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001-1 - Stoky A" sheetId="2" r:id="rId2"/>
    <sheet name="001-2 - Stoky B" sheetId="3" r:id="rId3"/>
    <sheet name="001-3 - Stoky C" sheetId="4" r:id="rId4"/>
    <sheet name="001-4 - Stoky D - Dolní K..." sheetId="5" r:id="rId5"/>
    <sheet name="001-5 - Stoky D - Horní K..." sheetId="6" r:id="rId6"/>
    <sheet name="001-6 - Stoky E" sheetId="7" r:id="rId7"/>
    <sheet name="001-7 - Stoky F" sheetId="8" r:id="rId8"/>
    <sheet name="001.1-1 - Výtlak 1" sheetId="9" r:id="rId9"/>
    <sheet name="001.1-2 - Výtlak 2" sheetId="10" r:id="rId10"/>
    <sheet name="001.1-3 - Výtlak 3" sheetId="11" r:id="rId11"/>
    <sheet name="001.1-4 - Výtlak 4" sheetId="12" r:id="rId12"/>
    <sheet name="001.1-5 - Výtlak 5" sheetId="13" r:id="rId13"/>
    <sheet name="001.1-6 - Výtlak 6" sheetId="14" r:id="rId14"/>
    <sheet name="001.1-7 - Tlaková stoka f.1" sheetId="15" r:id="rId15"/>
    <sheet name="002-1 - Stoky A" sheetId="16" r:id="rId16"/>
    <sheet name="002-2 - Stoky B" sheetId="17" r:id="rId17"/>
    <sheet name="002-3 - Stoky C" sheetId="18" r:id="rId18"/>
    <sheet name="002-4 - Stoky D - Dolní K..." sheetId="19" r:id="rId19"/>
    <sheet name="002-5 - Stoky D - Horní K..." sheetId="20" r:id="rId20"/>
    <sheet name="002-6 - Stoky E" sheetId="21" r:id="rId21"/>
    <sheet name="002-7 - Stoky F" sheetId="22" r:id="rId22"/>
    <sheet name="003.1-1 - ČSOV 1" sheetId="23" r:id="rId23"/>
    <sheet name="003.1-2 - ČSOV 2" sheetId="24" r:id="rId24"/>
    <sheet name="003.1-3 - ČSOV 3" sheetId="25" r:id="rId25"/>
    <sheet name="003.1-4 - ČSOV 4" sheetId="26" r:id="rId26"/>
    <sheet name="003.1-5 - ČSOV 5" sheetId="27" r:id="rId27"/>
    <sheet name="003.1-6 - ČSOV 6" sheetId="28" r:id="rId28"/>
    <sheet name="003.2-1 - ČSOV 1" sheetId="29" r:id="rId29"/>
    <sheet name="003.2-2 - ČSOV 2" sheetId="30" r:id="rId30"/>
    <sheet name="003.2-3 - ČSOV 3" sheetId="31" r:id="rId31"/>
    <sheet name="003.2-4 - ČSOV 4" sheetId="32" r:id="rId32"/>
    <sheet name="003.2-5 - ČSOV 5" sheetId="33" r:id="rId33"/>
    <sheet name="003.2-6 - ČSOV 6" sheetId="34" r:id="rId34"/>
    <sheet name="003.3 - PS 02 - Elektrote..." sheetId="35" r:id="rId35"/>
    <sheet name="004 - SO 04 - Přípojky NN..." sheetId="36" r:id="rId36"/>
    <sheet name="004-1 - SO 04.1 - Přípojk..." sheetId="37" r:id="rId37"/>
    <sheet name="005-1 - SO 05.01 - Objekt..." sheetId="38" r:id="rId38"/>
    <sheet name="005-2-1 - SO 05.02.1 - Od..." sheetId="39" r:id="rId39"/>
    <sheet name="005-2-2 - SO 05.02.2 - Vo..." sheetId="40" r:id="rId40"/>
    <sheet name="005-2-3 - SO 05.02.3 - Tr..." sheetId="41" r:id="rId41"/>
    <sheet name="005-3 - SO 05.03 - Zpevně..." sheetId="42" r:id="rId42"/>
    <sheet name="005-4 - SO 05.04 - Měrný ..." sheetId="43" r:id="rId43"/>
    <sheet name="005-5 - SO 05.05 - Výustn..." sheetId="44" r:id="rId44"/>
    <sheet name="005-7 - SO 05.07 - Elektr..." sheetId="45" r:id="rId45"/>
    <sheet name="005-8 - SO 05.08 Přípojka..." sheetId="46" r:id="rId46"/>
    <sheet name="005-8-1 - SO 05.08.1 Příp..." sheetId="47" r:id="rId47"/>
    <sheet name="005-9 - SO 05.09 - Oplocení" sheetId="48" r:id="rId48"/>
    <sheet name="005-10 - PS 03 - Strojně ..." sheetId="49" r:id="rId49"/>
    <sheet name="005-11 - PS 04 - Elektrot..." sheetId="50" r:id="rId50"/>
    <sheet name="006 - Vedlejší a ostatní ..." sheetId="51" r:id="rId51"/>
  </sheets>
  <definedNames>
    <definedName name="_xlnm.Print_Area" localSheetId="0">'Rekapitulace stavby'!$D$4:$AO$76,'Rekapitulace stavby'!$C$82:$AQ$155</definedName>
    <definedName name="_xlnm.Print_Titles" localSheetId="0">'Rekapitulace stavby'!$92:$92</definedName>
    <definedName name="_xlnm._FilterDatabase" localSheetId="1" hidden="1">'001-1 - Stoky A'!$C$131:$K$262</definedName>
    <definedName name="_xlnm.Print_Area" localSheetId="1">'001-1 - Stoky A'!$C$4:$J$76,'001-1 - Stoky A'!$C$82:$J$111,'001-1 - Stoky A'!$C$117:$J$262</definedName>
    <definedName name="_xlnm.Print_Titles" localSheetId="1">'001-1 - Stoky A'!$131:$131</definedName>
    <definedName name="_xlnm._FilterDatabase" localSheetId="2" hidden="1">'001-2 - Stoky B'!$C$129:$K$235</definedName>
    <definedName name="_xlnm.Print_Area" localSheetId="2">'001-2 - Stoky B'!$C$4:$J$76,'001-2 - Stoky B'!$C$82:$J$109,'001-2 - Stoky B'!$C$115:$J$235</definedName>
    <definedName name="_xlnm.Print_Titles" localSheetId="2">'001-2 - Stoky B'!$129:$129</definedName>
    <definedName name="_xlnm._FilterDatabase" localSheetId="3" hidden="1">'001-3 - Stoky C'!$C$129:$K$266</definedName>
    <definedName name="_xlnm.Print_Area" localSheetId="3">'001-3 - Stoky C'!$C$4:$J$76,'001-3 - Stoky C'!$C$82:$J$109,'001-3 - Stoky C'!$C$115:$J$266</definedName>
    <definedName name="_xlnm.Print_Titles" localSheetId="3">'001-3 - Stoky C'!$129:$129</definedName>
    <definedName name="_xlnm._FilterDatabase" localSheetId="4" hidden="1">'001-4 - Stoky D - Dolní K...'!$C$131:$K$299</definedName>
    <definedName name="_xlnm.Print_Area" localSheetId="4">'001-4 - Stoky D - Dolní K...'!$C$4:$J$76,'001-4 - Stoky D - Dolní K...'!$C$82:$J$111,'001-4 - Stoky D - Dolní K...'!$C$117:$J$299</definedName>
    <definedName name="_xlnm.Print_Titles" localSheetId="4">'001-4 - Stoky D - Dolní K...'!$131:$131</definedName>
    <definedName name="_xlnm._FilterDatabase" localSheetId="5" hidden="1">'001-5 - Stoky D - Horní K...'!$C$131:$K$265</definedName>
    <definedName name="_xlnm.Print_Area" localSheetId="5">'001-5 - Stoky D - Horní K...'!$C$4:$J$76,'001-5 - Stoky D - Horní K...'!$C$82:$J$111,'001-5 - Stoky D - Horní K...'!$C$117:$J$265</definedName>
    <definedName name="_xlnm.Print_Titles" localSheetId="5">'001-5 - Stoky D - Horní K...'!$131:$131</definedName>
    <definedName name="_xlnm._FilterDatabase" localSheetId="6" hidden="1">'001-6 - Stoky E'!$C$131:$K$262</definedName>
    <definedName name="_xlnm.Print_Area" localSheetId="6">'001-6 - Stoky E'!$C$4:$J$76,'001-6 - Stoky E'!$C$82:$J$111,'001-6 - Stoky E'!$C$117:$J$262</definedName>
    <definedName name="_xlnm.Print_Titles" localSheetId="6">'001-6 - Stoky E'!$131:$131</definedName>
    <definedName name="_xlnm._FilterDatabase" localSheetId="7" hidden="1">'001-7 - Stoky F'!$C$131:$K$267</definedName>
    <definedName name="_xlnm.Print_Area" localSheetId="7">'001-7 - Stoky F'!$C$4:$J$76,'001-7 - Stoky F'!$C$82:$J$111,'001-7 - Stoky F'!$C$117:$J$267</definedName>
    <definedName name="_xlnm.Print_Titles" localSheetId="7">'001-7 - Stoky F'!$131:$131</definedName>
    <definedName name="_xlnm._FilterDatabase" localSheetId="8" hidden="1">'001.1-1 - Výtlak 1'!$C$131:$K$343</definedName>
    <definedName name="_xlnm.Print_Area" localSheetId="8">'001.1-1 - Výtlak 1'!$C$4:$J$76,'001.1-1 - Výtlak 1'!$C$82:$J$111,'001.1-1 - Výtlak 1'!$C$117:$J$343</definedName>
    <definedName name="_xlnm.Print_Titles" localSheetId="8">'001.1-1 - Výtlak 1'!$131:$131</definedName>
    <definedName name="_xlnm._FilterDatabase" localSheetId="9" hidden="1">'001.1-2 - Výtlak 2'!$C$127:$K$256</definedName>
    <definedName name="_xlnm.Print_Area" localSheetId="9">'001.1-2 - Výtlak 2'!$C$4:$J$76,'001.1-2 - Výtlak 2'!$C$82:$J$107,'001.1-2 - Výtlak 2'!$C$113:$J$256</definedName>
    <definedName name="_xlnm.Print_Titles" localSheetId="9">'001.1-2 - Výtlak 2'!$127:$127</definedName>
    <definedName name="_xlnm._FilterDatabase" localSheetId="10" hidden="1">'001.1-3 - Výtlak 3'!$C$131:$K$221</definedName>
    <definedName name="_xlnm.Print_Area" localSheetId="10">'001.1-3 - Výtlak 3'!$C$4:$J$76,'001.1-3 - Výtlak 3'!$C$82:$J$111,'001.1-3 - Výtlak 3'!$C$117:$J$221</definedName>
    <definedName name="_xlnm.Print_Titles" localSheetId="10">'001.1-3 - Výtlak 3'!$131:$131</definedName>
    <definedName name="_xlnm._FilterDatabase" localSheetId="11" hidden="1">'001.1-4 - Výtlak 4'!$C$130:$K$262</definedName>
    <definedName name="_xlnm.Print_Area" localSheetId="11">'001.1-4 - Výtlak 4'!$C$4:$J$76,'001.1-4 - Výtlak 4'!$C$82:$J$110,'001.1-4 - Výtlak 4'!$C$116:$J$262</definedName>
    <definedName name="_xlnm.Print_Titles" localSheetId="11">'001.1-4 - Výtlak 4'!$130:$130</definedName>
    <definedName name="_xlnm._FilterDatabase" localSheetId="12" hidden="1">'001.1-5 - Výtlak 5'!$C$130:$K$280</definedName>
    <definedName name="_xlnm.Print_Area" localSheetId="12">'001.1-5 - Výtlak 5'!$C$4:$J$76,'001.1-5 - Výtlak 5'!$C$82:$J$110,'001.1-5 - Výtlak 5'!$C$116:$J$280</definedName>
    <definedName name="_xlnm.Print_Titles" localSheetId="12">'001.1-5 - Výtlak 5'!$130:$130</definedName>
    <definedName name="_xlnm._FilterDatabase" localSheetId="13" hidden="1">'001.1-6 - Výtlak 6'!$C$129:$K$273</definedName>
    <definedName name="_xlnm.Print_Area" localSheetId="13">'001.1-6 - Výtlak 6'!$C$4:$J$76,'001.1-6 - Výtlak 6'!$C$82:$J$109,'001.1-6 - Výtlak 6'!$C$115:$J$273</definedName>
    <definedName name="_xlnm.Print_Titles" localSheetId="13">'001.1-6 - Výtlak 6'!$129:$129</definedName>
    <definedName name="_xlnm._FilterDatabase" localSheetId="14" hidden="1">'001.1-7 - Tlaková stoka f.1'!$C$128:$K$213</definedName>
    <definedName name="_xlnm.Print_Area" localSheetId="14">'001.1-7 - Tlaková stoka f.1'!$C$4:$J$76,'001.1-7 - Tlaková stoka f.1'!$C$82:$J$108,'001.1-7 - Tlaková stoka f.1'!$C$114:$J$213</definedName>
    <definedName name="_xlnm.Print_Titles" localSheetId="14">'001.1-7 - Tlaková stoka f.1'!$128:$128</definedName>
    <definedName name="_xlnm._FilterDatabase" localSheetId="15" hidden="1">'002-1 - Stoky A'!$C$129:$K$247</definedName>
    <definedName name="_xlnm.Print_Area" localSheetId="15">'002-1 - Stoky A'!$C$4:$J$76,'002-1 - Stoky A'!$C$82:$J$109,'002-1 - Stoky A'!$C$115:$J$247</definedName>
    <definedName name="_xlnm.Print_Titles" localSheetId="15">'002-1 - Stoky A'!$129:$129</definedName>
    <definedName name="_xlnm._FilterDatabase" localSheetId="16" hidden="1">'002-2 - Stoky B'!$C$129:$K$251</definedName>
    <definedName name="_xlnm.Print_Area" localSheetId="16">'002-2 - Stoky B'!$C$4:$J$76,'002-2 - Stoky B'!$C$82:$J$109,'002-2 - Stoky B'!$C$115:$J$251</definedName>
    <definedName name="_xlnm.Print_Titles" localSheetId="16">'002-2 - Stoky B'!$129:$129</definedName>
    <definedName name="_xlnm._FilterDatabase" localSheetId="17" hidden="1">'002-3 - Stoky C'!$C$129:$K$252</definedName>
    <definedName name="_xlnm.Print_Area" localSheetId="17">'002-3 - Stoky C'!$C$4:$J$76,'002-3 - Stoky C'!$C$82:$J$109,'002-3 - Stoky C'!$C$115:$J$252</definedName>
    <definedName name="_xlnm.Print_Titles" localSheetId="17">'002-3 - Stoky C'!$129:$129</definedName>
    <definedName name="_xlnm._FilterDatabase" localSheetId="18" hidden="1">'002-4 - Stoky D - Dolní K...'!$C$129:$K$264</definedName>
    <definedName name="_xlnm.Print_Area" localSheetId="18">'002-4 - Stoky D - Dolní K...'!$C$4:$J$76,'002-4 - Stoky D - Dolní K...'!$C$82:$J$109,'002-4 - Stoky D - Dolní K...'!$C$115:$J$264</definedName>
    <definedName name="_xlnm.Print_Titles" localSheetId="18">'002-4 - Stoky D - Dolní K...'!$129:$129</definedName>
    <definedName name="_xlnm._FilterDatabase" localSheetId="19" hidden="1">'002-5 - Stoky D - Horní K...'!$C$128:$K$259</definedName>
    <definedName name="_xlnm.Print_Area" localSheetId="19">'002-5 - Stoky D - Horní K...'!$C$4:$J$76,'002-5 - Stoky D - Horní K...'!$C$82:$J$108,'002-5 - Stoky D - Horní K...'!$C$114:$J$259</definedName>
    <definedName name="_xlnm.Print_Titles" localSheetId="19">'002-5 - Stoky D - Horní K...'!$128:$128</definedName>
    <definedName name="_xlnm._FilterDatabase" localSheetId="20" hidden="1">'002-6 - Stoky E'!$C$129:$K$258</definedName>
    <definedName name="_xlnm.Print_Area" localSheetId="20">'002-6 - Stoky E'!$C$4:$J$76,'002-6 - Stoky E'!$C$82:$J$109,'002-6 - Stoky E'!$C$115:$J$258</definedName>
    <definedName name="_xlnm.Print_Titles" localSheetId="20">'002-6 - Stoky E'!$129:$129</definedName>
    <definedName name="_xlnm._FilterDatabase" localSheetId="21" hidden="1">'002-7 - Stoky F'!$C$129:$K$267</definedName>
    <definedName name="_xlnm.Print_Area" localSheetId="21">'002-7 - Stoky F'!$C$4:$J$76,'002-7 - Stoky F'!$C$82:$J$109,'002-7 - Stoky F'!$C$115:$J$267</definedName>
    <definedName name="_xlnm.Print_Titles" localSheetId="21">'002-7 - Stoky F'!$129:$129</definedName>
    <definedName name="_xlnm._FilterDatabase" localSheetId="22" hidden="1">'003.1-1 - ČSOV 1'!$C$136:$K$278</definedName>
    <definedName name="_xlnm.Print_Area" localSheetId="22">'003.1-1 - ČSOV 1'!$C$4:$J$76,'003.1-1 - ČSOV 1'!$C$82:$J$114,'003.1-1 - ČSOV 1'!$C$120:$J$278</definedName>
    <definedName name="_xlnm.Print_Titles" localSheetId="22">'003.1-1 - ČSOV 1'!$136:$136</definedName>
    <definedName name="_xlnm._FilterDatabase" localSheetId="23" hidden="1">'003.1-2 - ČSOV 2'!$C$135:$K$266</definedName>
    <definedName name="_xlnm.Print_Area" localSheetId="23">'003.1-2 - ČSOV 2'!$C$4:$J$76,'003.1-2 - ČSOV 2'!$C$82:$J$113,'003.1-2 - ČSOV 2'!$C$119:$J$266</definedName>
    <definedName name="_xlnm.Print_Titles" localSheetId="23">'003.1-2 - ČSOV 2'!$135:$135</definedName>
    <definedName name="_xlnm._FilterDatabase" localSheetId="24" hidden="1">'003.1-3 - ČSOV 3'!$C$135:$K$270</definedName>
    <definedName name="_xlnm.Print_Area" localSheetId="24">'003.1-3 - ČSOV 3'!$C$4:$J$76,'003.1-3 - ČSOV 3'!$C$82:$J$113,'003.1-3 - ČSOV 3'!$C$119:$J$270</definedName>
    <definedName name="_xlnm.Print_Titles" localSheetId="24">'003.1-3 - ČSOV 3'!$135:$135</definedName>
    <definedName name="_xlnm._FilterDatabase" localSheetId="25" hidden="1">'003.1-4 - ČSOV 4'!$C$136:$K$276</definedName>
    <definedName name="_xlnm.Print_Area" localSheetId="25">'003.1-4 - ČSOV 4'!$C$4:$J$76,'003.1-4 - ČSOV 4'!$C$82:$J$114,'003.1-4 - ČSOV 4'!$C$120:$J$276</definedName>
    <definedName name="_xlnm.Print_Titles" localSheetId="25">'003.1-4 - ČSOV 4'!$136:$136</definedName>
    <definedName name="_xlnm._FilterDatabase" localSheetId="26" hidden="1">'003.1-5 - ČSOV 5'!$C$135:$K$263</definedName>
    <definedName name="_xlnm.Print_Area" localSheetId="26">'003.1-5 - ČSOV 5'!$C$4:$J$76,'003.1-5 - ČSOV 5'!$C$82:$J$113,'003.1-5 - ČSOV 5'!$C$119:$J$263</definedName>
    <definedName name="_xlnm.Print_Titles" localSheetId="26">'003.1-5 - ČSOV 5'!$135:$135</definedName>
    <definedName name="_xlnm._FilterDatabase" localSheetId="27" hidden="1">'003.1-6 - ČSOV 6'!$C$136:$K$271</definedName>
    <definedName name="_xlnm.Print_Area" localSheetId="27">'003.1-6 - ČSOV 6'!$C$4:$J$76,'003.1-6 - ČSOV 6'!$C$82:$J$114,'003.1-6 - ČSOV 6'!$C$120:$J$271</definedName>
    <definedName name="_xlnm.Print_Titles" localSheetId="27">'003.1-6 - ČSOV 6'!$136:$136</definedName>
    <definedName name="_xlnm._FilterDatabase" localSheetId="28" hidden="1">'003.2-1 - ČSOV 1'!$C$124:$K$143</definedName>
    <definedName name="_xlnm.Print_Area" localSheetId="28">'003.2-1 - ČSOV 1'!$C$4:$J$76,'003.2-1 - ČSOV 1'!$C$82:$J$102,'003.2-1 - ČSOV 1'!$C$108:$J$143</definedName>
    <definedName name="_xlnm.Print_Titles" localSheetId="28">'003.2-1 - ČSOV 1'!$124:$124</definedName>
    <definedName name="_xlnm._FilterDatabase" localSheetId="29" hidden="1">'003.2-2 - ČSOV 2'!$C$124:$K$142</definedName>
    <definedName name="_xlnm.Print_Area" localSheetId="29">'003.2-2 - ČSOV 2'!$C$4:$J$76,'003.2-2 - ČSOV 2'!$C$82:$J$102,'003.2-2 - ČSOV 2'!$C$108:$J$142</definedName>
    <definedName name="_xlnm.Print_Titles" localSheetId="29">'003.2-2 - ČSOV 2'!$124:$124</definedName>
    <definedName name="_xlnm._FilterDatabase" localSheetId="30" hidden="1">'003.2-3 - ČSOV 3'!$C$124:$K$142</definedName>
    <definedName name="_xlnm.Print_Area" localSheetId="30">'003.2-3 - ČSOV 3'!$C$4:$J$76,'003.2-3 - ČSOV 3'!$C$82:$J$102,'003.2-3 - ČSOV 3'!$C$108:$J$142</definedName>
    <definedName name="_xlnm.Print_Titles" localSheetId="30">'003.2-3 - ČSOV 3'!$124:$124</definedName>
    <definedName name="_xlnm._FilterDatabase" localSheetId="31" hidden="1">'003.2-4 - ČSOV 4'!$C$124:$K$143</definedName>
    <definedName name="_xlnm.Print_Area" localSheetId="31">'003.2-4 - ČSOV 4'!$C$4:$J$76,'003.2-4 - ČSOV 4'!$C$82:$J$102,'003.2-4 - ČSOV 4'!$C$108:$J$143</definedName>
    <definedName name="_xlnm.Print_Titles" localSheetId="31">'003.2-4 - ČSOV 4'!$124:$124</definedName>
    <definedName name="_xlnm._FilterDatabase" localSheetId="32" hidden="1">'003.2-5 - ČSOV 5'!$C$124:$K$142</definedName>
    <definedName name="_xlnm.Print_Area" localSheetId="32">'003.2-5 - ČSOV 5'!$C$4:$J$76,'003.2-5 - ČSOV 5'!$C$82:$J$102,'003.2-5 - ČSOV 5'!$C$108:$J$142</definedName>
    <definedName name="_xlnm.Print_Titles" localSheetId="32">'003.2-5 - ČSOV 5'!$124:$124</definedName>
    <definedName name="_xlnm._FilterDatabase" localSheetId="33" hidden="1">'003.2-6 - ČSOV 6'!$C$124:$K$142</definedName>
    <definedName name="_xlnm.Print_Area" localSheetId="33">'003.2-6 - ČSOV 6'!$C$4:$J$76,'003.2-6 - ČSOV 6'!$C$82:$J$102,'003.2-6 - ČSOV 6'!$C$108:$J$142</definedName>
    <definedName name="_xlnm.Print_Titles" localSheetId="33">'003.2-6 - ČSOV 6'!$124:$124</definedName>
    <definedName name="_xlnm._FilterDatabase" localSheetId="34" hidden="1">'003.3 - PS 02 - Elektrote...'!$C$120:$K$134</definedName>
    <definedName name="_xlnm.Print_Area" localSheetId="34">'003.3 - PS 02 - Elektrote...'!$C$4:$J$76,'003.3 - PS 02 - Elektrote...'!$C$82:$J$100,'003.3 - PS 02 - Elektrote...'!$C$106:$J$134</definedName>
    <definedName name="_xlnm.Print_Titles" localSheetId="34">'003.3 - PS 02 - Elektrote...'!$120:$120</definedName>
    <definedName name="_xlnm._FilterDatabase" localSheetId="35" hidden="1">'004 - SO 04 - Přípojky NN...'!$C$116:$K$124</definedName>
    <definedName name="_xlnm.Print_Area" localSheetId="35">'004 - SO 04 - Přípojky NN...'!$C$4:$J$76,'004 - SO 04 - Přípojky NN...'!$C$82:$J$98,'004 - SO 04 - Přípojky NN...'!$C$104:$J$124</definedName>
    <definedName name="_xlnm.Print_Titles" localSheetId="35">'004 - SO 04 - Přípojky NN...'!$116:$116</definedName>
    <definedName name="_xlnm._FilterDatabase" localSheetId="36" hidden="1">'004-1 - SO 04.1 - Přípojk...'!$C$125:$K$175</definedName>
    <definedName name="_xlnm.Print_Area" localSheetId="36">'004-1 - SO 04.1 - Přípojk...'!$C$4:$J$76,'004-1 - SO 04.1 - Přípojk...'!$C$82:$J$105,'004-1 - SO 04.1 - Přípojk...'!$C$111:$J$175</definedName>
    <definedName name="_xlnm.Print_Titles" localSheetId="36">'004-1 - SO 04.1 - Přípojk...'!$125:$125</definedName>
    <definedName name="_xlnm._FilterDatabase" localSheetId="37" hidden="1">'005-1 - SO 05.01 - Objekt...'!$C$145:$K$408</definedName>
    <definedName name="_xlnm.Print_Area" localSheetId="37">'005-1 - SO 05.01 - Objekt...'!$C$4:$J$76,'005-1 - SO 05.01 - Objekt...'!$C$82:$J$125,'005-1 - SO 05.01 - Objekt...'!$C$131:$J$408</definedName>
    <definedName name="_xlnm.Print_Titles" localSheetId="37">'005-1 - SO 05.01 - Objekt...'!$145:$145</definedName>
    <definedName name="_xlnm._FilterDatabase" localSheetId="38" hidden="1">'005-2-1 - SO 05.02.1 - Od...'!$C$132:$K$210</definedName>
    <definedName name="_xlnm.Print_Area" localSheetId="38">'005-2-1 - SO 05.02.1 - Od...'!$C$4:$J$76,'005-2-1 - SO 05.02.1 - Od...'!$C$82:$J$110,'005-2-1 - SO 05.02.1 - Od...'!$C$116:$J$210</definedName>
    <definedName name="_xlnm.Print_Titles" localSheetId="38">'005-2-1 - SO 05.02.1 - Od...'!$132:$132</definedName>
    <definedName name="_xlnm._FilterDatabase" localSheetId="39" hidden="1">'005-2-2 - SO 05.02.2 - Vo...'!$C$137:$K$237</definedName>
    <definedName name="_xlnm.Print_Area" localSheetId="39">'005-2-2 - SO 05.02.2 - Vo...'!$C$4:$J$76,'005-2-2 - SO 05.02.2 - Vo...'!$C$82:$J$115,'005-2-2 - SO 05.02.2 - Vo...'!$C$121:$J$237</definedName>
    <definedName name="_xlnm.Print_Titles" localSheetId="39">'005-2-2 - SO 05.02.2 - Vo...'!$137:$137</definedName>
    <definedName name="_xlnm._FilterDatabase" localSheetId="40" hidden="1">'005-2-3 - SO 05.02.3 - Tr...'!$C$133:$K$213</definedName>
    <definedName name="_xlnm.Print_Area" localSheetId="40">'005-2-3 - SO 05.02.3 - Tr...'!$C$4:$J$76,'005-2-3 - SO 05.02.3 - Tr...'!$C$82:$J$111,'005-2-3 - SO 05.02.3 - Tr...'!$C$117:$J$213</definedName>
    <definedName name="_xlnm.Print_Titles" localSheetId="40">'005-2-3 - SO 05.02.3 - Tr...'!$133:$133</definedName>
    <definedName name="_xlnm._FilterDatabase" localSheetId="41" hidden="1">'005-3 - SO 05.03 - Zpevně...'!$C$125:$K$171</definedName>
    <definedName name="_xlnm.Print_Area" localSheetId="41">'005-3 - SO 05.03 - Zpevně...'!$C$4:$J$76,'005-3 - SO 05.03 - Zpevně...'!$C$82:$J$105,'005-3 - SO 05.03 - Zpevně...'!$C$111:$J$171</definedName>
    <definedName name="_xlnm.Print_Titles" localSheetId="41">'005-3 - SO 05.03 - Zpevně...'!$125:$125</definedName>
    <definedName name="_xlnm._FilterDatabase" localSheetId="42" hidden="1">'005-4 - SO 05.04 - Měrný ...'!$C$124:$K$143</definedName>
    <definedName name="_xlnm.Print_Area" localSheetId="42">'005-4 - SO 05.04 - Měrný ...'!$C$4:$J$76,'005-4 - SO 05.04 - Měrný ...'!$C$82:$J$104,'005-4 - SO 05.04 - Měrný ...'!$C$110:$J$143</definedName>
    <definedName name="_xlnm.Print_Titles" localSheetId="42">'005-4 - SO 05.04 - Měrný ...'!$124:$124</definedName>
    <definedName name="_xlnm._FilterDatabase" localSheetId="43" hidden="1">'005-5 - SO 05.05 - Výustn...'!$C$126:$K$170</definedName>
    <definedName name="_xlnm.Print_Area" localSheetId="43">'005-5 - SO 05.05 - Výustn...'!$C$4:$J$76,'005-5 - SO 05.05 - Výustn...'!$C$82:$J$106,'005-5 - SO 05.05 - Výustn...'!$C$112:$J$170</definedName>
    <definedName name="_xlnm.Print_Titles" localSheetId="43">'005-5 - SO 05.05 - Výustn...'!$126:$126</definedName>
    <definedName name="_xlnm._FilterDatabase" localSheetId="44" hidden="1">'005-7 - SO 05.07 - Elektr...'!$C$120:$K$125</definedName>
    <definedName name="_xlnm.Print_Area" localSheetId="44">'005-7 - SO 05.07 - Elektr...'!$C$4:$J$76,'005-7 - SO 05.07 - Elektr...'!$C$82:$J$100,'005-7 - SO 05.07 - Elektr...'!$C$106:$J$125</definedName>
    <definedName name="_xlnm.Print_Titles" localSheetId="44">'005-7 - SO 05.07 - Elektr...'!$120:$120</definedName>
    <definedName name="_xlnm._FilterDatabase" localSheetId="45" hidden="1">'005-8 - SO 05.08 Přípojka...'!$C$120:$K$123</definedName>
    <definedName name="_xlnm.Print_Area" localSheetId="45">'005-8 - SO 05.08 Přípojka...'!$C$4:$J$76,'005-8 - SO 05.08 Přípojka...'!$C$82:$J$100,'005-8 - SO 05.08 Přípojka...'!$C$106:$J$123</definedName>
    <definedName name="_xlnm.Print_Titles" localSheetId="45">'005-8 - SO 05.08 Přípojka...'!$120:$120</definedName>
    <definedName name="_xlnm._FilterDatabase" localSheetId="46" hidden="1">'005-8-1 - SO 05.08.1 Příp...'!$C$128:$K$167</definedName>
    <definedName name="_xlnm.Print_Area" localSheetId="46">'005-8-1 - SO 05.08.1 Příp...'!$C$4:$J$76,'005-8-1 - SO 05.08.1 Příp...'!$C$82:$J$106,'005-8-1 - SO 05.08.1 Příp...'!$C$112:$J$167</definedName>
    <definedName name="_xlnm.Print_Titles" localSheetId="46">'005-8-1 - SO 05.08.1 Příp...'!$128:$128</definedName>
    <definedName name="_xlnm._FilterDatabase" localSheetId="47" hidden="1">'005-9 - SO 05.09 - Oplocení'!$C$124:$K$161</definedName>
    <definedName name="_xlnm.Print_Area" localSheetId="47">'005-9 - SO 05.09 - Oplocení'!$C$4:$J$76,'005-9 - SO 05.09 - Oplocení'!$C$82:$J$104,'005-9 - SO 05.09 - Oplocení'!$C$110:$J$161</definedName>
    <definedName name="_xlnm.Print_Titles" localSheetId="47">'005-9 - SO 05.09 - Oplocení'!$124:$124</definedName>
    <definedName name="_xlnm._FilterDatabase" localSheetId="48" hidden="1">'005-10 - PS 03 - Strojně ...'!$C$121:$K$165</definedName>
    <definedName name="_xlnm.Print_Area" localSheetId="48">'005-10 - PS 03 - Strojně ...'!$C$4:$J$76,'005-10 - PS 03 - Strojně ...'!$C$82:$J$101,'005-10 - PS 03 - Strojně ...'!$C$107:$J$165</definedName>
    <definedName name="_xlnm.Print_Titles" localSheetId="48">'005-10 - PS 03 - Strojně ...'!$121:$121</definedName>
    <definedName name="_xlnm._FilterDatabase" localSheetId="49" hidden="1">'005-11 - PS 04 - Elektrot...'!$C$120:$K$139</definedName>
    <definedName name="_xlnm.Print_Area" localSheetId="49">'005-11 - PS 04 - Elektrot...'!$C$4:$J$76,'005-11 - PS 04 - Elektrot...'!$C$82:$J$100,'005-11 - PS 04 - Elektrot...'!$C$106:$J$139</definedName>
    <definedName name="_xlnm.Print_Titles" localSheetId="49">'005-11 - PS 04 - Elektrot...'!$120:$120</definedName>
    <definedName name="_xlnm._FilterDatabase" localSheetId="50" hidden="1">'006 - Vedlejší a ostatní ...'!$C$121:$K$146</definedName>
    <definedName name="_xlnm.Print_Area" localSheetId="50">'006 - Vedlejší a ostatní ...'!$C$4:$J$76,'006 - Vedlejší a ostatní ...'!$C$82:$J$103,'006 - Vedlejší a ostatní ...'!$C$109:$J$146</definedName>
    <definedName name="_xlnm.Print_Titles" localSheetId="50">'006 - Vedlejší a ostatní ...'!$121:$121</definedName>
  </definedNames>
  <calcPr/>
</workbook>
</file>

<file path=xl/calcChain.xml><?xml version="1.0" encoding="utf-8"?>
<calcChain xmlns="http://schemas.openxmlformats.org/spreadsheetml/2006/main">
  <c i="51" l="1" r="J37"/>
  <c r="J36"/>
  <c i="1" r="AY154"/>
  <c i="51" r="J35"/>
  <c i="1" r="AX154"/>
  <c i="51"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J118"/>
  <c r="F118"/>
  <c r="F116"/>
  <c r="E114"/>
  <c r="J91"/>
  <c r="F91"/>
  <c r="F89"/>
  <c r="E87"/>
  <c r="J24"/>
  <c r="E24"/>
  <c r="J119"/>
  <c r="J23"/>
  <c r="J18"/>
  <c r="E18"/>
  <c r="F119"/>
  <c r="J17"/>
  <c r="J12"/>
  <c r="J116"/>
  <c r="E7"/>
  <c r="E112"/>
  <c i="50" r="J39"/>
  <c r="J38"/>
  <c i="1" r="AY153"/>
  <c i="50" r="J37"/>
  <c i="1" r="AX153"/>
  <c i="50"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7"/>
  <c r="F117"/>
  <c r="F115"/>
  <c r="E113"/>
  <c r="J93"/>
  <c r="F93"/>
  <c r="F91"/>
  <c r="E89"/>
  <c r="J26"/>
  <c r="E26"/>
  <c r="J94"/>
  <c r="J25"/>
  <c r="J20"/>
  <c r="E20"/>
  <c r="F118"/>
  <c r="J19"/>
  <c r="J14"/>
  <c r="J115"/>
  <c r="E7"/>
  <c r="E109"/>
  <c i="49" r="J39"/>
  <c r="J38"/>
  <c i="1" r="AY152"/>
  <c i="49" r="J37"/>
  <c i="1" r="AX152"/>
  <c i="49"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8"/>
  <c r="F118"/>
  <c r="F116"/>
  <c r="E114"/>
  <c r="J93"/>
  <c r="F93"/>
  <c r="F91"/>
  <c r="E89"/>
  <c r="J26"/>
  <c r="E26"/>
  <c r="J119"/>
  <c r="J25"/>
  <c r="J20"/>
  <c r="E20"/>
  <c r="F94"/>
  <c r="J19"/>
  <c r="J14"/>
  <c r="J91"/>
  <c r="E7"/>
  <c r="E110"/>
  <c i="48" r="J39"/>
  <c r="J38"/>
  <c i="1" r="AY151"/>
  <c i="48" r="J37"/>
  <c i="1" r="AX151"/>
  <c i="48" r="BI161"/>
  <c r="BH161"/>
  <c r="BG161"/>
  <c r="BF161"/>
  <c r="T161"/>
  <c r="T160"/>
  <c r="R161"/>
  <c r="R160"/>
  <c r="P161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1"/>
  <c r="F121"/>
  <c r="F119"/>
  <c r="E117"/>
  <c r="J93"/>
  <c r="F93"/>
  <c r="F91"/>
  <c r="E89"/>
  <c r="J26"/>
  <c r="E26"/>
  <c r="J122"/>
  <c r="J25"/>
  <c r="J20"/>
  <c r="E20"/>
  <c r="F122"/>
  <c r="J19"/>
  <c r="J14"/>
  <c r="J119"/>
  <c r="E7"/>
  <c r="E85"/>
  <c i="47" r="J41"/>
  <c r="J40"/>
  <c i="1" r="AY150"/>
  <c i="47" r="J39"/>
  <c i="1" r="AX150"/>
  <c i="47" r="BI167"/>
  <c r="BH167"/>
  <c r="BG167"/>
  <c r="BF167"/>
  <c r="T167"/>
  <c r="T166"/>
  <c r="R167"/>
  <c r="R166"/>
  <c r="P167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5"/>
  <c r="F125"/>
  <c r="F123"/>
  <c r="E121"/>
  <c r="J95"/>
  <c r="F95"/>
  <c r="F93"/>
  <c r="E91"/>
  <c r="J28"/>
  <c r="E28"/>
  <c r="J96"/>
  <c r="J27"/>
  <c r="J22"/>
  <c r="E22"/>
  <c r="F126"/>
  <c r="J21"/>
  <c r="J16"/>
  <c r="J93"/>
  <c r="E7"/>
  <c r="E115"/>
  <c i="46" r="J39"/>
  <c r="J38"/>
  <c i="1" r="AY149"/>
  <c i="46" r="J37"/>
  <c i="1" r="AX149"/>
  <c i="46" r="BI123"/>
  <c r="BH123"/>
  <c r="BG123"/>
  <c r="BF123"/>
  <c r="T123"/>
  <c r="T122"/>
  <c r="T121"/>
  <c r="R123"/>
  <c r="R122"/>
  <c r="R121"/>
  <c r="P123"/>
  <c r="P122"/>
  <c r="P121"/>
  <c i="1" r="AU149"/>
  <c i="46" r="J117"/>
  <c r="F117"/>
  <c r="F115"/>
  <c r="E113"/>
  <c r="J93"/>
  <c r="F93"/>
  <c r="F91"/>
  <c r="E89"/>
  <c r="J26"/>
  <c r="E26"/>
  <c r="J118"/>
  <c r="J25"/>
  <c r="J20"/>
  <c r="E20"/>
  <c r="F94"/>
  <c r="J19"/>
  <c r="J14"/>
  <c r="J115"/>
  <c r="E7"/>
  <c r="E85"/>
  <c i="45" r="J39"/>
  <c r="J38"/>
  <c i="1" r="AY147"/>
  <c i="45" r="J37"/>
  <c i="1" r="AX147"/>
  <c i="45"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7"/>
  <c r="F117"/>
  <c r="F115"/>
  <c r="E113"/>
  <c r="J93"/>
  <c r="F93"/>
  <c r="F91"/>
  <c r="E89"/>
  <c r="J26"/>
  <c r="E26"/>
  <c r="J94"/>
  <c r="J25"/>
  <c r="J20"/>
  <c r="E20"/>
  <c r="F118"/>
  <c r="J19"/>
  <c r="J14"/>
  <c r="J91"/>
  <c r="E7"/>
  <c r="E109"/>
  <c i="44" r="J39"/>
  <c r="J38"/>
  <c i="1" r="AY146"/>
  <c i="44" r="J37"/>
  <c i="1" r="AX146"/>
  <c i="44" r="BI170"/>
  <c r="BH170"/>
  <c r="BG170"/>
  <c r="BF170"/>
  <c r="T170"/>
  <c r="T169"/>
  <c r="R170"/>
  <c r="R169"/>
  <c r="P170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3"/>
  <c r="F123"/>
  <c r="F121"/>
  <c r="E119"/>
  <c r="J93"/>
  <c r="F93"/>
  <c r="F91"/>
  <c r="E89"/>
  <c r="J26"/>
  <c r="E26"/>
  <c r="J124"/>
  <c r="J25"/>
  <c r="J20"/>
  <c r="E20"/>
  <c r="F94"/>
  <c r="J19"/>
  <c r="J14"/>
  <c r="J91"/>
  <c r="E7"/>
  <c r="E115"/>
  <c i="43" r="J39"/>
  <c r="J38"/>
  <c i="1" r="AY145"/>
  <c i="43" r="J37"/>
  <c i="1" r="AX145"/>
  <c i="43" r="BI143"/>
  <c r="BH143"/>
  <c r="BG143"/>
  <c r="BF143"/>
  <c r="T143"/>
  <c r="T142"/>
  <c r="R143"/>
  <c r="R142"/>
  <c r="P143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J121"/>
  <c r="F121"/>
  <c r="F119"/>
  <c r="E117"/>
  <c r="J93"/>
  <c r="F93"/>
  <c r="F91"/>
  <c r="E89"/>
  <c r="J26"/>
  <c r="E26"/>
  <c r="J122"/>
  <c r="J25"/>
  <c r="J20"/>
  <c r="E20"/>
  <c r="F122"/>
  <c r="J19"/>
  <c r="J14"/>
  <c r="J119"/>
  <c r="E7"/>
  <c r="E85"/>
  <c i="42" r="J39"/>
  <c r="J38"/>
  <c i="1" r="AY144"/>
  <c i="42" r="J37"/>
  <c i="1" r="AX144"/>
  <c i="42" r="BI171"/>
  <c r="BH171"/>
  <c r="BG171"/>
  <c r="BF171"/>
  <c r="T171"/>
  <c r="T170"/>
  <c r="R171"/>
  <c r="R170"/>
  <c r="P171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J122"/>
  <c r="F122"/>
  <c r="F120"/>
  <c r="E118"/>
  <c r="J93"/>
  <c r="F93"/>
  <c r="F91"/>
  <c r="E89"/>
  <c r="J26"/>
  <c r="E26"/>
  <c r="J123"/>
  <c r="J25"/>
  <c r="J20"/>
  <c r="E20"/>
  <c r="F123"/>
  <c r="J19"/>
  <c r="J14"/>
  <c r="J120"/>
  <c r="E7"/>
  <c r="E114"/>
  <c i="41" r="J41"/>
  <c r="J40"/>
  <c i="1" r="AY143"/>
  <c i="41" r="J39"/>
  <c i="1" r="AX143"/>
  <c i="41" r="BI213"/>
  <c r="BH213"/>
  <c r="BG213"/>
  <c r="BF213"/>
  <c r="T213"/>
  <c r="T212"/>
  <c r="T211"/>
  <c r="R213"/>
  <c r="R212"/>
  <c r="R211"/>
  <c r="P213"/>
  <c r="P212"/>
  <c r="P211"/>
  <c r="BI210"/>
  <c r="BH210"/>
  <c r="BG210"/>
  <c r="BF210"/>
  <c r="T210"/>
  <c r="R210"/>
  <c r="P210"/>
  <c r="BI209"/>
  <c r="BH209"/>
  <c r="BG209"/>
  <c r="BF209"/>
  <c r="T209"/>
  <c r="R209"/>
  <c r="P209"/>
  <c r="BI206"/>
  <c r="BH206"/>
  <c r="BG206"/>
  <c r="BF206"/>
  <c r="T206"/>
  <c r="T205"/>
  <c r="R206"/>
  <c r="R205"/>
  <c r="P206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T155"/>
  <c r="R156"/>
  <c r="R155"/>
  <c r="P156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J130"/>
  <c r="F130"/>
  <c r="F128"/>
  <c r="E126"/>
  <c r="J95"/>
  <c r="F95"/>
  <c r="F93"/>
  <c r="E91"/>
  <c r="J28"/>
  <c r="E28"/>
  <c r="J131"/>
  <c r="J27"/>
  <c r="J22"/>
  <c r="E22"/>
  <c r="F96"/>
  <c r="J21"/>
  <c r="J16"/>
  <c r="J128"/>
  <c r="E7"/>
  <c r="E120"/>
  <c i="40" r="J41"/>
  <c r="J40"/>
  <c i="1" r="AY142"/>
  <c i="40" r="J39"/>
  <c i="1" r="AX142"/>
  <c i="40" r="BI237"/>
  <c r="BH237"/>
  <c r="BG237"/>
  <c r="BF237"/>
  <c r="T237"/>
  <c r="T236"/>
  <c r="T235"/>
  <c r="R237"/>
  <c r="R236"/>
  <c r="R235"/>
  <c r="P237"/>
  <c r="P236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29"/>
  <c r="BH229"/>
  <c r="BG229"/>
  <c r="BF229"/>
  <c r="T229"/>
  <c r="T228"/>
  <c r="R229"/>
  <c r="R228"/>
  <c r="P229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T221"/>
  <c r="R222"/>
  <c r="R221"/>
  <c r="P222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J134"/>
  <c r="F134"/>
  <c r="F132"/>
  <c r="E130"/>
  <c r="J95"/>
  <c r="F95"/>
  <c r="F93"/>
  <c r="E91"/>
  <c r="J28"/>
  <c r="E28"/>
  <c r="J135"/>
  <c r="J27"/>
  <c r="J22"/>
  <c r="E22"/>
  <c r="F96"/>
  <c r="J21"/>
  <c r="J16"/>
  <c r="J93"/>
  <c r="E7"/>
  <c r="E85"/>
  <c i="39" r="J41"/>
  <c r="J40"/>
  <c i="1" r="AY141"/>
  <c i="39" r="J39"/>
  <c i="1" r="AX141"/>
  <c i="39" r="BI210"/>
  <c r="BH210"/>
  <c r="BG210"/>
  <c r="BF210"/>
  <c r="T210"/>
  <c r="T209"/>
  <c r="R210"/>
  <c r="R209"/>
  <c r="P210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J129"/>
  <c r="F129"/>
  <c r="F127"/>
  <c r="E125"/>
  <c r="J95"/>
  <c r="F95"/>
  <c r="F93"/>
  <c r="E91"/>
  <c r="J28"/>
  <c r="E28"/>
  <c r="J130"/>
  <c r="J27"/>
  <c r="J22"/>
  <c r="E22"/>
  <c r="F96"/>
  <c r="J21"/>
  <c r="J16"/>
  <c r="J93"/>
  <c r="E7"/>
  <c r="E85"/>
  <c i="38" r="J39"/>
  <c r="J38"/>
  <c i="1" r="AY139"/>
  <c i="38" r="J37"/>
  <c i="1" r="AX139"/>
  <c i="38" r="BI408"/>
  <c r="BH408"/>
  <c r="BG408"/>
  <c r="BF408"/>
  <c r="T408"/>
  <c r="R408"/>
  <c r="P408"/>
  <c r="BI407"/>
  <c r="BH407"/>
  <c r="BG407"/>
  <c r="BF407"/>
  <c r="T407"/>
  <c r="R407"/>
  <c r="P407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2"/>
  <c r="BH392"/>
  <c r="BG392"/>
  <c r="BF392"/>
  <c r="T392"/>
  <c r="R392"/>
  <c r="P392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5"/>
  <c r="BH385"/>
  <c r="BG385"/>
  <c r="BF385"/>
  <c r="T385"/>
  <c r="R385"/>
  <c r="P385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4"/>
  <c r="BH294"/>
  <c r="BG294"/>
  <c r="BF294"/>
  <c r="T294"/>
  <c r="T293"/>
  <c r="R294"/>
  <c r="R293"/>
  <c r="P294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J142"/>
  <c r="F142"/>
  <c r="F140"/>
  <c r="E138"/>
  <c r="J93"/>
  <c r="F93"/>
  <c r="F91"/>
  <c r="E89"/>
  <c r="J26"/>
  <c r="E26"/>
  <c r="J143"/>
  <c r="J25"/>
  <c r="J20"/>
  <c r="E20"/>
  <c r="F94"/>
  <c r="J19"/>
  <c r="J14"/>
  <c r="J140"/>
  <c r="E7"/>
  <c r="E85"/>
  <c i="37" r="J39"/>
  <c r="J38"/>
  <c i="1" r="AY137"/>
  <c i="37" r="J37"/>
  <c i="1" r="AX137"/>
  <c i="37" r="BI175"/>
  <c r="BH175"/>
  <c r="BG175"/>
  <c r="BF175"/>
  <c r="T175"/>
  <c r="T174"/>
  <c r="R175"/>
  <c r="R174"/>
  <c r="P175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J122"/>
  <c r="F122"/>
  <c r="F120"/>
  <c r="E118"/>
  <c r="J93"/>
  <c r="F93"/>
  <c r="F91"/>
  <c r="E89"/>
  <c r="J26"/>
  <c r="E26"/>
  <c r="J123"/>
  <c r="J25"/>
  <c r="J20"/>
  <c r="E20"/>
  <c r="F94"/>
  <c r="J19"/>
  <c r="J14"/>
  <c r="J120"/>
  <c r="E7"/>
  <c r="E85"/>
  <c i="36" r="J37"/>
  <c r="J36"/>
  <c i="1" r="AY136"/>
  <c i="36" r="J35"/>
  <c i="1" r="AX136"/>
  <c i="36"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J113"/>
  <c r="F113"/>
  <c r="F111"/>
  <c r="E109"/>
  <c r="J91"/>
  <c r="F91"/>
  <c r="F89"/>
  <c r="E87"/>
  <c r="J24"/>
  <c r="E24"/>
  <c r="J92"/>
  <c r="J23"/>
  <c r="J18"/>
  <c r="E18"/>
  <c r="F92"/>
  <c r="J17"/>
  <c r="J12"/>
  <c r="J111"/>
  <c r="E7"/>
  <c r="E85"/>
  <c i="35" r="J39"/>
  <c r="J38"/>
  <c i="1" r="AY134"/>
  <c i="35" r="J37"/>
  <c i="1" r="AX134"/>
  <c i="35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7"/>
  <c r="F117"/>
  <c r="F115"/>
  <c r="E113"/>
  <c r="J93"/>
  <c r="F93"/>
  <c r="F91"/>
  <c r="E89"/>
  <c r="J26"/>
  <c r="E26"/>
  <c r="J94"/>
  <c r="J25"/>
  <c r="J20"/>
  <c r="E20"/>
  <c r="F118"/>
  <c r="J19"/>
  <c r="J14"/>
  <c r="J91"/>
  <c r="E7"/>
  <c r="E85"/>
  <c i="34" r="J41"/>
  <c r="J40"/>
  <c i="1" r="AY133"/>
  <c i="34" r="J39"/>
  <c i="1" r="AX133"/>
  <c i="34"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93"/>
  <c r="E7"/>
  <c r="E85"/>
  <c i="33" r="J41"/>
  <c r="J40"/>
  <c i="1" r="AY132"/>
  <c i="33" r="J39"/>
  <c i="1" r="AX132"/>
  <c i="33"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32" r="J41"/>
  <c r="J40"/>
  <c i="1" r="AY131"/>
  <c i="32" r="J39"/>
  <c i="1" r="AX131"/>
  <c i="32"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85"/>
  <c i="31" r="J41"/>
  <c r="J40"/>
  <c i="1" r="AY130"/>
  <c i="31" r="J39"/>
  <c i="1" r="AX130"/>
  <c i="31"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111"/>
  <c i="30" r="J41"/>
  <c r="J40"/>
  <c i="1" r="AY129"/>
  <c i="30" r="J39"/>
  <c i="1" r="AX129"/>
  <c i="30"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85"/>
  <c i="29" r="J41"/>
  <c r="J40"/>
  <c i="1" r="AY128"/>
  <c i="29" r="J39"/>
  <c i="1" r="AX128"/>
  <c i="29"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28" r="J41"/>
  <c r="J40"/>
  <c i="1" r="AY126"/>
  <c i="28" r="J39"/>
  <c i="1" r="AX126"/>
  <c i="28"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6"/>
  <c r="BH256"/>
  <c r="BG256"/>
  <c r="BF256"/>
  <c r="T256"/>
  <c r="T255"/>
  <c r="R256"/>
  <c r="R255"/>
  <c r="P256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T226"/>
  <c r="R227"/>
  <c r="R226"/>
  <c r="P227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J133"/>
  <c r="F133"/>
  <c r="F131"/>
  <c r="E129"/>
  <c r="J95"/>
  <c r="F95"/>
  <c r="F93"/>
  <c r="E91"/>
  <c r="J28"/>
  <c r="E28"/>
  <c r="J96"/>
  <c r="J27"/>
  <c r="J22"/>
  <c r="E22"/>
  <c r="F134"/>
  <c r="J21"/>
  <c r="J16"/>
  <c r="J131"/>
  <c r="E7"/>
  <c r="E123"/>
  <c i="27" r="J41"/>
  <c r="J40"/>
  <c i="1" r="AY125"/>
  <c i="27" r="J39"/>
  <c i="1" r="AX125"/>
  <c i="27"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8"/>
  <c r="BH248"/>
  <c r="BG248"/>
  <c r="BF248"/>
  <c r="T248"/>
  <c r="T247"/>
  <c r="R248"/>
  <c r="R247"/>
  <c r="P248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T217"/>
  <c r="R218"/>
  <c r="R217"/>
  <c r="P218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2"/>
  <c r="F132"/>
  <c r="F130"/>
  <c r="E128"/>
  <c r="J95"/>
  <c r="F95"/>
  <c r="F93"/>
  <c r="E91"/>
  <c r="J28"/>
  <c r="E28"/>
  <c r="J133"/>
  <c r="J27"/>
  <c r="J22"/>
  <c r="E22"/>
  <c r="F96"/>
  <c r="J21"/>
  <c r="J16"/>
  <c r="J130"/>
  <c r="E7"/>
  <c r="E122"/>
  <c i="26" r="J41"/>
  <c r="J40"/>
  <c i="1" r="AY124"/>
  <c i="26" r="J39"/>
  <c i="1" r="AX124"/>
  <c i="26"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1"/>
  <c r="BH261"/>
  <c r="BG261"/>
  <c r="BF261"/>
  <c r="T261"/>
  <c r="T260"/>
  <c r="R261"/>
  <c r="R260"/>
  <c r="P261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T227"/>
  <c r="R228"/>
  <c r="R227"/>
  <c r="P228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J133"/>
  <c r="F133"/>
  <c r="F131"/>
  <c r="E129"/>
  <c r="J95"/>
  <c r="F95"/>
  <c r="F93"/>
  <c r="E91"/>
  <c r="J28"/>
  <c r="E28"/>
  <c r="J134"/>
  <c r="J27"/>
  <c r="J22"/>
  <c r="E22"/>
  <c r="F134"/>
  <c r="J21"/>
  <c r="J16"/>
  <c r="J131"/>
  <c r="E7"/>
  <c r="E123"/>
  <c i="25" r="J41"/>
  <c r="J40"/>
  <c i="1" r="AY123"/>
  <c i="25" r="J39"/>
  <c i="1" r="AX123"/>
  <c i="25"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5"/>
  <c r="BH255"/>
  <c r="BG255"/>
  <c r="BF255"/>
  <c r="T255"/>
  <c r="T254"/>
  <c r="R255"/>
  <c r="R254"/>
  <c r="P255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T225"/>
  <c r="R226"/>
  <c r="R225"/>
  <c r="P226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2"/>
  <c r="F132"/>
  <c r="F130"/>
  <c r="E128"/>
  <c r="J95"/>
  <c r="F95"/>
  <c r="F93"/>
  <c r="E91"/>
  <c r="J28"/>
  <c r="E28"/>
  <c r="J133"/>
  <c r="J27"/>
  <c r="J22"/>
  <c r="E22"/>
  <c r="F133"/>
  <c r="J21"/>
  <c r="J16"/>
  <c r="J93"/>
  <c r="E7"/>
  <c r="E85"/>
  <c i="24" r="J41"/>
  <c r="J40"/>
  <c i="1" r="AY122"/>
  <c i="24" r="J39"/>
  <c i="1" r="AX122"/>
  <c i="24"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1"/>
  <c r="BH251"/>
  <c r="BG251"/>
  <c r="BF251"/>
  <c r="T251"/>
  <c r="T250"/>
  <c r="R251"/>
  <c r="R250"/>
  <c r="P251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T223"/>
  <c r="R224"/>
  <c r="R223"/>
  <c r="P224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2"/>
  <c r="F132"/>
  <c r="F130"/>
  <c r="E128"/>
  <c r="J95"/>
  <c r="F95"/>
  <c r="F93"/>
  <c r="E91"/>
  <c r="J28"/>
  <c r="E28"/>
  <c r="J133"/>
  <c r="J27"/>
  <c r="J22"/>
  <c r="E22"/>
  <c r="F133"/>
  <c r="J21"/>
  <c r="J16"/>
  <c r="J130"/>
  <c r="E7"/>
  <c r="E122"/>
  <c i="23" r="J41"/>
  <c r="J40"/>
  <c i="1" r="AY121"/>
  <c i="23" r="J39"/>
  <c i="1" r="AX121"/>
  <c i="23"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3"/>
  <c r="BH263"/>
  <c r="BG263"/>
  <c r="BF263"/>
  <c r="T263"/>
  <c r="T262"/>
  <c r="R263"/>
  <c r="R262"/>
  <c r="P263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T229"/>
  <c r="R230"/>
  <c r="R229"/>
  <c r="P230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J133"/>
  <c r="F133"/>
  <c r="F131"/>
  <c r="E129"/>
  <c r="J95"/>
  <c r="F95"/>
  <c r="F93"/>
  <c r="E91"/>
  <c r="J28"/>
  <c r="E28"/>
  <c r="J134"/>
  <c r="J27"/>
  <c r="J22"/>
  <c r="E22"/>
  <c r="F96"/>
  <c r="J21"/>
  <c r="J16"/>
  <c r="J131"/>
  <c r="E7"/>
  <c r="E123"/>
  <c i="22" r="J39"/>
  <c r="J38"/>
  <c i="1" r="AY118"/>
  <c i="22" r="J37"/>
  <c i="1" r="AX118"/>
  <c i="22" r="BI267"/>
  <c r="BH267"/>
  <c r="BG267"/>
  <c r="BF267"/>
  <c r="T267"/>
  <c r="T266"/>
  <c r="R267"/>
  <c r="R266"/>
  <c r="P267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T181"/>
  <c r="R182"/>
  <c r="R181"/>
  <c r="P182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6"/>
  <c r="F126"/>
  <c r="F124"/>
  <c r="E122"/>
  <c r="J93"/>
  <c r="F93"/>
  <c r="F91"/>
  <c r="E89"/>
  <c r="J26"/>
  <c r="E26"/>
  <c r="J127"/>
  <c r="J25"/>
  <c r="J20"/>
  <c r="E20"/>
  <c r="F94"/>
  <c r="J19"/>
  <c r="J14"/>
  <c r="J124"/>
  <c r="E7"/>
  <c r="E85"/>
  <c i="21" r="J39"/>
  <c r="J38"/>
  <c i="1" r="AY117"/>
  <c i="21" r="J37"/>
  <c i="1" r="AX117"/>
  <c i="21" r="BI258"/>
  <c r="BH258"/>
  <c r="BG258"/>
  <c r="BF258"/>
  <c r="T258"/>
  <c r="T257"/>
  <c r="R258"/>
  <c r="R257"/>
  <c r="P258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T199"/>
  <c r="R200"/>
  <c r="R199"/>
  <c r="P200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6"/>
  <c r="F126"/>
  <c r="F124"/>
  <c r="E122"/>
  <c r="J93"/>
  <c r="F93"/>
  <c r="F91"/>
  <c r="E89"/>
  <c r="J26"/>
  <c r="E26"/>
  <c r="J94"/>
  <c r="J25"/>
  <c r="J20"/>
  <c r="E20"/>
  <c r="F127"/>
  <c r="J19"/>
  <c r="J14"/>
  <c r="J124"/>
  <c r="E7"/>
  <c r="E85"/>
  <c i="20" r="J39"/>
  <c r="J38"/>
  <c i="1" r="AY116"/>
  <c i="20" r="J37"/>
  <c i="1" r="AX116"/>
  <c i="20" r="BI259"/>
  <c r="BH259"/>
  <c r="BG259"/>
  <c r="BF259"/>
  <c r="T259"/>
  <c r="T258"/>
  <c r="R259"/>
  <c r="R258"/>
  <c r="P259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T185"/>
  <c r="R186"/>
  <c r="R185"/>
  <c r="P186"/>
  <c r="P185"/>
  <c r="BI184"/>
  <c r="BH184"/>
  <c r="BG184"/>
  <c r="BF184"/>
  <c r="T184"/>
  <c r="T183"/>
  <c r="R184"/>
  <c r="R183"/>
  <c r="P184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5"/>
  <c r="F125"/>
  <c r="F123"/>
  <c r="E121"/>
  <c r="J93"/>
  <c r="F93"/>
  <c r="F91"/>
  <c r="E89"/>
  <c r="J26"/>
  <c r="E26"/>
  <c r="J126"/>
  <c r="J25"/>
  <c r="J20"/>
  <c r="E20"/>
  <c r="F126"/>
  <c r="J19"/>
  <c r="J14"/>
  <c r="J123"/>
  <c r="E7"/>
  <c r="E117"/>
  <c i="19" r="J39"/>
  <c r="J38"/>
  <c i="1" r="AY115"/>
  <c i="19" r="J37"/>
  <c i="1" r="AX115"/>
  <c i="19" r="BI264"/>
  <c r="BH264"/>
  <c r="BG264"/>
  <c r="BF264"/>
  <c r="T264"/>
  <c r="T263"/>
  <c r="R264"/>
  <c r="R263"/>
  <c r="P264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T194"/>
  <c r="R195"/>
  <c r="R194"/>
  <c r="P195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T188"/>
  <c r="R189"/>
  <c r="R188"/>
  <c r="P189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6"/>
  <c r="F126"/>
  <c r="F124"/>
  <c r="E122"/>
  <c r="J93"/>
  <c r="F93"/>
  <c r="F91"/>
  <c r="E89"/>
  <c r="J26"/>
  <c r="E26"/>
  <c r="J127"/>
  <c r="J25"/>
  <c r="J20"/>
  <c r="E20"/>
  <c r="F127"/>
  <c r="J19"/>
  <c r="J14"/>
  <c r="J124"/>
  <c r="E7"/>
  <c r="E118"/>
  <c i="18" r="J39"/>
  <c r="J38"/>
  <c i="1" r="AY114"/>
  <c i="18" r="J37"/>
  <c i="1" r="AX114"/>
  <c i="18" r="BI252"/>
  <c r="BH252"/>
  <c r="BG252"/>
  <c r="BF252"/>
  <c r="T252"/>
  <c r="T251"/>
  <c r="R252"/>
  <c r="R251"/>
  <c r="P252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T186"/>
  <c r="R187"/>
  <c r="R186"/>
  <c r="P187"/>
  <c r="P186"/>
  <c r="BI185"/>
  <c r="BH185"/>
  <c r="BG185"/>
  <c r="BF185"/>
  <c r="T185"/>
  <c r="T184"/>
  <c r="R185"/>
  <c r="R184"/>
  <c r="P185"/>
  <c r="P184"/>
  <c r="BI183"/>
  <c r="BH183"/>
  <c r="BG183"/>
  <c r="BF183"/>
  <c r="T183"/>
  <c r="T182"/>
  <c r="R183"/>
  <c r="R182"/>
  <c r="P183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6"/>
  <c r="F126"/>
  <c r="F124"/>
  <c r="E122"/>
  <c r="J93"/>
  <c r="F93"/>
  <c r="F91"/>
  <c r="E89"/>
  <c r="J26"/>
  <c r="E26"/>
  <c r="J127"/>
  <c r="J25"/>
  <c r="J20"/>
  <c r="E20"/>
  <c r="F127"/>
  <c r="J19"/>
  <c r="J14"/>
  <c r="J91"/>
  <c r="E7"/>
  <c r="E118"/>
  <c i="17" r="J39"/>
  <c r="J38"/>
  <c i="1" r="AY113"/>
  <c i="17" r="J37"/>
  <c i="1" r="AX113"/>
  <c i="17" r="BI251"/>
  <c r="BH251"/>
  <c r="BG251"/>
  <c r="BF251"/>
  <c r="T251"/>
  <c r="T250"/>
  <c r="R251"/>
  <c r="R250"/>
  <c r="P251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T186"/>
  <c r="R187"/>
  <c r="R186"/>
  <c r="P187"/>
  <c r="P186"/>
  <c r="BI185"/>
  <c r="BH185"/>
  <c r="BG185"/>
  <c r="BF185"/>
  <c r="T185"/>
  <c r="T184"/>
  <c r="R185"/>
  <c r="R184"/>
  <c r="P185"/>
  <c r="P184"/>
  <c r="BI183"/>
  <c r="BH183"/>
  <c r="BG183"/>
  <c r="BF183"/>
  <c r="T183"/>
  <c r="T182"/>
  <c r="R183"/>
  <c r="R182"/>
  <c r="P183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6"/>
  <c r="F126"/>
  <c r="F124"/>
  <c r="E122"/>
  <c r="J93"/>
  <c r="F93"/>
  <c r="F91"/>
  <c r="E89"/>
  <c r="J26"/>
  <c r="E26"/>
  <c r="J127"/>
  <c r="J25"/>
  <c r="J20"/>
  <c r="E20"/>
  <c r="F94"/>
  <c r="J19"/>
  <c r="J14"/>
  <c r="J91"/>
  <c r="E7"/>
  <c r="E118"/>
  <c i="16" r="J39"/>
  <c r="J38"/>
  <c i="1" r="AY112"/>
  <c i="16" r="J37"/>
  <c i="1" r="AX112"/>
  <c i="16" r="BI247"/>
  <c r="BH247"/>
  <c r="BG247"/>
  <c r="BF247"/>
  <c r="T247"/>
  <c r="T246"/>
  <c r="R247"/>
  <c r="R246"/>
  <c r="P247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T190"/>
  <c r="R191"/>
  <c r="R190"/>
  <c r="P191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T184"/>
  <c r="R185"/>
  <c r="R184"/>
  <c r="P185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6"/>
  <c r="F126"/>
  <c r="F124"/>
  <c r="E122"/>
  <c r="J93"/>
  <c r="F93"/>
  <c r="F91"/>
  <c r="E89"/>
  <c r="J26"/>
  <c r="E26"/>
  <c r="J127"/>
  <c r="J25"/>
  <c r="J20"/>
  <c r="E20"/>
  <c r="F94"/>
  <c r="J19"/>
  <c r="J14"/>
  <c r="J91"/>
  <c r="E7"/>
  <c r="E85"/>
  <c i="15" r="J39"/>
  <c r="J38"/>
  <c i="1" r="AY110"/>
  <c i="15" r="J37"/>
  <c i="1" r="AX110"/>
  <c i="15" r="BI213"/>
  <c r="BH213"/>
  <c r="BG213"/>
  <c r="BF213"/>
  <c r="T213"/>
  <c r="T212"/>
  <c r="R213"/>
  <c r="R212"/>
  <c r="P213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T174"/>
  <c r="R175"/>
  <c r="R174"/>
  <c r="P175"/>
  <c r="P174"/>
  <c r="BI173"/>
  <c r="BH173"/>
  <c r="BG173"/>
  <c r="BF173"/>
  <c r="T173"/>
  <c r="T172"/>
  <c r="R173"/>
  <c r="R172"/>
  <c r="P173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5"/>
  <c r="F125"/>
  <c r="F123"/>
  <c r="E121"/>
  <c r="J93"/>
  <c r="F93"/>
  <c r="F91"/>
  <c r="E89"/>
  <c r="J26"/>
  <c r="E26"/>
  <c r="J126"/>
  <c r="J25"/>
  <c r="J20"/>
  <c r="E20"/>
  <c r="F126"/>
  <c r="J19"/>
  <c r="J14"/>
  <c r="J123"/>
  <c r="E7"/>
  <c r="E117"/>
  <c i="14" r="J39"/>
  <c r="J38"/>
  <c i="1" r="AY109"/>
  <c i="14" r="J37"/>
  <c i="1" r="AX109"/>
  <c i="14" r="BI273"/>
  <c r="BH273"/>
  <c r="BG273"/>
  <c r="BF273"/>
  <c r="T273"/>
  <c r="T272"/>
  <c r="R273"/>
  <c r="R272"/>
  <c r="P273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T180"/>
  <c r="R181"/>
  <c r="R180"/>
  <c r="P181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6"/>
  <c r="F126"/>
  <c r="F124"/>
  <c r="E122"/>
  <c r="J93"/>
  <c r="F93"/>
  <c r="F91"/>
  <c r="E89"/>
  <c r="J26"/>
  <c r="E26"/>
  <c r="J127"/>
  <c r="J25"/>
  <c r="J20"/>
  <c r="E20"/>
  <c r="F94"/>
  <c r="J19"/>
  <c r="J14"/>
  <c r="J91"/>
  <c r="E7"/>
  <c r="E118"/>
  <c i="13" r="J39"/>
  <c r="J38"/>
  <c i="1" r="AY108"/>
  <c i="13" r="J37"/>
  <c i="1" r="AX108"/>
  <c i="13" r="BI280"/>
  <c r="BH280"/>
  <c r="BG280"/>
  <c r="BF280"/>
  <c r="T280"/>
  <c r="T279"/>
  <c r="T278"/>
  <c r="R280"/>
  <c r="R279"/>
  <c r="R278"/>
  <c r="P280"/>
  <c r="P279"/>
  <c r="P278"/>
  <c r="BI277"/>
  <c r="BH277"/>
  <c r="BG277"/>
  <c r="BF277"/>
  <c r="T277"/>
  <c r="T276"/>
  <c r="R277"/>
  <c r="R276"/>
  <c r="P277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7"/>
  <c r="F127"/>
  <c r="F125"/>
  <c r="E123"/>
  <c r="J93"/>
  <c r="F93"/>
  <c r="F91"/>
  <c r="E89"/>
  <c r="J26"/>
  <c r="E26"/>
  <c r="J94"/>
  <c r="J25"/>
  <c r="J20"/>
  <c r="E20"/>
  <c r="F94"/>
  <c r="J19"/>
  <c r="J14"/>
  <c r="J91"/>
  <c r="E7"/>
  <c r="E119"/>
  <c i="12" r="J39"/>
  <c r="J38"/>
  <c i="1" r="AY107"/>
  <c i="12" r="J37"/>
  <c i="1" r="AX107"/>
  <c i="12"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7"/>
  <c r="BH257"/>
  <c r="BG257"/>
  <c r="BF257"/>
  <c r="T257"/>
  <c r="T256"/>
  <c r="R257"/>
  <c r="R256"/>
  <c r="P257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T179"/>
  <c r="R180"/>
  <c r="R179"/>
  <c r="P180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7"/>
  <c r="F127"/>
  <c r="F125"/>
  <c r="E123"/>
  <c r="J93"/>
  <c r="F93"/>
  <c r="F91"/>
  <c r="E89"/>
  <c r="J26"/>
  <c r="E26"/>
  <c r="J94"/>
  <c r="J25"/>
  <c r="J20"/>
  <c r="E20"/>
  <c r="F128"/>
  <c r="J19"/>
  <c r="J14"/>
  <c r="J91"/>
  <c r="E7"/>
  <c r="E85"/>
  <c i="11" r="J39"/>
  <c r="J38"/>
  <c i="1" r="AY106"/>
  <c i="11" r="J37"/>
  <c i="1" r="AX106"/>
  <c i="11"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6"/>
  <c r="BH216"/>
  <c r="BG216"/>
  <c r="BF216"/>
  <c r="T216"/>
  <c r="T215"/>
  <c r="R216"/>
  <c r="R215"/>
  <c r="P216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T174"/>
  <c r="R175"/>
  <c r="R174"/>
  <c r="P175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T168"/>
  <c r="R169"/>
  <c r="R168"/>
  <c r="P169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J128"/>
  <c r="F128"/>
  <c r="F126"/>
  <c r="E124"/>
  <c r="J93"/>
  <c r="F93"/>
  <c r="F91"/>
  <c r="E89"/>
  <c r="J26"/>
  <c r="E26"/>
  <c r="J129"/>
  <c r="J25"/>
  <c r="J20"/>
  <c r="E20"/>
  <c r="F94"/>
  <c r="J19"/>
  <c r="J14"/>
  <c r="J126"/>
  <c r="E7"/>
  <c r="E120"/>
  <c i="10" r="J39"/>
  <c r="J38"/>
  <c i="1" r="AY105"/>
  <c i="10" r="J37"/>
  <c i="1" r="AX105"/>
  <c i="10" r="BI256"/>
  <c r="BH256"/>
  <c r="BG256"/>
  <c r="BF256"/>
  <c r="T256"/>
  <c r="T255"/>
  <c r="R256"/>
  <c r="R255"/>
  <c r="P256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24"/>
  <c r="F124"/>
  <c r="F122"/>
  <c r="E120"/>
  <c r="J93"/>
  <c r="F93"/>
  <c r="F91"/>
  <c r="E89"/>
  <c r="J26"/>
  <c r="E26"/>
  <c r="J94"/>
  <c r="J25"/>
  <c r="J20"/>
  <c r="E20"/>
  <c r="F125"/>
  <c r="J19"/>
  <c r="J14"/>
  <c r="J122"/>
  <c r="E7"/>
  <c r="E116"/>
  <c i="9" r="J39"/>
  <c r="J38"/>
  <c i="1" r="AY104"/>
  <c i="9" r="J37"/>
  <c i="1" r="AX104"/>
  <c i="9"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7"/>
  <c r="BH337"/>
  <c r="BG337"/>
  <c r="BF337"/>
  <c r="T337"/>
  <c r="T336"/>
  <c r="R337"/>
  <c r="R336"/>
  <c r="P337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T198"/>
  <c r="R199"/>
  <c r="R198"/>
  <c r="P199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J128"/>
  <c r="F128"/>
  <c r="F126"/>
  <c r="E124"/>
  <c r="J93"/>
  <c r="F93"/>
  <c r="F91"/>
  <c r="E89"/>
  <c r="J26"/>
  <c r="E26"/>
  <c r="J129"/>
  <c r="J25"/>
  <c r="J20"/>
  <c r="E20"/>
  <c r="F129"/>
  <c r="J19"/>
  <c r="J14"/>
  <c r="J126"/>
  <c r="E7"/>
  <c r="E85"/>
  <c i="8" r="J39"/>
  <c r="J38"/>
  <c i="1" r="AY102"/>
  <c i="8" r="J37"/>
  <c i="1" r="AX102"/>
  <c i="8" r="BI267"/>
  <c r="BH267"/>
  <c r="BG267"/>
  <c r="BF267"/>
  <c r="T267"/>
  <c r="T266"/>
  <c r="T265"/>
  <c r="R267"/>
  <c r="R266"/>
  <c r="R265"/>
  <c r="P267"/>
  <c r="P266"/>
  <c r="P265"/>
  <c r="BI264"/>
  <c r="BH264"/>
  <c r="BG264"/>
  <c r="BF264"/>
  <c r="T264"/>
  <c r="T263"/>
  <c r="R264"/>
  <c r="R263"/>
  <c r="P264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J128"/>
  <c r="F128"/>
  <c r="F126"/>
  <c r="E124"/>
  <c r="J93"/>
  <c r="F93"/>
  <c r="F91"/>
  <c r="E89"/>
  <c r="J26"/>
  <c r="E26"/>
  <c r="J129"/>
  <c r="J25"/>
  <c r="J20"/>
  <c r="E20"/>
  <c r="F94"/>
  <c r="J19"/>
  <c r="J14"/>
  <c r="J126"/>
  <c r="E7"/>
  <c r="E120"/>
  <c i="7" r="J39"/>
  <c r="J38"/>
  <c i="1" r="AY101"/>
  <c i="7" r="J37"/>
  <c i="1" r="AX101"/>
  <c i="7"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7"/>
  <c r="BH257"/>
  <c r="BG257"/>
  <c r="BF257"/>
  <c r="T257"/>
  <c r="T256"/>
  <c r="R257"/>
  <c r="R256"/>
  <c r="P257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J128"/>
  <c r="F128"/>
  <c r="F126"/>
  <c r="E124"/>
  <c r="J93"/>
  <c r="F93"/>
  <c r="F91"/>
  <c r="E89"/>
  <c r="J26"/>
  <c r="E26"/>
  <c r="J129"/>
  <c r="J25"/>
  <c r="J20"/>
  <c r="E20"/>
  <c r="F129"/>
  <c r="J19"/>
  <c r="J14"/>
  <c r="J126"/>
  <c r="E7"/>
  <c r="E85"/>
  <c i="6" r="J39"/>
  <c r="J38"/>
  <c i="1" r="AY100"/>
  <c i="6" r="J37"/>
  <c i="1" r="AX100"/>
  <c i="6"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0"/>
  <c r="BH260"/>
  <c r="BG260"/>
  <c r="BF260"/>
  <c r="T260"/>
  <c r="T259"/>
  <c r="R260"/>
  <c r="R259"/>
  <c r="P260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T190"/>
  <c r="R191"/>
  <c r="R190"/>
  <c r="P191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J128"/>
  <c r="F128"/>
  <c r="F126"/>
  <c r="E124"/>
  <c r="J93"/>
  <c r="F93"/>
  <c r="F91"/>
  <c r="E89"/>
  <c r="J26"/>
  <c r="E26"/>
  <c r="J94"/>
  <c r="J25"/>
  <c r="J20"/>
  <c r="E20"/>
  <c r="F94"/>
  <c r="J19"/>
  <c r="J14"/>
  <c r="J126"/>
  <c r="E7"/>
  <c r="E120"/>
  <c i="5" r="J39"/>
  <c r="J38"/>
  <c i="1" r="AY99"/>
  <c i="5" r="J37"/>
  <c i="1" r="AX99"/>
  <c i="5"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4"/>
  <c r="BH294"/>
  <c r="BG294"/>
  <c r="BF294"/>
  <c r="T294"/>
  <c r="T293"/>
  <c r="R294"/>
  <c r="R293"/>
  <c r="P294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J128"/>
  <c r="F128"/>
  <c r="F126"/>
  <c r="E124"/>
  <c r="J93"/>
  <c r="F93"/>
  <c r="F91"/>
  <c r="E89"/>
  <c r="J26"/>
  <c r="E26"/>
  <c r="J129"/>
  <c r="J25"/>
  <c r="J20"/>
  <c r="E20"/>
  <c r="F94"/>
  <c r="J19"/>
  <c r="J14"/>
  <c r="J126"/>
  <c r="E7"/>
  <c r="E85"/>
  <c i="4" r="J39"/>
  <c r="J38"/>
  <c i="1" r="AY98"/>
  <c i="4" r="J37"/>
  <c i="1" r="AX98"/>
  <c i="4" r="BI266"/>
  <c r="BH266"/>
  <c r="BG266"/>
  <c r="BF266"/>
  <c r="T266"/>
  <c r="T265"/>
  <c r="R266"/>
  <c r="R265"/>
  <c r="P266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6"/>
  <c r="F126"/>
  <c r="F124"/>
  <c r="E122"/>
  <c r="J93"/>
  <c r="F93"/>
  <c r="F91"/>
  <c r="E89"/>
  <c r="J26"/>
  <c r="E26"/>
  <c r="J127"/>
  <c r="J25"/>
  <c r="J20"/>
  <c r="E20"/>
  <c r="F94"/>
  <c r="J19"/>
  <c r="J14"/>
  <c r="J91"/>
  <c r="E7"/>
  <c r="E118"/>
  <c i="3" r="J39"/>
  <c r="J38"/>
  <c i="1" r="AY97"/>
  <c i="3" r="J37"/>
  <c i="1" r="AX97"/>
  <c i="3" r="BI235"/>
  <c r="BH235"/>
  <c r="BG235"/>
  <c r="BF235"/>
  <c r="T235"/>
  <c r="T234"/>
  <c r="R235"/>
  <c r="R234"/>
  <c r="P235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6"/>
  <c r="F126"/>
  <c r="F124"/>
  <c r="E122"/>
  <c r="J93"/>
  <c r="F93"/>
  <c r="F91"/>
  <c r="E89"/>
  <c r="J26"/>
  <c r="E26"/>
  <c r="J127"/>
  <c r="J25"/>
  <c r="J20"/>
  <c r="E20"/>
  <c r="F94"/>
  <c r="J19"/>
  <c r="J14"/>
  <c r="J124"/>
  <c r="E7"/>
  <c r="E118"/>
  <c i="2" r="J39"/>
  <c r="J38"/>
  <c i="1" r="AY96"/>
  <c i="2" r="J37"/>
  <c i="1" r="AX96"/>
  <c i="2"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7"/>
  <c r="BH257"/>
  <c r="BG257"/>
  <c r="BF257"/>
  <c r="T257"/>
  <c r="T256"/>
  <c r="R257"/>
  <c r="R256"/>
  <c r="P257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J128"/>
  <c r="F128"/>
  <c r="F126"/>
  <c r="E124"/>
  <c r="J93"/>
  <c r="F93"/>
  <c r="F91"/>
  <c r="E89"/>
  <c r="J26"/>
  <c r="E26"/>
  <c r="J94"/>
  <c r="J25"/>
  <c r="J20"/>
  <c r="E20"/>
  <c r="F129"/>
  <c r="J19"/>
  <c r="J14"/>
  <c r="J91"/>
  <c r="E7"/>
  <c r="E120"/>
  <c i="1" r="L90"/>
  <c r="AM90"/>
  <c r="AM89"/>
  <c r="L89"/>
  <c r="AM87"/>
  <c r="L87"/>
  <c r="L85"/>
  <c r="L84"/>
  <c i="51" r="BK146"/>
  <c r="J145"/>
  <c r="J143"/>
  <c r="J142"/>
  <c r="BK140"/>
  <c r="BK139"/>
  <c r="BK138"/>
  <c r="BK136"/>
  <c r="J135"/>
  <c r="J134"/>
  <c r="BK130"/>
  <c r="BK128"/>
  <c r="BK126"/>
  <c r="J125"/>
  <c i="50" r="BK138"/>
  <c r="BK137"/>
  <c r="BK132"/>
  <c r="BK131"/>
  <c r="BK128"/>
  <c r="BK127"/>
  <c r="J126"/>
  <c r="J125"/>
  <c r="J124"/>
  <c r="J123"/>
  <c i="49" r="BK165"/>
  <c r="BK164"/>
  <c r="J163"/>
  <c r="BK156"/>
  <c r="J155"/>
  <c r="BK153"/>
  <c r="BK152"/>
  <c r="BK151"/>
  <c r="J149"/>
  <c r="BK147"/>
  <c r="BK146"/>
  <c r="J145"/>
  <c r="BK140"/>
  <c r="J139"/>
  <c r="BK138"/>
  <c r="BK136"/>
  <c r="J135"/>
  <c r="BK133"/>
  <c r="BK130"/>
  <c r="BK126"/>
  <c r="BK125"/>
  <c i="48" r="BK159"/>
  <c r="J158"/>
  <c r="J157"/>
  <c r="J155"/>
  <c r="J154"/>
  <c r="J152"/>
  <c r="J148"/>
  <c r="BK147"/>
  <c r="J142"/>
  <c r="J140"/>
  <c r="BK139"/>
  <c r="J136"/>
  <c r="J132"/>
  <c r="BK129"/>
  <c r="J128"/>
  <c i="47" r="BK163"/>
  <c r="BK162"/>
  <c r="BK156"/>
  <c r="BK155"/>
  <c r="BK154"/>
  <c r="BK151"/>
  <c r="BK150"/>
  <c r="BK146"/>
  <c r="J144"/>
  <c r="J143"/>
  <c r="J137"/>
  <c r="BK136"/>
  <c r="BK135"/>
  <c r="J134"/>
  <c r="BK132"/>
  <c i="45" r="BK125"/>
  <c i="44" r="J170"/>
  <c r="BK167"/>
  <c r="J160"/>
  <c r="BK158"/>
  <c r="BK157"/>
  <c r="J155"/>
  <c r="J154"/>
  <c r="J152"/>
  <c r="J148"/>
  <c r="J147"/>
  <c r="BK144"/>
  <c r="J143"/>
  <c r="BK141"/>
  <c r="J133"/>
  <c r="J130"/>
  <c i="43" r="BK143"/>
  <c r="J141"/>
  <c r="BK139"/>
  <c r="BK138"/>
  <c r="BK137"/>
  <c r="J136"/>
  <c r="J131"/>
  <c r="J129"/>
  <c r="BK128"/>
  <c i="42" r="BK171"/>
  <c r="J169"/>
  <c r="BK167"/>
  <c r="J166"/>
  <c r="J163"/>
  <c r="J159"/>
  <c r="BK154"/>
  <c r="J150"/>
  <c r="BK146"/>
  <c r="BK145"/>
  <c r="J141"/>
  <c r="J139"/>
  <c r="J138"/>
  <c r="BK136"/>
  <c r="BK135"/>
  <c r="J134"/>
  <c r="J133"/>
  <c r="J132"/>
  <c r="J129"/>
  <c i="41" r="BK213"/>
  <c r="J213"/>
  <c r="BK210"/>
  <c r="J209"/>
  <c r="BK206"/>
  <c r="J204"/>
  <c r="J201"/>
  <c r="BK196"/>
  <c r="J192"/>
  <c r="J191"/>
  <c r="J189"/>
  <c r="BK187"/>
  <c r="J186"/>
  <c r="BK185"/>
  <c r="J182"/>
  <c r="BK181"/>
  <c r="BK180"/>
  <c r="J176"/>
  <c r="BK175"/>
  <c r="J174"/>
  <c r="BK173"/>
  <c r="J172"/>
  <c r="J171"/>
  <c r="J170"/>
  <c r="BK168"/>
  <c r="BK165"/>
  <c r="BK164"/>
  <c r="BK163"/>
  <c r="J162"/>
  <c r="J161"/>
  <c r="BK158"/>
  <c r="BK154"/>
  <c r="J153"/>
  <c r="J151"/>
  <c r="J148"/>
  <c r="BK147"/>
  <c r="BK146"/>
  <c r="BK145"/>
  <c r="BK144"/>
  <c r="J140"/>
  <c r="BK137"/>
  <c i="40" r="BK234"/>
  <c r="BK227"/>
  <c r="J222"/>
  <c r="J219"/>
  <c r="BK218"/>
  <c r="BK217"/>
  <c r="J210"/>
  <c r="J208"/>
  <c r="BK207"/>
  <c r="J206"/>
  <c r="BK205"/>
  <c r="BK204"/>
  <c r="BK203"/>
  <c r="J201"/>
  <c r="BK200"/>
  <c r="BK198"/>
  <c r="BK196"/>
  <c r="J192"/>
  <c r="J191"/>
  <c r="J190"/>
  <c r="BK186"/>
  <c r="J184"/>
  <c r="BK182"/>
  <c r="J181"/>
  <c r="BK180"/>
  <c r="J178"/>
  <c r="J175"/>
  <c r="J173"/>
  <c r="J172"/>
  <c r="BK171"/>
  <c r="BK170"/>
  <c r="BK167"/>
  <c r="J164"/>
  <c r="J160"/>
  <c r="J159"/>
  <c r="BK153"/>
  <c r="J151"/>
  <c r="BK150"/>
  <c r="J148"/>
  <c r="J147"/>
  <c r="BK145"/>
  <c r="J143"/>
  <c r="BK141"/>
  <c i="39" r="BK208"/>
  <c r="BK206"/>
  <c r="BK203"/>
  <c r="J202"/>
  <c r="BK200"/>
  <c r="J199"/>
  <c r="BK196"/>
  <c r="J195"/>
  <c r="J194"/>
  <c r="BK193"/>
  <c r="BK191"/>
  <c r="BK187"/>
  <c r="BK185"/>
  <c r="J182"/>
  <c r="BK180"/>
  <c r="J173"/>
  <c r="J172"/>
  <c r="J170"/>
  <c r="BK169"/>
  <c r="BK166"/>
  <c r="J165"/>
  <c r="BK164"/>
  <c r="BK163"/>
  <c r="BK161"/>
  <c r="J160"/>
  <c r="J159"/>
  <c r="BK158"/>
  <c r="J153"/>
  <c r="BK149"/>
  <c r="J148"/>
  <c r="J146"/>
  <c r="BK145"/>
  <c r="J143"/>
  <c r="BK142"/>
  <c r="BK141"/>
  <c r="BK140"/>
  <c r="BK139"/>
  <c r="J136"/>
  <c i="38" r="BK408"/>
  <c r="J408"/>
  <c r="BK407"/>
  <c r="J407"/>
  <c r="BK406"/>
  <c r="J406"/>
  <c r="BK405"/>
  <c r="BK403"/>
  <c r="J400"/>
  <c r="J399"/>
  <c r="BK398"/>
  <c r="J396"/>
  <c r="BK395"/>
  <c r="BK394"/>
  <c r="J393"/>
  <c r="BK392"/>
  <c r="J390"/>
  <c r="BK389"/>
  <c r="BK388"/>
  <c r="J387"/>
  <c r="BK385"/>
  <c r="J384"/>
  <c r="J383"/>
  <c r="BK380"/>
  <c r="J379"/>
  <c r="J375"/>
  <c r="J373"/>
  <c r="BK371"/>
  <c r="BK362"/>
  <c r="J361"/>
  <c r="BK359"/>
  <c r="J358"/>
  <c r="BK353"/>
  <c r="BK352"/>
  <c r="J350"/>
  <c r="BK349"/>
  <c r="J347"/>
  <c r="BK346"/>
  <c r="J345"/>
  <c r="BK344"/>
  <c r="J343"/>
  <c r="J342"/>
  <c r="J340"/>
  <c r="J332"/>
  <c r="J331"/>
  <c r="BK326"/>
  <c r="BK325"/>
  <c r="J324"/>
  <c r="J323"/>
  <c r="J322"/>
  <c r="J317"/>
  <c r="BK315"/>
  <c r="BK314"/>
  <c r="BK313"/>
  <c r="J311"/>
  <c r="BK309"/>
  <c r="J305"/>
  <c r="BK301"/>
  <c r="BK294"/>
  <c r="J292"/>
  <c r="J289"/>
  <c r="J284"/>
  <c r="J283"/>
  <c r="J282"/>
  <c r="J281"/>
  <c r="J280"/>
  <c r="BK279"/>
  <c r="BK272"/>
  <c r="BK271"/>
  <c r="BK270"/>
  <c r="BK265"/>
  <c r="BK261"/>
  <c r="BK260"/>
  <c r="BK259"/>
  <c r="J258"/>
  <c r="BK257"/>
  <c r="J253"/>
  <c r="BK251"/>
  <c r="J250"/>
  <c r="BK248"/>
  <c r="BK245"/>
  <c r="BK244"/>
  <c r="BK243"/>
  <c r="BK234"/>
  <c r="J233"/>
  <c r="BK232"/>
  <c r="BK228"/>
  <c r="BK227"/>
  <c r="BK226"/>
  <c r="BK223"/>
  <c r="J218"/>
  <c r="J215"/>
  <c r="J213"/>
  <c r="J212"/>
  <c r="BK210"/>
  <c r="J209"/>
  <c r="J208"/>
  <c r="BK207"/>
  <c r="J205"/>
  <c r="J202"/>
  <c r="BK199"/>
  <c r="J196"/>
  <c r="J195"/>
  <c r="BK191"/>
  <c r="J188"/>
  <c r="BK187"/>
  <c r="BK182"/>
  <c r="J177"/>
  <c r="J176"/>
  <c r="J175"/>
  <c r="BK174"/>
  <c r="BK169"/>
  <c r="J168"/>
  <c r="J164"/>
  <c r="BK163"/>
  <c r="J162"/>
  <c r="J157"/>
  <c r="BK149"/>
  <c i="37" r="BK173"/>
  <c r="J171"/>
  <c r="J164"/>
  <c r="J163"/>
  <c r="J161"/>
  <c r="J159"/>
  <c r="J158"/>
  <c r="J156"/>
  <c r="BK149"/>
  <c r="J148"/>
  <c r="J147"/>
  <c r="BK143"/>
  <c r="BK142"/>
  <c r="J138"/>
  <c r="BK137"/>
  <c r="J136"/>
  <c r="J134"/>
  <c r="J133"/>
  <c r="BK131"/>
  <c r="J130"/>
  <c r="J129"/>
  <c i="36" r="BK122"/>
  <c r="J119"/>
  <c i="35" r="BK134"/>
  <c r="BK132"/>
  <c r="BK131"/>
  <c r="BK130"/>
  <c r="J129"/>
  <c r="J128"/>
  <c r="BK124"/>
  <c r="BK123"/>
  <c i="34" r="J142"/>
  <c r="BK140"/>
  <c r="J139"/>
  <c r="BK138"/>
  <c r="BK137"/>
  <c r="BK135"/>
  <c r="BK134"/>
  <c r="J133"/>
  <c r="J131"/>
  <c r="BK128"/>
  <c i="33" r="J141"/>
  <c r="J140"/>
  <c r="BK139"/>
  <c r="J138"/>
  <c r="J137"/>
  <c r="J136"/>
  <c r="J130"/>
  <c r="J129"/>
  <c r="BK128"/>
  <c i="32" r="J143"/>
  <c r="J142"/>
  <c r="J140"/>
  <c r="BK137"/>
  <c r="J136"/>
  <c r="J135"/>
  <c r="BK134"/>
  <c r="J132"/>
  <c r="BK127"/>
  <c i="31" r="BK140"/>
  <c r="J135"/>
  <c r="BK134"/>
  <c r="J133"/>
  <c r="BK132"/>
  <c r="BK131"/>
  <c r="J129"/>
  <c i="30" r="BK141"/>
  <c r="J139"/>
  <c r="J138"/>
  <c r="J137"/>
  <c r="BK136"/>
  <c r="J135"/>
  <c r="J134"/>
  <c r="BK132"/>
  <c r="J130"/>
  <c r="J129"/>
  <c r="BK127"/>
  <c i="29" r="J140"/>
  <c r="BK139"/>
  <c r="BK138"/>
  <c r="BK137"/>
  <c r="BK134"/>
  <c r="BK132"/>
  <c r="BK131"/>
  <c r="BK130"/>
  <c r="J129"/>
  <c r="J128"/>
  <c r="J127"/>
  <c i="28" r="BK271"/>
  <c r="J271"/>
  <c r="BK270"/>
  <c r="J267"/>
  <c r="J264"/>
  <c r="J262"/>
  <c r="J261"/>
  <c r="BK256"/>
  <c r="BK254"/>
  <c r="BK253"/>
  <c r="J252"/>
  <c r="J248"/>
  <c r="BK240"/>
  <c r="BK237"/>
  <c r="BK236"/>
  <c r="BK235"/>
  <c r="J231"/>
  <c r="BK230"/>
  <c r="BK227"/>
  <c r="J225"/>
  <c r="J223"/>
  <c r="BK222"/>
  <c r="J221"/>
  <c r="BK214"/>
  <c r="J213"/>
  <c r="BK212"/>
  <c r="J211"/>
  <c r="J208"/>
  <c r="BK207"/>
  <c r="J205"/>
  <c r="J200"/>
  <c r="BK198"/>
  <c r="BK197"/>
  <c r="J196"/>
  <c r="BK192"/>
  <c r="J190"/>
  <c r="BK189"/>
  <c r="BK184"/>
  <c r="J183"/>
  <c r="BK182"/>
  <c r="BK180"/>
  <c r="J178"/>
  <c r="BK177"/>
  <c r="J176"/>
  <c r="BK175"/>
  <c r="BK171"/>
  <c r="BK169"/>
  <c r="J167"/>
  <c r="J161"/>
  <c r="J160"/>
  <c r="BK158"/>
  <c r="BK157"/>
  <c r="BK154"/>
  <c r="BK153"/>
  <c r="J152"/>
  <c r="J151"/>
  <c r="BK150"/>
  <c r="J149"/>
  <c r="BK142"/>
  <c r="J141"/>
  <c i="27" r="J261"/>
  <c r="J255"/>
  <c r="BK254"/>
  <c r="BK253"/>
  <c r="J252"/>
  <c r="J251"/>
  <c r="BK248"/>
  <c r="BK245"/>
  <c r="J244"/>
  <c r="J238"/>
  <c r="BK237"/>
  <c r="BK236"/>
  <c r="BK234"/>
  <c r="J233"/>
  <c r="J231"/>
  <c r="J229"/>
  <c r="BK225"/>
  <c r="BK224"/>
  <c r="J223"/>
  <c r="J222"/>
  <c r="BK216"/>
  <c r="BK215"/>
  <c r="J214"/>
  <c r="BK211"/>
  <c r="BK210"/>
  <c r="BK209"/>
  <c r="BK208"/>
  <c r="BK207"/>
  <c r="BK202"/>
  <c r="BK201"/>
  <c r="BK197"/>
  <c r="BK196"/>
  <c r="BK195"/>
  <c r="BK191"/>
  <c r="J187"/>
  <c r="J185"/>
  <c r="J183"/>
  <c r="BK179"/>
  <c r="J178"/>
  <c r="BK174"/>
  <c r="J173"/>
  <c r="J172"/>
  <c r="J170"/>
  <c r="BK167"/>
  <c r="J166"/>
  <c r="J165"/>
  <c r="J164"/>
  <c r="J162"/>
  <c r="J161"/>
  <c r="J159"/>
  <c r="BK158"/>
  <c r="BK157"/>
  <c r="BK156"/>
  <c r="J155"/>
  <c r="J151"/>
  <c r="BK144"/>
  <c r="J143"/>
  <c r="BK141"/>
  <c r="J140"/>
  <c i="26" r="J274"/>
  <c r="BK269"/>
  <c r="BK268"/>
  <c r="J264"/>
  <c r="BK261"/>
  <c r="J255"/>
  <c r="BK254"/>
  <c r="BK253"/>
  <c r="BK252"/>
  <c r="BK251"/>
  <c r="J250"/>
  <c r="BK247"/>
  <c r="J246"/>
  <c r="J241"/>
  <c r="J238"/>
  <c r="J237"/>
  <c r="BK235"/>
  <c r="BK233"/>
  <c r="J232"/>
  <c r="J231"/>
  <c r="BK228"/>
  <c r="BK225"/>
  <c r="BK224"/>
  <c r="J222"/>
  <c r="BK221"/>
  <c r="J218"/>
  <c r="BK217"/>
  <c r="BK211"/>
  <c r="J210"/>
  <c r="BK209"/>
  <c r="BK208"/>
  <c r="BK207"/>
  <c r="J206"/>
  <c r="BK201"/>
  <c r="BK200"/>
  <c r="BK198"/>
  <c r="J196"/>
  <c r="BK195"/>
  <c r="J194"/>
  <c r="BK185"/>
  <c r="J184"/>
  <c r="J183"/>
  <c r="J180"/>
  <c r="J179"/>
  <c r="BK171"/>
  <c r="J170"/>
  <c r="BK165"/>
  <c r="BK164"/>
  <c r="BK163"/>
  <c r="BK161"/>
  <c r="BK160"/>
  <c r="BK159"/>
  <c r="J156"/>
  <c r="BK153"/>
  <c r="J152"/>
  <c r="BK151"/>
  <c r="BK150"/>
  <c r="J142"/>
  <c i="25" r="BK268"/>
  <c r="J266"/>
  <c r="J264"/>
  <c r="J263"/>
  <c r="BK259"/>
  <c r="J255"/>
  <c r="BK252"/>
  <c r="BK251"/>
  <c r="J250"/>
  <c r="J249"/>
  <c r="BK246"/>
  <c r="J243"/>
  <c r="J242"/>
  <c r="BK240"/>
  <c r="J239"/>
  <c r="J236"/>
  <c r="BK235"/>
  <c r="BK234"/>
  <c r="J233"/>
  <c r="BK230"/>
  <c r="BK229"/>
  <c r="J228"/>
  <c r="BK226"/>
  <c r="BK224"/>
  <c r="J223"/>
  <c r="J220"/>
  <c r="BK219"/>
  <c r="J216"/>
  <c r="BK215"/>
  <c r="J213"/>
  <c r="BK212"/>
  <c r="J211"/>
  <c r="J205"/>
  <c r="J204"/>
  <c r="BK203"/>
  <c r="BK202"/>
  <c r="BK201"/>
  <c r="BK198"/>
  <c r="BK197"/>
  <c r="J196"/>
  <c r="BK190"/>
  <c r="BK185"/>
  <c r="J179"/>
  <c r="J178"/>
  <c r="J177"/>
  <c r="BK176"/>
  <c r="BK168"/>
  <c r="J167"/>
  <c r="J163"/>
  <c r="J161"/>
  <c r="BK160"/>
  <c r="J159"/>
  <c r="J158"/>
  <c r="J156"/>
  <c r="J155"/>
  <c r="J154"/>
  <c r="J153"/>
  <c r="J151"/>
  <c r="BK149"/>
  <c r="J147"/>
  <c r="J145"/>
  <c r="J144"/>
  <c r="BK143"/>
  <c r="BK141"/>
  <c r="BK140"/>
  <c r="J139"/>
  <c i="24" r="BK266"/>
  <c r="J264"/>
  <c r="BK263"/>
  <c r="BK262"/>
  <c r="J258"/>
  <c r="J255"/>
  <c r="J251"/>
  <c r="J249"/>
  <c r="BK247"/>
  <c r="BK244"/>
  <c r="J243"/>
  <c r="J242"/>
  <c r="J241"/>
  <c r="J239"/>
  <c r="J237"/>
  <c r="BK233"/>
  <c r="J230"/>
  <c r="J226"/>
  <c r="J224"/>
  <c r="BK222"/>
  <c r="BK221"/>
  <c r="J220"/>
  <c r="J215"/>
  <c r="J213"/>
  <c r="J212"/>
  <c r="BK211"/>
  <c r="J207"/>
  <c r="BK206"/>
  <c r="BK205"/>
  <c r="J204"/>
  <c r="BK202"/>
  <c r="J201"/>
  <c r="J200"/>
  <c r="BK198"/>
  <c r="BK193"/>
  <c r="BK192"/>
  <c r="BK191"/>
  <c r="BK189"/>
  <c r="BK188"/>
  <c r="J187"/>
  <c r="BK184"/>
  <c r="BK183"/>
  <c r="J176"/>
  <c r="J173"/>
  <c r="BK172"/>
  <c r="BK171"/>
  <c r="BK170"/>
  <c r="BK167"/>
  <c r="J166"/>
  <c r="J165"/>
  <c r="BK163"/>
  <c r="J154"/>
  <c r="J152"/>
  <c r="BK150"/>
  <c r="BK149"/>
  <c r="J145"/>
  <c r="BK144"/>
  <c r="J143"/>
  <c r="J142"/>
  <c r="J141"/>
  <c r="J140"/>
  <c i="23" r="BK278"/>
  <c r="J278"/>
  <c r="BK277"/>
  <c r="J277"/>
  <c r="J275"/>
  <c r="J274"/>
  <c r="BK272"/>
  <c r="J271"/>
  <c r="J269"/>
  <c r="BK268"/>
  <c r="BK261"/>
  <c r="J260"/>
  <c r="J256"/>
  <c r="J254"/>
  <c r="J253"/>
  <c r="BK252"/>
  <c r="J248"/>
  <c r="J244"/>
  <c r="BK243"/>
  <c r="J242"/>
  <c r="J238"/>
  <c r="J228"/>
  <c r="J227"/>
  <c r="J226"/>
  <c r="BK225"/>
  <c r="BK224"/>
  <c r="BK223"/>
  <c r="BK221"/>
  <c r="J217"/>
  <c r="BK216"/>
  <c r="BK215"/>
  <c r="BK214"/>
  <c r="J213"/>
  <c r="BK212"/>
  <c r="J209"/>
  <c r="J208"/>
  <c r="BK204"/>
  <c r="J201"/>
  <c r="J199"/>
  <c r="BK196"/>
  <c r="BK195"/>
  <c r="BK189"/>
  <c r="J188"/>
  <c r="BK185"/>
  <c r="J183"/>
  <c r="J182"/>
  <c r="BK178"/>
  <c r="BK177"/>
  <c r="BK176"/>
  <c r="J175"/>
  <c r="J174"/>
  <c r="BK173"/>
  <c r="J171"/>
  <c r="J166"/>
  <c r="BK163"/>
  <c r="J162"/>
  <c r="J161"/>
  <c r="BK159"/>
  <c r="J158"/>
  <c r="J156"/>
  <c r="J155"/>
  <c r="BK150"/>
  <c r="BK149"/>
  <c r="J148"/>
  <c r="J144"/>
  <c r="J143"/>
  <c r="J142"/>
  <c i="22" r="J264"/>
  <c r="BK261"/>
  <c r="J260"/>
  <c r="BK259"/>
  <c r="BK258"/>
  <c r="BK248"/>
  <c r="BK246"/>
  <c r="BK245"/>
  <c r="J240"/>
  <c r="J239"/>
  <c r="BK237"/>
  <c r="J236"/>
  <c r="BK235"/>
  <c r="J234"/>
  <c r="J233"/>
  <c r="J232"/>
  <c r="J230"/>
  <c r="BK224"/>
  <c r="J222"/>
  <c r="BK221"/>
  <c r="BK219"/>
  <c r="BK218"/>
  <c r="J217"/>
  <c r="J212"/>
  <c r="BK211"/>
  <c r="BK210"/>
  <c r="J205"/>
  <c r="J203"/>
  <c r="J201"/>
  <c r="J200"/>
  <c r="BK199"/>
  <c r="BK198"/>
  <c r="BK197"/>
  <c r="BK196"/>
  <c r="BK192"/>
  <c r="BK188"/>
  <c r="J186"/>
  <c r="J185"/>
  <c r="J173"/>
  <c r="J171"/>
  <c r="J169"/>
  <c r="J168"/>
  <c r="BK167"/>
  <c r="J166"/>
  <c r="J163"/>
  <c r="BK161"/>
  <c r="J158"/>
  <c r="BK154"/>
  <c r="BK150"/>
  <c r="BK149"/>
  <c r="J148"/>
  <c r="J147"/>
  <c r="J146"/>
  <c r="J144"/>
  <c r="J142"/>
  <c r="BK140"/>
  <c r="J135"/>
  <c r="BK134"/>
  <c r="J133"/>
  <c i="21" r="BK258"/>
  <c r="J258"/>
  <c r="J256"/>
  <c r="J254"/>
  <c r="J252"/>
  <c r="BK251"/>
  <c r="J250"/>
  <c r="BK248"/>
  <c r="J245"/>
  <c r="BK243"/>
  <c r="BK241"/>
  <c r="BK240"/>
  <c r="J239"/>
  <c r="BK238"/>
  <c r="BK237"/>
  <c r="BK236"/>
  <c r="J235"/>
  <c r="BK234"/>
  <c r="BK233"/>
  <c r="BK232"/>
  <c r="BK231"/>
  <c r="BK230"/>
  <c r="BK226"/>
  <c r="J224"/>
  <c r="BK223"/>
  <c r="J222"/>
  <c r="BK221"/>
  <c r="J220"/>
  <c r="BK218"/>
  <c r="J217"/>
  <c r="BK214"/>
  <c r="BK213"/>
  <c r="BK211"/>
  <c r="J210"/>
  <c r="BK208"/>
  <c r="BK207"/>
  <c r="J206"/>
  <c r="J204"/>
  <c r="J198"/>
  <c r="BK197"/>
  <c r="J194"/>
  <c r="J190"/>
  <c r="BK189"/>
  <c r="BK185"/>
  <c r="BK184"/>
  <c r="J183"/>
  <c r="BK182"/>
  <c r="J181"/>
  <c r="BK179"/>
  <c r="BK165"/>
  <c r="BK164"/>
  <c r="J163"/>
  <c r="J160"/>
  <c r="J159"/>
  <c r="J157"/>
  <c r="BK156"/>
  <c r="BK155"/>
  <c r="BK154"/>
  <c r="BK152"/>
  <c r="J151"/>
  <c r="J150"/>
  <c r="BK149"/>
  <c r="BK145"/>
  <c r="J143"/>
  <c r="BK142"/>
  <c r="J141"/>
  <c r="BK140"/>
  <c r="BK139"/>
  <c r="BK138"/>
  <c r="J135"/>
  <c r="J134"/>
  <c i="20" r="J255"/>
  <c r="J254"/>
  <c r="BK252"/>
  <c r="J250"/>
  <c r="J248"/>
  <c r="J247"/>
  <c r="BK246"/>
  <c r="BK245"/>
  <c r="BK242"/>
  <c r="BK241"/>
  <c r="BK240"/>
  <c r="J236"/>
  <c r="BK235"/>
  <c r="J234"/>
  <c r="J233"/>
  <c r="BK232"/>
  <c r="BK231"/>
  <c r="BK229"/>
  <c r="BK228"/>
  <c r="J227"/>
  <c r="J226"/>
  <c r="J225"/>
  <c r="J224"/>
  <c r="BK222"/>
  <c r="BK219"/>
  <c r="J218"/>
  <c r="BK217"/>
  <c r="BK216"/>
  <c r="J215"/>
  <c r="J214"/>
  <c r="J213"/>
  <c r="J212"/>
  <c r="J210"/>
  <c r="J209"/>
  <c r="J208"/>
  <c r="J207"/>
  <c r="J206"/>
  <c r="J205"/>
  <c r="J202"/>
  <c r="BK201"/>
  <c r="J199"/>
  <c r="BK198"/>
  <c r="BK196"/>
  <c r="J193"/>
  <c r="J192"/>
  <c r="BK191"/>
  <c r="BK190"/>
  <c r="J189"/>
  <c r="BK188"/>
  <c r="BK181"/>
  <c r="J180"/>
  <c r="BK179"/>
  <c r="BK178"/>
  <c r="BK177"/>
  <c r="J176"/>
  <c r="BK174"/>
  <c r="J173"/>
  <c r="J172"/>
  <c r="BK171"/>
  <c r="BK170"/>
  <c r="BK169"/>
  <c r="BK168"/>
  <c r="BK165"/>
  <c r="BK161"/>
  <c r="BK160"/>
  <c r="J156"/>
  <c r="BK155"/>
  <c r="BK154"/>
  <c r="J153"/>
  <c r="BK148"/>
  <c r="J141"/>
  <c r="BK140"/>
  <c r="BK138"/>
  <c r="BK134"/>
  <c r="BK133"/>
  <c r="J132"/>
  <c i="19" r="J260"/>
  <c r="BK255"/>
  <c r="BK253"/>
  <c r="BK252"/>
  <c r="J250"/>
  <c r="BK249"/>
  <c r="BK247"/>
  <c r="BK246"/>
  <c r="BK245"/>
  <c r="J244"/>
  <c r="J242"/>
  <c r="BK241"/>
  <c r="BK240"/>
  <c r="J239"/>
  <c r="J236"/>
  <c r="BK233"/>
  <c r="J232"/>
  <c r="J229"/>
  <c r="J228"/>
  <c r="BK227"/>
  <c r="BK226"/>
  <c r="J225"/>
  <c r="J224"/>
  <c r="BK222"/>
  <c r="BK221"/>
  <c r="J220"/>
  <c r="J219"/>
  <c r="BK215"/>
  <c r="BK214"/>
  <c r="BK210"/>
  <c r="BK209"/>
  <c r="J208"/>
  <c r="J207"/>
  <c r="BK206"/>
  <c r="J204"/>
  <c r="J200"/>
  <c r="J199"/>
  <c r="BK187"/>
  <c r="J186"/>
  <c r="BK183"/>
  <c r="BK181"/>
  <c r="J180"/>
  <c r="J176"/>
  <c r="BK175"/>
  <c r="J171"/>
  <c r="J159"/>
  <c r="J155"/>
  <c r="J152"/>
  <c r="J148"/>
  <c r="J147"/>
  <c r="J146"/>
  <c r="BK144"/>
  <c r="BK143"/>
  <c r="BK140"/>
  <c r="J139"/>
  <c r="J138"/>
  <c r="BK137"/>
  <c r="BK136"/>
  <c r="BK135"/>
  <c r="J134"/>
  <c i="18" r="J250"/>
  <c r="J248"/>
  <c r="J245"/>
  <c r="J236"/>
  <c r="J235"/>
  <c r="J234"/>
  <c r="BK233"/>
  <c r="J230"/>
  <c r="BK229"/>
  <c r="J228"/>
  <c r="BK226"/>
  <c r="BK225"/>
  <c r="BK224"/>
  <c r="J223"/>
  <c r="BK221"/>
  <c r="J220"/>
  <c r="BK218"/>
  <c r="J217"/>
  <c r="BK216"/>
  <c r="BK215"/>
  <c r="J209"/>
  <c r="BK208"/>
  <c r="J206"/>
  <c r="BK205"/>
  <c r="BK204"/>
  <c r="J203"/>
  <c r="BK202"/>
  <c r="BK201"/>
  <c r="J198"/>
  <c r="BK194"/>
  <c r="BK189"/>
  <c r="BK187"/>
  <c r="J183"/>
  <c r="J176"/>
  <c r="J170"/>
  <c r="BK169"/>
  <c r="J167"/>
  <c r="J166"/>
  <c r="J165"/>
  <c r="BK164"/>
  <c r="J163"/>
  <c r="J161"/>
  <c r="J159"/>
  <c r="BK158"/>
  <c r="J157"/>
  <c r="BK155"/>
  <c r="BK152"/>
  <c r="BK150"/>
  <c r="J149"/>
  <c r="J146"/>
  <c r="J145"/>
  <c r="BK144"/>
  <c r="J143"/>
  <c r="J138"/>
  <c r="BK134"/>
  <c i="17" r="J249"/>
  <c r="BK248"/>
  <c r="J247"/>
  <c r="J242"/>
  <c r="BK238"/>
  <c r="J236"/>
  <c r="J233"/>
  <c r="J232"/>
  <c r="J230"/>
  <c r="BK227"/>
  <c r="BK225"/>
  <c r="BK224"/>
  <c r="BK223"/>
  <c r="BK222"/>
  <c r="BK221"/>
  <c r="BK220"/>
  <c r="BK219"/>
  <c r="BK218"/>
  <c r="J214"/>
  <c r="J213"/>
  <c r="BK212"/>
  <c r="J211"/>
  <c r="J207"/>
  <c r="J205"/>
  <c r="J203"/>
  <c r="BK201"/>
  <c r="J200"/>
  <c r="J198"/>
  <c r="BK197"/>
  <c r="J194"/>
  <c r="J193"/>
  <c r="J191"/>
  <c r="J190"/>
  <c r="J189"/>
  <c r="J187"/>
  <c r="BK185"/>
  <c r="J181"/>
  <c r="BK178"/>
  <c r="BK177"/>
  <c r="BK176"/>
  <c r="BK173"/>
  <c r="BK170"/>
  <c r="BK169"/>
  <c r="J168"/>
  <c r="BK165"/>
  <c r="J162"/>
  <c r="J159"/>
  <c r="BK156"/>
  <c r="BK155"/>
  <c r="J154"/>
  <c r="J153"/>
  <c r="BK151"/>
  <c r="J150"/>
  <c r="J149"/>
  <c r="J147"/>
  <c r="J143"/>
  <c r="J139"/>
  <c r="J138"/>
  <c r="J137"/>
  <c i="16" r="BK245"/>
  <c r="BK243"/>
  <c r="BK241"/>
  <c r="J236"/>
  <c r="J233"/>
  <c r="BK232"/>
  <c r="BK231"/>
  <c r="BK230"/>
  <c r="BK228"/>
  <c r="J227"/>
  <c r="BK223"/>
  <c r="J222"/>
  <c r="J220"/>
  <c r="BK219"/>
  <c r="J218"/>
  <c r="BK216"/>
  <c r="BK211"/>
  <c r="BK210"/>
  <c r="J209"/>
  <c r="J208"/>
  <c r="BK206"/>
  <c r="J204"/>
  <c r="BK203"/>
  <c r="J202"/>
  <c r="J195"/>
  <c r="BK194"/>
  <c r="BK193"/>
  <c r="BK189"/>
  <c r="J188"/>
  <c r="BK183"/>
  <c r="J180"/>
  <c r="J178"/>
  <c r="BK177"/>
  <c r="BK173"/>
  <c r="J172"/>
  <c r="J171"/>
  <c r="J169"/>
  <c r="J168"/>
  <c r="BK165"/>
  <c r="BK164"/>
  <c r="BK163"/>
  <c r="J162"/>
  <c r="BK158"/>
  <c r="BK157"/>
  <c r="J155"/>
  <c r="J151"/>
  <c r="J150"/>
  <c r="BK148"/>
  <c r="BK145"/>
  <c r="J140"/>
  <c r="J139"/>
  <c r="J137"/>
  <c r="J136"/>
  <c r="BK135"/>
  <c r="BK134"/>
  <c r="J133"/>
  <c i="15" r="BK207"/>
  <c r="J206"/>
  <c r="J205"/>
  <c r="BK189"/>
  <c r="J187"/>
  <c r="BK178"/>
  <c r="BK177"/>
  <c r="J170"/>
  <c r="J169"/>
  <c r="BK168"/>
  <c r="J166"/>
  <c r="J158"/>
  <c r="J155"/>
  <c r="BK154"/>
  <c r="BK153"/>
  <c r="J150"/>
  <c r="J149"/>
  <c r="J148"/>
  <c r="BK145"/>
  <c r="J144"/>
  <c r="BK143"/>
  <c r="BK141"/>
  <c r="BK138"/>
  <c i="14" r="BK269"/>
  <c r="J268"/>
  <c r="J267"/>
  <c r="BK258"/>
  <c r="J257"/>
  <c r="BK254"/>
  <c r="BK253"/>
  <c r="J252"/>
  <c r="BK247"/>
  <c r="J246"/>
  <c r="BK236"/>
  <c r="BK234"/>
  <c r="BK233"/>
  <c r="BK230"/>
  <c r="J227"/>
  <c r="J226"/>
  <c r="BK224"/>
  <c r="J223"/>
  <c r="J222"/>
  <c r="BK217"/>
  <c r="J216"/>
  <c r="BK214"/>
  <c r="BK213"/>
  <c r="J212"/>
  <c r="J211"/>
  <c r="BK208"/>
  <c r="BK206"/>
  <c r="BK199"/>
  <c r="J197"/>
  <c r="J196"/>
  <c r="J195"/>
  <c r="BK194"/>
  <c r="BK192"/>
  <c r="BK191"/>
  <c r="BK190"/>
  <c r="J188"/>
  <c r="BK187"/>
  <c r="J186"/>
  <c r="BK184"/>
  <c r="J183"/>
  <c r="BK178"/>
  <c r="J176"/>
  <c r="J175"/>
  <c r="J174"/>
  <c r="J173"/>
  <c r="J161"/>
  <c r="BK160"/>
  <c r="BK157"/>
  <c r="BK156"/>
  <c r="J155"/>
  <c r="J154"/>
  <c r="BK151"/>
  <c r="J150"/>
  <c r="BK146"/>
  <c r="J144"/>
  <c r="J140"/>
  <c r="BK138"/>
  <c r="J137"/>
  <c r="J136"/>
  <c r="J135"/>
  <c r="J133"/>
  <c i="13" r="J275"/>
  <c r="J274"/>
  <c r="J272"/>
  <c r="BK271"/>
  <c r="BK270"/>
  <c r="BK269"/>
  <c r="J268"/>
  <c r="J265"/>
  <c r="J264"/>
  <c r="BK259"/>
  <c r="BK258"/>
  <c r="BK255"/>
  <c r="BK254"/>
  <c r="BK253"/>
  <c r="BK252"/>
  <c r="BK250"/>
  <c r="BK247"/>
  <c r="J236"/>
  <c r="J234"/>
  <c r="J233"/>
  <c r="J232"/>
  <c r="BK228"/>
  <c r="BK226"/>
  <c r="BK224"/>
  <c r="BK223"/>
  <c r="BK221"/>
  <c r="BK219"/>
  <c r="BK218"/>
  <c r="J217"/>
  <c r="BK216"/>
  <c r="J214"/>
  <c r="J213"/>
  <c r="J210"/>
  <c r="BK208"/>
  <c r="BK207"/>
  <c r="BK206"/>
  <c r="J202"/>
  <c r="J201"/>
  <c r="BK193"/>
  <c r="J191"/>
  <c r="BK187"/>
  <c r="J186"/>
  <c r="BK185"/>
  <c r="J179"/>
  <c r="BK175"/>
  <c r="BK174"/>
  <c r="BK173"/>
  <c r="J172"/>
  <c r="J171"/>
  <c r="J170"/>
  <c r="BK168"/>
  <c r="BK167"/>
  <c r="BK166"/>
  <c r="J165"/>
  <c r="BK158"/>
  <c r="J157"/>
  <c r="J153"/>
  <c r="J150"/>
  <c r="BK146"/>
  <c r="BK145"/>
  <c r="J140"/>
  <c r="BK137"/>
  <c r="J135"/>
  <c i="12" r="BK261"/>
  <c r="BK260"/>
  <c r="BK254"/>
  <c r="BK253"/>
  <c r="BK252"/>
  <c r="J250"/>
  <c r="BK249"/>
  <c r="BK247"/>
  <c r="BK245"/>
  <c r="J244"/>
  <c r="J242"/>
  <c r="J241"/>
  <c r="BK238"/>
  <c r="BK237"/>
  <c r="BK236"/>
  <c r="BK234"/>
  <c r="BK233"/>
  <c r="BK232"/>
  <c r="J231"/>
  <c r="BK227"/>
  <c r="J226"/>
  <c r="BK225"/>
  <c r="BK223"/>
  <c r="BK222"/>
  <c r="J220"/>
  <c r="BK219"/>
  <c r="J217"/>
  <c r="J215"/>
  <c r="BK214"/>
  <c r="J213"/>
  <c r="J207"/>
  <c r="J206"/>
  <c r="J201"/>
  <c r="BK200"/>
  <c r="J197"/>
  <c r="J196"/>
  <c r="J195"/>
  <c r="BK192"/>
  <c r="BK191"/>
  <c r="J187"/>
  <c r="J186"/>
  <c r="BK183"/>
  <c r="J180"/>
  <c r="BK176"/>
  <c r="BK175"/>
  <c r="J174"/>
  <c r="BK173"/>
  <c r="J172"/>
  <c r="BK170"/>
  <c r="BK169"/>
  <c r="J166"/>
  <c r="J162"/>
  <c r="J157"/>
  <c r="BK152"/>
  <c r="BK148"/>
  <c r="BK143"/>
  <c r="J140"/>
  <c r="J139"/>
  <c r="BK138"/>
  <c r="J137"/>
  <c r="BK136"/>
  <c r="J134"/>
  <c i="11" r="J220"/>
  <c r="J219"/>
  <c r="BK216"/>
  <c r="J213"/>
  <c r="J209"/>
  <c r="J207"/>
  <c r="BK205"/>
  <c r="BK204"/>
  <c r="BK203"/>
  <c r="J202"/>
  <c r="J201"/>
  <c r="J199"/>
  <c r="BK198"/>
  <c r="BK197"/>
  <c r="BK192"/>
  <c r="BK189"/>
  <c r="BK187"/>
  <c r="BK186"/>
  <c r="BK185"/>
  <c r="J181"/>
  <c r="BK179"/>
  <c r="J175"/>
  <c r="BK172"/>
  <c r="BK171"/>
  <c r="BK169"/>
  <c r="BK166"/>
  <c r="J163"/>
  <c r="BK160"/>
  <c r="J159"/>
  <c r="BK150"/>
  <c r="BK149"/>
  <c r="J148"/>
  <c r="J146"/>
  <c r="BK145"/>
  <c r="BK143"/>
  <c r="J141"/>
  <c i="10" r="J251"/>
  <c r="J249"/>
  <c r="BK244"/>
  <c r="BK243"/>
  <c r="J242"/>
  <c r="BK237"/>
  <c r="J236"/>
  <c r="J235"/>
  <c r="J234"/>
  <c r="BK233"/>
  <c r="J230"/>
  <c r="J223"/>
  <c r="J222"/>
  <c r="BK221"/>
  <c r="BK220"/>
  <c r="J217"/>
  <c r="J215"/>
  <c r="BK214"/>
  <c r="BK211"/>
  <c r="J210"/>
  <c r="BK209"/>
  <c r="J208"/>
  <c r="J207"/>
  <c r="BK203"/>
  <c r="J202"/>
  <c r="BK199"/>
  <c r="BK197"/>
  <c r="BK195"/>
  <c r="BK194"/>
  <c r="BK193"/>
  <c r="J192"/>
  <c r="BK191"/>
  <c r="J189"/>
  <c r="J187"/>
  <c r="J185"/>
  <c r="BK184"/>
  <c r="J179"/>
  <c r="J178"/>
  <c r="BK174"/>
  <c r="J173"/>
  <c r="BK172"/>
  <c r="BK171"/>
  <c r="BK170"/>
  <c r="J168"/>
  <c r="BK164"/>
  <c r="BK163"/>
  <c r="J162"/>
  <c r="BK160"/>
  <c r="BK159"/>
  <c r="BK158"/>
  <c r="BK157"/>
  <c r="J156"/>
  <c r="BK154"/>
  <c r="J152"/>
  <c r="BK150"/>
  <c r="J149"/>
  <c r="J148"/>
  <c r="BK145"/>
  <c r="J144"/>
  <c r="J142"/>
  <c r="J140"/>
  <c r="BK138"/>
  <c r="BK137"/>
  <c r="J136"/>
  <c i="9" r="BK340"/>
  <c r="J335"/>
  <c r="BK331"/>
  <c r="J330"/>
  <c r="J329"/>
  <c r="J328"/>
  <c r="J326"/>
  <c r="BK324"/>
  <c r="J323"/>
  <c r="BK318"/>
  <c r="J317"/>
  <c r="J316"/>
  <c r="J315"/>
  <c r="BK312"/>
  <c r="BK311"/>
  <c r="J310"/>
  <c r="BK307"/>
  <c r="BK306"/>
  <c r="BK305"/>
  <c r="BK301"/>
  <c r="J300"/>
  <c r="BK296"/>
  <c r="BK295"/>
  <c r="J290"/>
  <c r="J289"/>
  <c r="J284"/>
  <c r="BK283"/>
  <c r="J282"/>
  <c r="J281"/>
  <c r="BK279"/>
  <c r="J278"/>
  <c r="J271"/>
  <c r="J269"/>
  <c r="J268"/>
  <c r="BK267"/>
  <c r="J266"/>
  <c r="J264"/>
  <c r="BK263"/>
  <c r="J258"/>
  <c r="BK257"/>
  <c r="BK256"/>
  <c r="BK254"/>
  <c r="BK251"/>
  <c r="J249"/>
  <c r="BK247"/>
  <c r="BK242"/>
  <c r="BK232"/>
  <c r="BK230"/>
  <c r="J229"/>
  <c r="J226"/>
  <c r="BK225"/>
  <c r="J224"/>
  <c r="J223"/>
  <c r="BK222"/>
  <c r="J215"/>
  <c r="J213"/>
  <c r="BK210"/>
  <c r="BK209"/>
  <c r="BK208"/>
  <c r="BK204"/>
  <c r="BK203"/>
  <c r="J201"/>
  <c r="J199"/>
  <c r="BK197"/>
  <c r="J196"/>
  <c r="J195"/>
  <c r="J192"/>
  <c r="BK190"/>
  <c r="BK189"/>
  <c r="J188"/>
  <c r="BK187"/>
  <c r="BK179"/>
  <c r="J178"/>
  <c r="J177"/>
  <c r="J171"/>
  <c r="J166"/>
  <c r="J164"/>
  <c r="J163"/>
  <c r="BK162"/>
  <c r="J161"/>
  <c r="J160"/>
  <c r="BK159"/>
  <c r="J156"/>
  <c r="BK155"/>
  <c r="BK154"/>
  <c r="J153"/>
  <c r="BK149"/>
  <c r="J148"/>
  <c r="BK145"/>
  <c r="BK144"/>
  <c r="BK143"/>
  <c r="J142"/>
  <c r="BK138"/>
  <c r="BK135"/>
  <c i="8" r="J262"/>
  <c r="BK259"/>
  <c r="BK255"/>
  <c r="BK254"/>
  <c r="J248"/>
  <c r="BK244"/>
  <c r="J243"/>
  <c r="BK236"/>
  <c r="J235"/>
  <c r="BK233"/>
  <c r="J232"/>
  <c r="J231"/>
  <c r="J230"/>
  <c r="J227"/>
  <c r="J221"/>
  <c r="BK220"/>
  <c r="BK217"/>
  <c r="J215"/>
  <c r="J214"/>
  <c r="J213"/>
  <c r="J211"/>
  <c r="J210"/>
  <c r="J209"/>
  <c r="J208"/>
  <c r="BK206"/>
  <c r="BK205"/>
  <c r="J204"/>
  <c r="J201"/>
  <c r="BK197"/>
  <c r="J196"/>
  <c r="BK195"/>
  <c r="J192"/>
  <c r="BK189"/>
  <c r="BK186"/>
  <c r="BK184"/>
  <c r="BK183"/>
  <c r="J180"/>
  <c r="J178"/>
  <c r="BK177"/>
  <c r="J176"/>
  <c r="J173"/>
  <c r="BK172"/>
  <c r="J170"/>
  <c r="BK169"/>
  <c r="J168"/>
  <c r="J163"/>
  <c r="J162"/>
  <c r="J161"/>
  <c r="BK159"/>
  <c r="BK158"/>
  <c r="BK157"/>
  <c r="BK156"/>
  <c r="BK155"/>
  <c r="J154"/>
  <c r="J153"/>
  <c r="J152"/>
  <c r="BK151"/>
  <c r="J150"/>
  <c r="BK145"/>
  <c r="BK142"/>
  <c r="BK141"/>
  <c r="BK140"/>
  <c r="J139"/>
  <c r="BK138"/>
  <c r="J137"/>
  <c r="BK135"/>
  <c i="7" r="BK262"/>
  <c r="J262"/>
  <c r="BK261"/>
  <c r="BK257"/>
  <c r="BK254"/>
  <c r="BK252"/>
  <c r="J251"/>
  <c r="J250"/>
  <c r="J249"/>
  <c r="J248"/>
  <c r="BK246"/>
  <c r="J243"/>
  <c r="J239"/>
  <c r="BK238"/>
  <c r="J237"/>
  <c r="BK236"/>
  <c r="J235"/>
  <c r="J234"/>
  <c r="BK233"/>
  <c r="J231"/>
  <c r="BK230"/>
  <c r="J229"/>
  <c r="J228"/>
  <c r="BK224"/>
  <c r="BK223"/>
  <c r="BK222"/>
  <c r="J221"/>
  <c r="J219"/>
  <c r="BK214"/>
  <c r="J213"/>
  <c r="J209"/>
  <c r="J207"/>
  <c r="J200"/>
  <c r="BK197"/>
  <c r="J196"/>
  <c r="BK195"/>
  <c r="J194"/>
  <c r="J191"/>
  <c r="BK186"/>
  <c r="J185"/>
  <c r="BK180"/>
  <c r="J179"/>
  <c r="BK176"/>
  <c r="J175"/>
  <c r="J174"/>
  <c r="BK172"/>
  <c r="BK170"/>
  <c r="J169"/>
  <c r="J166"/>
  <c r="J165"/>
  <c r="J163"/>
  <c r="J161"/>
  <c r="J160"/>
  <c r="BK159"/>
  <c r="BK158"/>
  <c r="BK155"/>
  <c r="BK154"/>
  <c r="J153"/>
  <c r="J149"/>
  <c r="J147"/>
  <c r="J146"/>
  <c r="J145"/>
  <c r="BK144"/>
  <c r="J143"/>
  <c r="J141"/>
  <c r="J138"/>
  <c r="J137"/>
  <c i="6" r="BK260"/>
  <c r="BK257"/>
  <c r="BK255"/>
  <c r="J254"/>
  <c r="BK252"/>
  <c r="BK251"/>
  <c r="BK247"/>
  <c r="J244"/>
  <c r="J241"/>
  <c r="BK239"/>
  <c r="BK238"/>
  <c r="J237"/>
  <c r="BK236"/>
  <c r="BK232"/>
  <c r="J230"/>
  <c r="BK221"/>
  <c r="J219"/>
  <c r="BK216"/>
  <c r="J215"/>
  <c r="J214"/>
  <c r="BK212"/>
  <c r="J211"/>
  <c r="BK210"/>
  <c r="BK200"/>
  <c r="J199"/>
  <c r="J189"/>
  <c r="J187"/>
  <c r="BK185"/>
  <c r="BK178"/>
  <c r="J174"/>
  <c r="J173"/>
  <c r="J168"/>
  <c r="J167"/>
  <c r="J165"/>
  <c r="BK160"/>
  <c r="J156"/>
  <c r="J155"/>
  <c r="BK151"/>
  <c r="J148"/>
  <c r="J146"/>
  <c r="BK144"/>
  <c r="BK143"/>
  <c r="BK142"/>
  <c r="J141"/>
  <c r="BK139"/>
  <c r="J136"/>
  <c r="J135"/>
  <c i="5" r="J297"/>
  <c r="J288"/>
  <c r="J287"/>
  <c r="BK286"/>
  <c r="BK285"/>
  <c r="J279"/>
  <c r="BK278"/>
  <c r="J277"/>
  <c r="J275"/>
  <c r="J271"/>
  <c r="J268"/>
  <c r="J263"/>
  <c r="BK262"/>
  <c r="J261"/>
  <c r="BK260"/>
  <c r="J259"/>
  <c r="BK257"/>
  <c r="J256"/>
  <c r="BK255"/>
  <c r="BK252"/>
  <c r="BK248"/>
  <c r="BK247"/>
  <c r="BK246"/>
  <c r="BK245"/>
  <c r="BK244"/>
  <c r="J241"/>
  <c r="BK240"/>
  <c r="J239"/>
  <c r="BK236"/>
  <c r="J235"/>
  <c r="J233"/>
  <c r="BK228"/>
  <c r="BK227"/>
  <c r="BK226"/>
  <c r="BK225"/>
  <c r="J221"/>
  <c r="BK217"/>
  <c r="J216"/>
  <c r="J215"/>
  <c r="BK210"/>
  <c r="BK209"/>
  <c r="J208"/>
  <c r="J207"/>
  <c r="J204"/>
  <c r="J200"/>
  <c r="BK199"/>
  <c r="BK198"/>
  <c r="J195"/>
  <c r="BK191"/>
  <c r="BK190"/>
  <c r="BK189"/>
  <c r="J188"/>
  <c r="J183"/>
  <c r="J179"/>
  <c r="BK176"/>
  <c r="J174"/>
  <c r="J172"/>
  <c r="BK171"/>
  <c r="J169"/>
  <c r="BK166"/>
  <c r="J165"/>
  <c r="BK159"/>
  <c r="BK157"/>
  <c r="BK156"/>
  <c r="J152"/>
  <c r="J150"/>
  <c r="BK149"/>
  <c r="J147"/>
  <c r="J146"/>
  <c r="J139"/>
  <c r="J137"/>
  <c r="BK136"/>
  <c r="BK135"/>
  <c i="4" r="BK261"/>
  <c r="J259"/>
  <c r="BK258"/>
  <c r="BK257"/>
  <c r="J249"/>
  <c r="BK241"/>
  <c r="J239"/>
  <c r="BK237"/>
  <c r="J236"/>
  <c r="J234"/>
  <c r="BK232"/>
  <c r="J231"/>
  <c r="BK230"/>
  <c r="BK229"/>
  <c r="BK228"/>
  <c r="BK227"/>
  <c r="BK226"/>
  <c r="BK225"/>
  <c r="BK224"/>
  <c r="BK223"/>
  <c r="J222"/>
  <c r="BK216"/>
  <c r="J214"/>
  <c r="BK212"/>
  <c r="BK210"/>
  <c r="J209"/>
  <c r="J204"/>
  <c r="J202"/>
  <c r="J201"/>
  <c r="BK199"/>
  <c r="BK198"/>
  <c r="J197"/>
  <c r="J195"/>
  <c r="J192"/>
  <c r="BK191"/>
  <c r="J189"/>
  <c r="BK186"/>
  <c r="BK185"/>
  <c r="J184"/>
  <c r="J177"/>
  <c r="BK172"/>
  <c r="J171"/>
  <c r="J170"/>
  <c r="J169"/>
  <c r="BK166"/>
  <c r="J164"/>
  <c r="J162"/>
  <c r="BK159"/>
  <c r="J158"/>
  <c r="BK154"/>
  <c r="J153"/>
  <c r="J152"/>
  <c r="BK149"/>
  <c r="BK148"/>
  <c r="J147"/>
  <c r="BK145"/>
  <c r="BK144"/>
  <c r="J142"/>
  <c r="BK138"/>
  <c r="J136"/>
  <c r="BK135"/>
  <c r="J134"/>
  <c i="3" r="J232"/>
  <c r="BK230"/>
  <c r="J229"/>
  <c r="BK228"/>
  <c r="BK227"/>
  <c r="BK226"/>
  <c r="J224"/>
  <c r="J214"/>
  <c r="BK213"/>
  <c r="J211"/>
  <c r="BK209"/>
  <c r="J207"/>
  <c r="J206"/>
  <c r="BK205"/>
  <c r="BK204"/>
  <c r="BK203"/>
  <c r="J201"/>
  <c r="BK199"/>
  <c r="BK197"/>
  <c r="BK194"/>
  <c r="BK193"/>
  <c r="BK192"/>
  <c r="BK191"/>
  <c r="BK188"/>
  <c r="J187"/>
  <c r="J186"/>
  <c r="J185"/>
  <c r="BK184"/>
  <c r="J183"/>
  <c r="BK182"/>
  <c r="J181"/>
  <c r="BK174"/>
  <c r="J171"/>
  <c r="J168"/>
  <c r="J167"/>
  <c r="J159"/>
  <c r="BK158"/>
  <c r="J157"/>
  <c r="BK151"/>
  <c r="J147"/>
  <c r="J146"/>
  <c r="BK145"/>
  <c r="J144"/>
  <c r="BK141"/>
  <c r="J140"/>
  <c r="BK138"/>
  <c r="J137"/>
  <c i="2" r="J254"/>
  <c r="BK251"/>
  <c r="J250"/>
  <c r="BK248"/>
  <c r="J246"/>
  <c r="J244"/>
  <c r="J232"/>
  <c r="BK231"/>
  <c r="BK230"/>
  <c r="J225"/>
  <c r="J224"/>
  <c r="J223"/>
  <c r="J218"/>
  <c r="J214"/>
  <c r="J213"/>
  <c r="J212"/>
  <c r="BK208"/>
  <c r="BK207"/>
  <c r="J201"/>
  <c r="J198"/>
  <c r="J196"/>
  <c r="J195"/>
  <c r="BK193"/>
  <c r="BK192"/>
  <c r="BK191"/>
  <c r="J190"/>
  <c r="BK189"/>
  <c r="BK187"/>
  <c r="BK184"/>
  <c r="BK180"/>
  <c r="J178"/>
  <c r="J176"/>
  <c r="BK174"/>
  <c r="J173"/>
  <c r="J172"/>
  <c r="BK167"/>
  <c r="J166"/>
  <c r="BK165"/>
  <c r="J164"/>
  <c r="BK162"/>
  <c r="J158"/>
  <c r="BK156"/>
  <c r="J155"/>
  <c r="BK152"/>
  <c r="J150"/>
  <c r="BK149"/>
  <c r="BK140"/>
  <c r="BK139"/>
  <c r="BK138"/>
  <c i="1" r="AS140"/>
  <c i="51" r="J146"/>
  <c r="BK145"/>
  <c r="BK143"/>
  <c r="BK142"/>
  <c r="J140"/>
  <c r="J139"/>
  <c r="J138"/>
  <c r="J136"/>
  <c r="BK135"/>
  <c r="BK134"/>
  <c r="BK132"/>
  <c r="J132"/>
  <c r="BK131"/>
  <c r="J130"/>
  <c r="BK129"/>
  <c r="J127"/>
  <c r="J126"/>
  <c r="BK125"/>
  <c i="50" r="J137"/>
  <c r="BK136"/>
  <c r="BK135"/>
  <c r="J134"/>
  <c r="J130"/>
  <c r="J129"/>
  <c r="J128"/>
  <c r="J127"/>
  <c r="BK125"/>
  <c i="49" r="BK161"/>
  <c r="BK160"/>
  <c r="J158"/>
  <c r="J157"/>
  <c r="BK154"/>
  <c r="J151"/>
  <c r="BK150"/>
  <c r="BK149"/>
  <c r="J148"/>
  <c r="J143"/>
  <c r="J138"/>
  <c r="BK137"/>
  <c r="J136"/>
  <c r="J134"/>
  <c r="J133"/>
  <c r="J131"/>
  <c r="J128"/>
  <c r="BK127"/>
  <c r="J124"/>
  <c i="48" r="BK157"/>
  <c r="J156"/>
  <c r="BK154"/>
  <c r="BK153"/>
  <c r="BK151"/>
  <c r="J149"/>
  <c r="BK146"/>
  <c r="J144"/>
  <c r="BK143"/>
  <c r="J139"/>
  <c r="BK138"/>
  <c r="J135"/>
  <c r="BK133"/>
  <c r="J131"/>
  <c r="BK130"/>
  <c r="BK128"/>
  <c i="47" r="BK167"/>
  <c r="J165"/>
  <c r="J164"/>
  <c r="J160"/>
  <c r="BK158"/>
  <c r="J156"/>
  <c r="J154"/>
  <c r="BK152"/>
  <c r="J148"/>
  <c r="J145"/>
  <c r="BK140"/>
  <c r="BK138"/>
  <c r="BK137"/>
  <c r="J135"/>
  <c r="BK134"/>
  <c r="J132"/>
  <c i="45" r="J125"/>
  <c r="J124"/>
  <c r="J123"/>
  <c i="44" r="J168"/>
  <c r="J166"/>
  <c r="BK162"/>
  <c r="J151"/>
  <c r="BK150"/>
  <c r="BK147"/>
  <c r="BK145"/>
  <c r="J141"/>
  <c r="BK140"/>
  <c r="BK139"/>
  <c r="BK137"/>
  <c r="J136"/>
  <c r="BK135"/>
  <c r="BK133"/>
  <c r="BK132"/>
  <c i="43" r="J140"/>
  <c r="J139"/>
  <c r="BK136"/>
  <c r="J135"/>
  <c r="J133"/>
  <c i="42" r="J167"/>
  <c r="BK166"/>
  <c r="BK165"/>
  <c r="J164"/>
  <c r="BK163"/>
  <c r="BK162"/>
  <c r="BK161"/>
  <c r="J160"/>
  <c r="BK157"/>
  <c r="J156"/>
  <c r="J155"/>
  <c r="J154"/>
  <c r="BK149"/>
  <c r="BK147"/>
  <c r="J146"/>
  <c r="BK143"/>
  <c r="J142"/>
  <c r="BK131"/>
  <c r="BK129"/>
  <c i="41" r="BK204"/>
  <c r="BK203"/>
  <c r="J200"/>
  <c r="J199"/>
  <c r="J198"/>
  <c r="BK197"/>
  <c r="J196"/>
  <c r="BK195"/>
  <c r="BK194"/>
  <c r="BK193"/>
  <c r="BK192"/>
  <c r="BK191"/>
  <c r="BK189"/>
  <c r="BK188"/>
  <c r="J185"/>
  <c r="J184"/>
  <c r="BK183"/>
  <c r="BK182"/>
  <c r="J181"/>
  <c r="J179"/>
  <c r="BK178"/>
  <c r="J177"/>
  <c r="BK176"/>
  <c r="J175"/>
  <c r="BK162"/>
  <c r="J158"/>
  <c r="J156"/>
  <c r="BK150"/>
  <c r="BK143"/>
  <c r="J142"/>
  <c r="BK141"/>
  <c r="J139"/>
  <c r="J138"/>
  <c r="J137"/>
  <c i="40" r="BK237"/>
  <c r="J237"/>
  <c r="BK232"/>
  <c r="J225"/>
  <c r="BK224"/>
  <c r="BK220"/>
  <c r="J216"/>
  <c r="BK212"/>
  <c r="BK211"/>
  <c r="BK209"/>
  <c r="J203"/>
  <c r="BK201"/>
  <c r="BK197"/>
  <c r="BK189"/>
  <c r="BK188"/>
  <c r="J187"/>
  <c r="J186"/>
  <c r="J185"/>
  <c r="J177"/>
  <c r="BK176"/>
  <c r="BK175"/>
  <c r="BK172"/>
  <c r="J170"/>
  <c r="J169"/>
  <c r="BK166"/>
  <c r="J163"/>
  <c r="J161"/>
  <c r="J158"/>
  <c r="BK156"/>
  <c r="BK155"/>
  <c r="J153"/>
  <c r="J150"/>
  <c r="BK147"/>
  <c r="J146"/>
  <c r="BK144"/>
  <c r="J142"/>
  <c i="39" r="BK210"/>
  <c r="J210"/>
  <c r="J207"/>
  <c r="BK198"/>
  <c r="J197"/>
  <c r="BK194"/>
  <c r="J193"/>
  <c r="J191"/>
  <c r="BK190"/>
  <c r="BK184"/>
  <c r="J178"/>
  <c r="J177"/>
  <c r="J176"/>
  <c r="J175"/>
  <c r="J169"/>
  <c r="BK168"/>
  <c r="J167"/>
  <c r="BK165"/>
  <c r="J163"/>
  <c r="J158"/>
  <c r="BK157"/>
  <c r="J154"/>
  <c r="BK150"/>
  <c r="J138"/>
  <c r="BK137"/>
  <c r="BK136"/>
  <c i="38" r="J403"/>
  <c r="J395"/>
  <c r="BK393"/>
  <c r="J389"/>
  <c r="J388"/>
  <c r="BK384"/>
  <c r="BK379"/>
  <c r="J378"/>
  <c r="J377"/>
  <c r="J376"/>
  <c r="BK375"/>
  <c r="J374"/>
  <c r="BK373"/>
  <c r="J372"/>
  <c r="J371"/>
  <c r="BK364"/>
  <c r="J363"/>
  <c r="BK361"/>
  <c r="BK360"/>
  <c r="J359"/>
  <c r="BK358"/>
  <c r="J355"/>
  <c r="J354"/>
  <c r="BK350"/>
  <c r="J349"/>
  <c r="BK343"/>
  <c r="BK342"/>
  <c r="BK339"/>
  <c r="J338"/>
  <c r="J335"/>
  <c r="J333"/>
  <c r="BK332"/>
  <c r="J329"/>
  <c r="BK328"/>
  <c r="J326"/>
  <c r="J325"/>
  <c r="BK322"/>
  <c r="J320"/>
  <c r="J319"/>
  <c r="BK312"/>
  <c r="BK311"/>
  <c r="J309"/>
  <c r="BK307"/>
  <c r="BK305"/>
  <c r="BK304"/>
  <c r="J303"/>
  <c r="J300"/>
  <c r="BK299"/>
  <c r="BK298"/>
  <c r="J297"/>
  <c r="BK291"/>
  <c r="BK290"/>
  <c r="BK285"/>
  <c r="BK281"/>
  <c r="BK280"/>
  <c r="J279"/>
  <c r="J278"/>
  <c r="BK275"/>
  <c r="J274"/>
  <c r="BK268"/>
  <c r="J267"/>
  <c r="BK264"/>
  <c r="BK263"/>
  <c r="J262"/>
  <c r="J260"/>
  <c r="J259"/>
  <c r="BK256"/>
  <c r="BK254"/>
  <c r="BK253"/>
  <c r="BK252"/>
  <c r="BK250"/>
  <c r="BK249"/>
  <c r="BK246"/>
  <c r="BK240"/>
  <c r="J238"/>
  <c r="BK231"/>
  <c r="BK230"/>
  <c r="BK229"/>
  <c r="J227"/>
  <c r="BK222"/>
  <c r="J221"/>
  <c r="J219"/>
  <c r="BK218"/>
  <c r="J217"/>
  <c r="J216"/>
  <c r="J214"/>
  <c r="BK213"/>
  <c r="BK212"/>
  <c r="J207"/>
  <c r="J206"/>
  <c r="J204"/>
  <c r="BK202"/>
  <c r="BK201"/>
  <c r="J200"/>
  <c r="BK198"/>
  <c r="J197"/>
  <c r="BK189"/>
  <c r="BK186"/>
  <c r="BK181"/>
  <c r="J180"/>
  <c r="BK179"/>
  <c r="BK178"/>
  <c r="J173"/>
  <c r="J172"/>
  <c r="BK167"/>
  <c r="BK166"/>
  <c r="BK165"/>
  <c r="J161"/>
  <c r="BK160"/>
  <c r="BK155"/>
  <c r="J154"/>
  <c r="J153"/>
  <c i="37" r="J172"/>
  <c r="J169"/>
  <c r="J168"/>
  <c r="BK166"/>
  <c r="BK164"/>
  <c r="BK163"/>
  <c r="BK162"/>
  <c r="BK161"/>
  <c r="J160"/>
  <c r="BK159"/>
  <c r="J154"/>
  <c r="J153"/>
  <c r="BK150"/>
  <c r="J149"/>
  <c r="BK147"/>
  <c r="J146"/>
  <c r="J142"/>
  <c r="J137"/>
  <c r="BK135"/>
  <c r="BK134"/>
  <c i="36" r="BK124"/>
  <c r="J123"/>
  <c r="J122"/>
  <c r="J121"/>
  <c r="J120"/>
  <c r="BK119"/>
  <c i="35" r="J134"/>
  <c r="BK133"/>
  <c r="BK129"/>
  <c r="BK128"/>
  <c r="J127"/>
  <c r="BK125"/>
  <c i="34" r="BK142"/>
  <c r="J141"/>
  <c r="J134"/>
  <c r="BK133"/>
  <c r="J132"/>
  <c r="BK131"/>
  <c r="J130"/>
  <c r="J127"/>
  <c i="33" r="J142"/>
  <c r="BK140"/>
  <c r="BK135"/>
  <c r="J134"/>
  <c r="J133"/>
  <c r="J132"/>
  <c r="BK129"/>
  <c r="J128"/>
  <c r="J127"/>
  <c i="32" r="BK141"/>
  <c r="J134"/>
  <c r="BK133"/>
  <c r="BK131"/>
  <c r="BK130"/>
  <c r="BK129"/>
  <c r="J128"/>
  <c r="J127"/>
  <c i="31" r="BK142"/>
  <c r="J138"/>
  <c r="J137"/>
  <c r="BK135"/>
  <c r="J131"/>
  <c r="J130"/>
  <c r="BK128"/>
  <c r="J127"/>
  <c i="30" r="BK142"/>
  <c r="J140"/>
  <c r="BK137"/>
  <c r="J136"/>
  <c r="BK134"/>
  <c r="BK133"/>
  <c r="BK130"/>
  <c r="BK129"/>
  <c r="J128"/>
  <c r="J127"/>
  <c i="29" r="J143"/>
  <c r="BK141"/>
  <c r="BK140"/>
  <c r="J136"/>
  <c r="J135"/>
  <c r="BK133"/>
  <c r="J132"/>
  <c r="J131"/>
  <c r="J130"/>
  <c r="BK127"/>
  <c i="28" r="J270"/>
  <c r="BK269"/>
  <c r="BK267"/>
  <c r="BK265"/>
  <c r="J260"/>
  <c r="J256"/>
  <c r="J254"/>
  <c r="BK252"/>
  <c r="J251"/>
  <c r="J250"/>
  <c r="BK247"/>
  <c r="J246"/>
  <c r="BK244"/>
  <c r="BK243"/>
  <c r="J242"/>
  <c r="J239"/>
  <c r="J237"/>
  <c r="J236"/>
  <c r="J235"/>
  <c r="J232"/>
  <c r="BK231"/>
  <c r="J230"/>
  <c r="BK229"/>
  <c r="J227"/>
  <c r="BK223"/>
  <c r="J219"/>
  <c r="BK218"/>
  <c r="J216"/>
  <c r="J212"/>
  <c r="BK211"/>
  <c r="J210"/>
  <c r="J209"/>
  <c r="BK208"/>
  <c r="J207"/>
  <c r="J203"/>
  <c r="J201"/>
  <c r="BK200"/>
  <c r="BK199"/>
  <c r="J194"/>
  <c r="J193"/>
  <c r="J191"/>
  <c r="BK190"/>
  <c r="J189"/>
  <c r="BK186"/>
  <c r="J182"/>
  <c r="BK179"/>
  <c r="J173"/>
  <c r="BK172"/>
  <c r="J171"/>
  <c r="J170"/>
  <c r="BK168"/>
  <c r="BK167"/>
  <c r="J166"/>
  <c r="J165"/>
  <c r="J163"/>
  <c r="BK162"/>
  <c r="BK161"/>
  <c r="BK160"/>
  <c r="J159"/>
  <c r="J156"/>
  <c r="J154"/>
  <c r="J153"/>
  <c r="BK147"/>
  <c r="J146"/>
  <c r="J143"/>
  <c r="J140"/>
  <c i="27" r="BK263"/>
  <c r="J263"/>
  <c r="J262"/>
  <c r="BK260"/>
  <c r="BK259"/>
  <c r="BK257"/>
  <c r="J256"/>
  <c r="J248"/>
  <c r="BK243"/>
  <c r="BK241"/>
  <c r="BK240"/>
  <c r="J239"/>
  <c r="BK238"/>
  <c r="J237"/>
  <c r="J236"/>
  <c r="BK235"/>
  <c r="J234"/>
  <c r="J228"/>
  <c r="BK227"/>
  <c r="BK218"/>
  <c r="J216"/>
  <c r="J215"/>
  <c r="BK214"/>
  <c r="BK213"/>
  <c r="J212"/>
  <c r="J210"/>
  <c r="J209"/>
  <c r="J207"/>
  <c r="J205"/>
  <c r="BK204"/>
  <c r="BK203"/>
  <c r="BK199"/>
  <c r="J196"/>
  <c r="J195"/>
  <c r="J194"/>
  <c r="BK193"/>
  <c r="J192"/>
  <c r="J191"/>
  <c r="J189"/>
  <c r="BK184"/>
  <c r="BK183"/>
  <c r="BK182"/>
  <c r="J181"/>
  <c r="BK180"/>
  <c r="J179"/>
  <c r="BK178"/>
  <c r="BK177"/>
  <c r="BK176"/>
  <c r="BK173"/>
  <c r="J171"/>
  <c r="BK169"/>
  <c r="BK168"/>
  <c r="J167"/>
  <c r="BK166"/>
  <c r="BK165"/>
  <c r="BK164"/>
  <c r="BK160"/>
  <c r="BK159"/>
  <c r="J158"/>
  <c r="J157"/>
  <c r="BK155"/>
  <c r="BK154"/>
  <c r="J153"/>
  <c r="BK152"/>
  <c r="BK148"/>
  <c r="J142"/>
  <c r="J141"/>
  <c i="26" r="BK276"/>
  <c r="J276"/>
  <c r="BK275"/>
  <c r="J275"/>
  <c r="J273"/>
  <c r="BK272"/>
  <c r="BK270"/>
  <c r="BK267"/>
  <c r="J266"/>
  <c r="J265"/>
  <c r="BK264"/>
  <c r="BK259"/>
  <c r="J258"/>
  <c r="BK257"/>
  <c r="J256"/>
  <c r="J254"/>
  <c r="J252"/>
  <c r="BK248"/>
  <c r="BK246"/>
  <c r="J243"/>
  <c r="BK237"/>
  <c r="J236"/>
  <c r="J235"/>
  <c r="BK234"/>
  <c r="J233"/>
  <c r="J225"/>
  <c r="J223"/>
  <c r="J220"/>
  <c r="BK219"/>
  <c r="BK218"/>
  <c r="J215"/>
  <c r="BK210"/>
  <c r="J209"/>
  <c r="J208"/>
  <c r="BK205"/>
  <c r="J204"/>
  <c r="J203"/>
  <c r="BK199"/>
  <c r="BK197"/>
  <c r="J195"/>
  <c r="BK193"/>
  <c r="BK191"/>
  <c r="J188"/>
  <c r="J187"/>
  <c r="BK184"/>
  <c r="BK183"/>
  <c r="BK182"/>
  <c r="BK177"/>
  <c r="BK175"/>
  <c r="BK174"/>
  <c r="J173"/>
  <c r="BK172"/>
  <c r="J171"/>
  <c r="BK170"/>
  <c r="BK169"/>
  <c r="BK168"/>
  <c r="J167"/>
  <c r="J166"/>
  <c r="J163"/>
  <c r="BK162"/>
  <c r="BK158"/>
  <c r="J157"/>
  <c r="BK156"/>
  <c r="J154"/>
  <c r="J153"/>
  <c r="J151"/>
  <c r="J150"/>
  <c r="BK149"/>
  <c r="BK148"/>
  <c r="BK147"/>
  <c r="J146"/>
  <c r="J145"/>
  <c r="J144"/>
  <c r="J143"/>
  <c r="BK142"/>
  <c r="J140"/>
  <c i="25" r="BK270"/>
  <c r="BK269"/>
  <c r="J268"/>
  <c r="J267"/>
  <c r="BK262"/>
  <c r="J261"/>
  <c r="J253"/>
  <c r="J251"/>
  <c r="BK250"/>
  <c r="BK247"/>
  <c r="J246"/>
  <c r="J245"/>
  <c r="BK244"/>
  <c r="BK243"/>
  <c r="BK242"/>
  <c r="BK241"/>
  <c r="BK239"/>
  <c r="J238"/>
  <c r="J231"/>
  <c r="J229"/>
  <c r="BK221"/>
  <c r="BK218"/>
  <c r="J215"/>
  <c r="BK213"/>
  <c r="BK211"/>
  <c r="J210"/>
  <c r="J208"/>
  <c r="BK207"/>
  <c r="BK206"/>
  <c r="BK205"/>
  <c r="BK204"/>
  <c r="J203"/>
  <c r="BK200"/>
  <c r="J199"/>
  <c r="BK196"/>
  <c r="J195"/>
  <c r="BK194"/>
  <c r="BK193"/>
  <c r="BK191"/>
  <c r="J188"/>
  <c r="J187"/>
  <c r="BK186"/>
  <c r="BK183"/>
  <c r="J180"/>
  <c r="J176"/>
  <c r="J173"/>
  <c r="BK172"/>
  <c r="J171"/>
  <c r="BK170"/>
  <c r="J169"/>
  <c r="BK162"/>
  <c r="BK158"/>
  <c r="J157"/>
  <c r="BK156"/>
  <c r="BK155"/>
  <c r="BK151"/>
  <c r="J150"/>
  <c r="J148"/>
  <c r="BK146"/>
  <c r="BK145"/>
  <c r="J143"/>
  <c r="BK139"/>
  <c i="24" r="J265"/>
  <c r="BK264"/>
  <c r="J263"/>
  <c r="J260"/>
  <c r="BK258"/>
  <c r="J257"/>
  <c r="J256"/>
  <c r="BK255"/>
  <c r="J254"/>
  <c r="BK251"/>
  <c r="BK249"/>
  <c r="BK248"/>
  <c r="J246"/>
  <c r="J245"/>
  <c r="J244"/>
  <c r="BK243"/>
  <c r="BK242"/>
  <c r="BK238"/>
  <c r="BK237"/>
  <c r="J236"/>
  <c r="BK234"/>
  <c r="J233"/>
  <c r="J232"/>
  <c r="J217"/>
  <c r="BK215"/>
  <c r="J214"/>
  <c r="J208"/>
  <c r="J206"/>
  <c r="J205"/>
  <c r="BK201"/>
  <c r="BK200"/>
  <c r="J193"/>
  <c r="J192"/>
  <c r="J191"/>
  <c r="J189"/>
  <c r="J188"/>
  <c r="BK187"/>
  <c r="BK186"/>
  <c r="J185"/>
  <c r="BK176"/>
  <c r="J174"/>
  <c r="J170"/>
  <c r="BK169"/>
  <c r="BK166"/>
  <c r="BK165"/>
  <c r="J164"/>
  <c r="J161"/>
  <c r="J160"/>
  <c r="BK159"/>
  <c r="BK158"/>
  <c r="J157"/>
  <c r="BK154"/>
  <c r="J149"/>
  <c r="BK148"/>
  <c r="BK147"/>
  <c r="J146"/>
  <c r="BK141"/>
  <c r="BK140"/>
  <c r="BK139"/>
  <c i="23" r="J276"/>
  <c r="BK275"/>
  <c r="BK274"/>
  <c r="BK266"/>
  <c r="J257"/>
  <c r="BK256"/>
  <c r="BK255"/>
  <c r="BK254"/>
  <c r="J250"/>
  <c r="J249"/>
  <c r="BK244"/>
  <c r="J240"/>
  <c r="J239"/>
  <c r="J235"/>
  <c r="J234"/>
  <c r="BK233"/>
  <c r="BK230"/>
  <c r="J223"/>
  <c r="J220"/>
  <c r="BK208"/>
  <c r="J207"/>
  <c r="J206"/>
  <c r="J205"/>
  <c r="J204"/>
  <c r="J203"/>
  <c r="J202"/>
  <c r="J200"/>
  <c r="J197"/>
  <c r="BK194"/>
  <c r="J193"/>
  <c r="J191"/>
  <c r="J190"/>
  <c r="J189"/>
  <c r="BK186"/>
  <c r="J184"/>
  <c r="BK182"/>
  <c r="BK181"/>
  <c r="J180"/>
  <c r="J172"/>
  <c r="J170"/>
  <c r="J167"/>
  <c r="BK166"/>
  <c r="J165"/>
  <c r="J164"/>
  <c r="J163"/>
  <c r="BK162"/>
  <c r="BK161"/>
  <c r="J160"/>
  <c r="BK154"/>
  <c r="J153"/>
  <c r="BK152"/>
  <c r="J151"/>
  <c r="J149"/>
  <c r="J146"/>
  <c r="J145"/>
  <c r="BK142"/>
  <c r="BK141"/>
  <c r="J140"/>
  <c i="22" r="BK267"/>
  <c r="J267"/>
  <c r="BK265"/>
  <c r="J263"/>
  <c r="J262"/>
  <c r="J261"/>
  <c r="J258"/>
  <c r="J256"/>
  <c r="BK253"/>
  <c r="BK252"/>
  <c r="BK251"/>
  <c r="J250"/>
  <c r="BK249"/>
  <c r="J243"/>
  <c r="J241"/>
  <c r="BK240"/>
  <c r="BK239"/>
  <c r="BK238"/>
  <c r="J235"/>
  <c r="BK234"/>
  <c r="BK233"/>
  <c r="BK230"/>
  <c r="J229"/>
  <c r="J224"/>
  <c r="J223"/>
  <c r="BK222"/>
  <c r="J218"/>
  <c r="J216"/>
  <c r="J215"/>
  <c r="BK214"/>
  <c r="BK213"/>
  <c r="J207"/>
  <c r="BK206"/>
  <c r="J197"/>
  <c r="J196"/>
  <c r="BK195"/>
  <c r="J194"/>
  <c r="J192"/>
  <c r="BK190"/>
  <c r="BK189"/>
  <c r="J188"/>
  <c r="J180"/>
  <c r="J179"/>
  <c r="BK178"/>
  <c r="J176"/>
  <c r="J175"/>
  <c r="BK174"/>
  <c r="BK170"/>
  <c r="BK169"/>
  <c r="BK166"/>
  <c r="J165"/>
  <c r="J164"/>
  <c r="J162"/>
  <c r="BK160"/>
  <c r="J159"/>
  <c r="J157"/>
  <c r="BK155"/>
  <c r="J154"/>
  <c r="BK153"/>
  <c r="J152"/>
  <c r="J151"/>
  <c r="J150"/>
  <c r="J149"/>
  <c r="BK145"/>
  <c r="J141"/>
  <c r="J139"/>
  <c r="BK138"/>
  <c r="BK137"/>
  <c r="BK135"/>
  <c r="BK133"/>
  <c i="21" r="J255"/>
  <c r="J253"/>
  <c r="J246"/>
  <c r="BK245"/>
  <c r="J244"/>
  <c r="J238"/>
  <c r="J234"/>
  <c r="J233"/>
  <c r="J232"/>
  <c r="J229"/>
  <c r="J227"/>
  <c r="J226"/>
  <c r="J225"/>
  <c r="BK224"/>
  <c r="BK217"/>
  <c r="BK216"/>
  <c r="J213"/>
  <c r="BK206"/>
  <c r="BK205"/>
  <c r="BK204"/>
  <c r="J203"/>
  <c r="J202"/>
  <c r="J196"/>
  <c r="BK191"/>
  <c r="BK190"/>
  <c r="J189"/>
  <c r="J188"/>
  <c r="BK183"/>
  <c r="J180"/>
  <c r="BK178"/>
  <c r="J177"/>
  <c r="J175"/>
  <c r="BK173"/>
  <c r="BK171"/>
  <c r="J170"/>
  <c r="BK169"/>
  <c r="BK167"/>
  <c r="J165"/>
  <c r="BK163"/>
  <c r="BK162"/>
  <c r="J161"/>
  <c r="J158"/>
  <c r="BK157"/>
  <c r="J156"/>
  <c r="BK153"/>
  <c r="BK151"/>
  <c r="J149"/>
  <c r="BK148"/>
  <c r="J147"/>
  <c r="J146"/>
  <c r="J145"/>
  <c r="BK144"/>
  <c r="BK143"/>
  <c r="J140"/>
  <c r="J138"/>
  <c r="BK137"/>
  <c r="J136"/>
  <c r="BK135"/>
  <c r="BK133"/>
  <c i="20" r="BK259"/>
  <c r="J257"/>
  <c r="J256"/>
  <c r="BK254"/>
  <c r="BK253"/>
  <c r="J251"/>
  <c r="BK248"/>
  <c r="BK247"/>
  <c r="J244"/>
  <c r="BK243"/>
  <c r="J242"/>
  <c r="J241"/>
  <c r="J240"/>
  <c r="J239"/>
  <c r="J238"/>
  <c r="BK233"/>
  <c r="BK230"/>
  <c r="J229"/>
  <c r="J228"/>
  <c r="BK224"/>
  <c r="BK223"/>
  <c r="BK221"/>
  <c r="J220"/>
  <c r="J217"/>
  <c r="J216"/>
  <c r="BK215"/>
  <c r="BK213"/>
  <c r="J211"/>
  <c r="BK208"/>
  <c r="BK205"/>
  <c r="J204"/>
  <c r="J201"/>
  <c r="BK200"/>
  <c r="J197"/>
  <c r="J196"/>
  <c r="J195"/>
  <c r="J194"/>
  <c r="BK193"/>
  <c r="J186"/>
  <c r="BK184"/>
  <c r="BK182"/>
  <c r="BK180"/>
  <c r="J178"/>
  <c r="J177"/>
  <c r="BK176"/>
  <c r="BK175"/>
  <c r="J170"/>
  <c r="J169"/>
  <c r="J168"/>
  <c r="J167"/>
  <c r="J166"/>
  <c r="BK164"/>
  <c r="J163"/>
  <c r="BK162"/>
  <c r="J160"/>
  <c r="BK159"/>
  <c r="BK158"/>
  <c r="BK152"/>
  <c r="J151"/>
  <c r="BK149"/>
  <c r="BK145"/>
  <c r="BK144"/>
  <c r="BK142"/>
  <c r="BK141"/>
  <c r="J137"/>
  <c r="J133"/>
  <c i="19" r="BK258"/>
  <c r="BK257"/>
  <c r="J256"/>
  <c r="J255"/>
  <c r="J249"/>
  <c r="BK248"/>
  <c r="J247"/>
  <c r="BK242"/>
  <c r="J240"/>
  <c r="J237"/>
  <c r="BK236"/>
  <c r="BK235"/>
  <c r="J234"/>
  <c r="BK230"/>
  <c r="J226"/>
  <c r="BK223"/>
  <c r="J222"/>
  <c r="BK219"/>
  <c r="J218"/>
  <c r="BK217"/>
  <c r="J216"/>
  <c r="BK205"/>
  <c r="J203"/>
  <c r="J201"/>
  <c r="BK200"/>
  <c r="BK199"/>
  <c r="BK198"/>
  <c r="BK193"/>
  <c r="J192"/>
  <c r="BK189"/>
  <c r="BK184"/>
  <c r="J183"/>
  <c r="J182"/>
  <c r="BK180"/>
  <c r="BK178"/>
  <c r="J177"/>
  <c r="BK176"/>
  <c r="J173"/>
  <c r="J170"/>
  <c r="BK167"/>
  <c r="BK164"/>
  <c r="J161"/>
  <c r="BK159"/>
  <c r="BK158"/>
  <c r="J157"/>
  <c r="BK156"/>
  <c r="BK154"/>
  <c r="BK153"/>
  <c r="BK152"/>
  <c r="J151"/>
  <c r="BK149"/>
  <c r="J145"/>
  <c r="J143"/>
  <c r="BK142"/>
  <c r="BK141"/>
  <c r="J137"/>
  <c r="J133"/>
  <c i="18" r="BK252"/>
  <c r="J252"/>
  <c r="BK250"/>
  <c r="BK249"/>
  <c r="BK246"/>
  <c r="BK243"/>
  <c r="BK239"/>
  <c r="J238"/>
  <c r="BK237"/>
  <c r="BK236"/>
  <c r="BK234"/>
  <c r="BK228"/>
  <c r="J227"/>
  <c r="J226"/>
  <c r="J224"/>
  <c r="BK223"/>
  <c r="BK222"/>
  <c r="J221"/>
  <c r="BK220"/>
  <c r="BK219"/>
  <c r="J215"/>
  <c r="J214"/>
  <c r="J211"/>
  <c r="BK210"/>
  <c r="J207"/>
  <c r="BK206"/>
  <c r="J205"/>
  <c r="J204"/>
  <c r="BK203"/>
  <c r="BK196"/>
  <c r="BK195"/>
  <c r="J194"/>
  <c r="BK192"/>
  <c r="J191"/>
  <c r="BK190"/>
  <c r="J187"/>
  <c r="BK185"/>
  <c r="J181"/>
  <c r="J180"/>
  <c r="BK179"/>
  <c r="BK175"/>
  <c r="BK170"/>
  <c r="J169"/>
  <c r="J164"/>
  <c r="BK163"/>
  <c r="BK162"/>
  <c r="J160"/>
  <c r="BK157"/>
  <c r="J154"/>
  <c r="BK153"/>
  <c r="J152"/>
  <c r="BK151"/>
  <c r="BK148"/>
  <c r="BK147"/>
  <c r="BK146"/>
  <c r="BK145"/>
  <c r="J144"/>
  <c r="BK143"/>
  <c r="J142"/>
  <c r="J141"/>
  <c r="J139"/>
  <c r="BK135"/>
  <c r="BK133"/>
  <c i="17" r="J248"/>
  <c r="BK246"/>
  <c r="BK245"/>
  <c r="BK244"/>
  <c r="J243"/>
  <c r="BK235"/>
  <c r="BK232"/>
  <c r="J228"/>
  <c r="J226"/>
  <c r="J224"/>
  <c r="J223"/>
  <c r="J222"/>
  <c r="J216"/>
  <c r="BK209"/>
  <c r="J208"/>
  <c r="BK206"/>
  <c r="BK204"/>
  <c r="BK203"/>
  <c r="BK202"/>
  <c r="J201"/>
  <c r="BK198"/>
  <c r="J197"/>
  <c r="J196"/>
  <c r="BK195"/>
  <c r="BK194"/>
  <c r="BK193"/>
  <c r="J192"/>
  <c r="BK187"/>
  <c r="J185"/>
  <c r="J183"/>
  <c r="BK181"/>
  <c r="BK180"/>
  <c r="BK179"/>
  <c r="J178"/>
  <c r="BK175"/>
  <c r="J174"/>
  <c r="J173"/>
  <c r="J172"/>
  <c r="J170"/>
  <c r="J169"/>
  <c r="BK167"/>
  <c r="BK166"/>
  <c r="J165"/>
  <c r="BK164"/>
  <c r="BK163"/>
  <c r="BK162"/>
  <c r="BK161"/>
  <c r="J160"/>
  <c r="BK159"/>
  <c r="BK158"/>
  <c r="BK157"/>
  <c r="J152"/>
  <c r="BK146"/>
  <c r="BK145"/>
  <c r="BK144"/>
  <c r="BK143"/>
  <c r="J142"/>
  <c r="BK141"/>
  <c r="BK138"/>
  <c r="BK136"/>
  <c r="BK135"/>
  <c r="BK133"/>
  <c i="16" r="J243"/>
  <c r="J240"/>
  <c r="J235"/>
  <c r="J234"/>
  <c r="J230"/>
  <c r="J229"/>
  <c r="J224"/>
  <c r="J219"/>
  <c r="J217"/>
  <c r="J216"/>
  <c r="J215"/>
  <c r="J214"/>
  <c r="J213"/>
  <c r="BK212"/>
  <c r="J210"/>
  <c r="BK201"/>
  <c r="BK200"/>
  <c r="J199"/>
  <c r="J198"/>
  <c r="BK197"/>
  <c r="J196"/>
  <c r="BK187"/>
  <c r="BK185"/>
  <c r="J183"/>
  <c r="BK182"/>
  <c r="BK179"/>
  <c r="BK178"/>
  <c r="J177"/>
  <c r="BK176"/>
  <c r="BK175"/>
  <c r="BK174"/>
  <c r="J173"/>
  <c r="BK167"/>
  <c r="J166"/>
  <c r="J164"/>
  <c r="J163"/>
  <c r="BK162"/>
  <c r="J161"/>
  <c r="BK160"/>
  <c r="BK159"/>
  <c r="BK156"/>
  <c r="BK155"/>
  <c r="J154"/>
  <c r="BK152"/>
  <c r="BK150"/>
  <c r="J149"/>
  <c r="BK147"/>
  <c r="BK146"/>
  <c r="BK144"/>
  <c r="BK142"/>
  <c r="BK140"/>
  <c r="BK139"/>
  <c r="BK138"/>
  <c r="J134"/>
  <c i="15" r="J211"/>
  <c r="J210"/>
  <c r="BK209"/>
  <c r="BK208"/>
  <c r="BK203"/>
  <c r="J201"/>
  <c r="BK200"/>
  <c r="J197"/>
  <c r="BK196"/>
  <c r="J195"/>
  <c r="J193"/>
  <c r="BK191"/>
  <c r="J190"/>
  <c r="BK186"/>
  <c r="BK185"/>
  <c r="BK183"/>
  <c r="BK182"/>
  <c r="BK181"/>
  <c r="J180"/>
  <c r="J179"/>
  <c r="J178"/>
  <c r="BK175"/>
  <c r="BK171"/>
  <c r="J168"/>
  <c r="BK166"/>
  <c r="BK165"/>
  <c r="BK163"/>
  <c r="J161"/>
  <c r="J160"/>
  <c r="BK159"/>
  <c r="BK157"/>
  <c r="J156"/>
  <c r="J153"/>
  <c r="BK152"/>
  <c r="J151"/>
  <c r="BK150"/>
  <c r="BK149"/>
  <c r="BK146"/>
  <c r="J145"/>
  <c r="J140"/>
  <c r="J139"/>
  <c r="J138"/>
  <c r="J137"/>
  <c r="BK136"/>
  <c r="BK135"/>
  <c r="J134"/>
  <c r="J133"/>
  <c i="14" r="BK273"/>
  <c r="J273"/>
  <c r="BK271"/>
  <c r="J271"/>
  <c r="J269"/>
  <c r="BK267"/>
  <c r="BK266"/>
  <c r="J265"/>
  <c r="J264"/>
  <c r="J262"/>
  <c r="J261"/>
  <c r="J260"/>
  <c r="BK259"/>
  <c r="J255"/>
  <c r="BK249"/>
  <c r="BK245"/>
  <c r="BK243"/>
  <c r="J241"/>
  <c r="J239"/>
  <c r="J238"/>
  <c r="BK237"/>
  <c r="J232"/>
  <c r="J229"/>
  <c r="BK226"/>
  <c r="BK225"/>
  <c r="BK220"/>
  <c r="J219"/>
  <c r="BK215"/>
  <c r="BK210"/>
  <c r="J204"/>
  <c r="BK203"/>
  <c r="J202"/>
  <c r="J201"/>
  <c r="J200"/>
  <c r="J198"/>
  <c r="BK195"/>
  <c r="J194"/>
  <c r="BK186"/>
  <c r="J179"/>
  <c r="J177"/>
  <c r="BK175"/>
  <c r="J172"/>
  <c r="BK171"/>
  <c r="BK170"/>
  <c r="BK167"/>
  <c r="BK166"/>
  <c r="J165"/>
  <c r="BK164"/>
  <c r="BK162"/>
  <c r="J160"/>
  <c r="J159"/>
  <c r="J158"/>
  <c r="BK154"/>
  <c r="BK152"/>
  <c r="J151"/>
  <c r="BK149"/>
  <c r="J148"/>
  <c r="J147"/>
  <c r="BK145"/>
  <c r="J142"/>
  <c r="BK141"/>
  <c r="BK139"/>
  <c r="BK135"/>
  <c i="13" r="BK267"/>
  <c r="J263"/>
  <c r="J255"/>
  <c r="J253"/>
  <c r="J252"/>
  <c r="BK251"/>
  <c r="J250"/>
  <c r="J249"/>
  <c r="BK248"/>
  <c r="J247"/>
  <c r="BK246"/>
  <c r="J245"/>
  <c r="J244"/>
  <c r="J243"/>
  <c r="BK242"/>
  <c r="J241"/>
  <c r="BK240"/>
  <c r="J239"/>
  <c r="J238"/>
  <c r="J237"/>
  <c r="BK236"/>
  <c r="BK235"/>
  <c r="J231"/>
  <c r="J230"/>
  <c r="J229"/>
  <c r="J227"/>
  <c r="J225"/>
  <c r="J223"/>
  <c r="J222"/>
  <c r="J221"/>
  <c r="BK220"/>
  <c r="J219"/>
  <c r="J215"/>
  <c r="BK212"/>
  <c r="J211"/>
  <c r="J209"/>
  <c r="J205"/>
  <c r="J204"/>
  <c r="BK200"/>
  <c r="BK199"/>
  <c r="BK198"/>
  <c r="BK197"/>
  <c r="BK196"/>
  <c r="J195"/>
  <c r="BK194"/>
  <c r="J190"/>
  <c r="J189"/>
  <c r="J188"/>
  <c r="J187"/>
  <c r="J183"/>
  <c r="J182"/>
  <c r="BK179"/>
  <c r="J178"/>
  <c r="J177"/>
  <c r="J176"/>
  <c r="J175"/>
  <c r="J174"/>
  <c r="J173"/>
  <c r="J166"/>
  <c r="BK164"/>
  <c r="BK163"/>
  <c r="J161"/>
  <c r="BK159"/>
  <c r="J158"/>
  <c r="BK157"/>
  <c r="BK156"/>
  <c r="J155"/>
  <c r="J154"/>
  <c r="BK152"/>
  <c r="BK151"/>
  <c r="BK150"/>
  <c r="J149"/>
  <c r="BK148"/>
  <c r="BK144"/>
  <c r="BK143"/>
  <c r="J142"/>
  <c r="J139"/>
  <c r="J138"/>
  <c r="J137"/>
  <c r="BK136"/>
  <c i="12" r="J257"/>
  <c r="J254"/>
  <c r="J249"/>
  <c r="J245"/>
  <c r="BK244"/>
  <c r="J243"/>
  <c r="J240"/>
  <c r="BK239"/>
  <c r="J238"/>
  <c r="J237"/>
  <c r="J236"/>
  <c r="J233"/>
  <c r="BK230"/>
  <c r="J228"/>
  <c r="J224"/>
  <c r="J221"/>
  <c r="BK215"/>
  <c r="BK213"/>
  <c r="J210"/>
  <c r="BK209"/>
  <c r="BK205"/>
  <c r="J204"/>
  <c r="J203"/>
  <c r="J202"/>
  <c r="J198"/>
  <c r="J191"/>
  <c r="BK190"/>
  <c r="BK186"/>
  <c r="J184"/>
  <c r="J182"/>
  <c r="BK180"/>
  <c r="BK178"/>
  <c r="J175"/>
  <c r="BK174"/>
  <c r="BK171"/>
  <c r="BK167"/>
  <c r="BK166"/>
  <c r="J165"/>
  <c r="BK164"/>
  <c r="BK162"/>
  <c r="J161"/>
  <c r="BK160"/>
  <c r="J159"/>
  <c r="J158"/>
  <c r="BK157"/>
  <c r="BK153"/>
  <c r="J152"/>
  <c r="J151"/>
  <c r="J150"/>
  <c r="BK145"/>
  <c r="BK141"/>
  <c r="J138"/>
  <c r="BK135"/>
  <c r="BK134"/>
  <c i="11" r="BK212"/>
  <c r="J211"/>
  <c r="BK210"/>
  <c r="BK208"/>
  <c r="BK207"/>
  <c r="J205"/>
  <c r="J203"/>
  <c r="BK196"/>
  <c r="BK195"/>
  <c r="BK194"/>
  <c r="J193"/>
  <c r="J188"/>
  <c r="BK184"/>
  <c r="J182"/>
  <c r="BK180"/>
  <c r="J172"/>
  <c r="BK165"/>
  <c r="J164"/>
  <c r="J161"/>
  <c r="BK157"/>
  <c r="J156"/>
  <c r="BK154"/>
  <c r="J152"/>
  <c r="J151"/>
  <c r="J147"/>
  <c r="BK141"/>
  <c r="J140"/>
  <c r="BK139"/>
  <c r="J138"/>
  <c r="J135"/>
  <c i="10" r="BK253"/>
  <c r="J252"/>
  <c r="J250"/>
  <c r="J244"/>
  <c r="J241"/>
  <c r="BK240"/>
  <c r="J238"/>
  <c r="BK231"/>
  <c r="BK230"/>
  <c r="BK229"/>
  <c r="BK228"/>
  <c r="BK226"/>
  <c r="BK218"/>
  <c r="BK217"/>
  <c r="J216"/>
  <c r="BK215"/>
  <c r="J214"/>
  <c r="BK208"/>
  <c r="BK207"/>
  <c r="BK206"/>
  <c r="BK201"/>
  <c r="BK196"/>
  <c r="J193"/>
  <c r="BK189"/>
  <c r="J188"/>
  <c r="BK185"/>
  <c r="J184"/>
  <c r="BK183"/>
  <c r="J182"/>
  <c r="J181"/>
  <c r="BK180"/>
  <c r="J172"/>
  <c r="BK166"/>
  <c r="J165"/>
  <c r="BK151"/>
  <c r="BK148"/>
  <c r="J147"/>
  <c r="J146"/>
  <c r="J143"/>
  <c r="J141"/>
  <c r="BK140"/>
  <c r="BK136"/>
  <c r="BK135"/>
  <c r="BK134"/>
  <c r="BK133"/>
  <c r="BK132"/>
  <c r="J131"/>
  <c i="9" r="J337"/>
  <c r="BK335"/>
  <c r="BK334"/>
  <c r="J333"/>
  <c r="J332"/>
  <c r="J331"/>
  <c r="BK325"/>
  <c r="BK322"/>
  <c r="J321"/>
  <c r="BK319"/>
  <c r="BK317"/>
  <c r="J313"/>
  <c r="J309"/>
  <c r="BK308"/>
  <c r="J303"/>
  <c r="J302"/>
  <c r="J301"/>
  <c r="BK300"/>
  <c r="J299"/>
  <c r="J298"/>
  <c r="BK297"/>
  <c r="J295"/>
  <c r="J294"/>
  <c r="BK293"/>
  <c r="BK292"/>
  <c r="BK287"/>
  <c r="J286"/>
  <c r="J285"/>
  <c r="BK282"/>
  <c r="BK281"/>
  <c r="BK280"/>
  <c r="J279"/>
  <c r="BK277"/>
  <c r="BK276"/>
  <c r="BK274"/>
  <c r="BK273"/>
  <c r="BK272"/>
  <c r="BK268"/>
  <c r="BK265"/>
  <c r="J263"/>
  <c r="BK262"/>
  <c r="BK261"/>
  <c r="BK259"/>
  <c r="BK258"/>
  <c r="J257"/>
  <c r="J256"/>
  <c r="BK253"/>
  <c r="J252"/>
  <c r="J245"/>
  <c r="J244"/>
  <c r="J243"/>
  <c r="J242"/>
  <c r="J241"/>
  <c r="BK240"/>
  <c r="J237"/>
  <c r="BK235"/>
  <c r="J234"/>
  <c r="J231"/>
  <c r="J230"/>
  <c r="BK226"/>
  <c r="BK224"/>
  <c r="BK221"/>
  <c r="J220"/>
  <c r="BK218"/>
  <c r="BK217"/>
  <c r="BK216"/>
  <c r="BK212"/>
  <c r="J209"/>
  <c r="J205"/>
  <c r="J204"/>
  <c r="BK202"/>
  <c r="BK201"/>
  <c r="BK194"/>
  <c r="J193"/>
  <c r="BK192"/>
  <c r="BK186"/>
  <c r="BK185"/>
  <c r="J184"/>
  <c r="J183"/>
  <c r="J181"/>
  <c r="BK176"/>
  <c r="J175"/>
  <c r="BK173"/>
  <c r="J172"/>
  <c r="BK170"/>
  <c r="BK163"/>
  <c r="J162"/>
  <c r="J159"/>
  <c r="BK158"/>
  <c r="J157"/>
  <c r="BK156"/>
  <c r="J155"/>
  <c r="J154"/>
  <c r="BK152"/>
  <c r="BK151"/>
  <c r="J147"/>
  <c r="J144"/>
  <c r="J143"/>
  <c r="BK141"/>
  <c r="J140"/>
  <c r="BK137"/>
  <c r="J135"/>
  <c i="8" r="BK264"/>
  <c r="BK261"/>
  <c r="BK260"/>
  <c r="J256"/>
  <c r="J251"/>
  <c r="BK250"/>
  <c r="BK247"/>
  <c r="BK246"/>
  <c r="BK245"/>
  <c r="J244"/>
  <c r="J242"/>
  <c r="BK239"/>
  <c r="J237"/>
  <c r="BK232"/>
  <c r="BK231"/>
  <c r="J229"/>
  <c r="J226"/>
  <c r="BK225"/>
  <c r="J224"/>
  <c r="J222"/>
  <c r="J218"/>
  <c r="J216"/>
  <c r="BK213"/>
  <c r="J207"/>
  <c r="J205"/>
  <c r="BK194"/>
  <c r="BK193"/>
  <c r="J190"/>
  <c r="J189"/>
  <c r="J187"/>
  <c r="BK179"/>
  <c r="BK174"/>
  <c r="BK173"/>
  <c r="J172"/>
  <c r="J171"/>
  <c r="BK166"/>
  <c r="J164"/>
  <c r="BK163"/>
  <c r="BK162"/>
  <c r="BK161"/>
  <c r="BK160"/>
  <c r="J159"/>
  <c r="J156"/>
  <c r="BK153"/>
  <c r="J148"/>
  <c r="BK147"/>
  <c r="J146"/>
  <c r="J145"/>
  <c r="J144"/>
  <c r="J143"/>
  <c r="BK137"/>
  <c i="7" r="J261"/>
  <c r="J260"/>
  <c r="J255"/>
  <c r="J253"/>
  <c r="BK250"/>
  <c r="BK249"/>
  <c r="BK245"/>
  <c r="BK244"/>
  <c r="J242"/>
  <c r="BK241"/>
  <c r="BK237"/>
  <c r="J236"/>
  <c r="BK235"/>
  <c r="BK234"/>
  <c r="BK232"/>
  <c r="J230"/>
  <c r="BK227"/>
  <c r="J226"/>
  <c r="BK225"/>
  <c r="J224"/>
  <c r="BK220"/>
  <c r="J217"/>
  <c r="J216"/>
  <c r="J215"/>
  <c r="J208"/>
  <c r="BK206"/>
  <c r="J205"/>
  <c r="J204"/>
  <c r="BK199"/>
  <c r="J198"/>
  <c r="J197"/>
  <c r="J190"/>
  <c r="BK189"/>
  <c r="BK188"/>
  <c r="BK182"/>
  <c r="BK181"/>
  <c r="J180"/>
  <c r="J178"/>
  <c r="J177"/>
  <c r="BK174"/>
  <c r="J173"/>
  <c r="BK171"/>
  <c r="BK168"/>
  <c r="BK167"/>
  <c r="BK166"/>
  <c r="BK165"/>
  <c r="BK164"/>
  <c r="J157"/>
  <c r="BK156"/>
  <c r="J154"/>
  <c r="J151"/>
  <c r="BK149"/>
  <c r="BK148"/>
  <c r="BK147"/>
  <c r="BK146"/>
  <c r="J144"/>
  <c r="J142"/>
  <c r="BK141"/>
  <c r="J140"/>
  <c r="BK139"/>
  <c r="BK138"/>
  <c r="BK137"/>
  <c r="J136"/>
  <c r="BK135"/>
  <c i="6" r="BK265"/>
  <c r="J265"/>
  <c r="BK264"/>
  <c r="J263"/>
  <c r="J258"/>
  <c r="BK256"/>
  <c r="J255"/>
  <c r="J253"/>
  <c r="BK249"/>
  <c r="BK248"/>
  <c r="J247"/>
  <c r="J246"/>
  <c r="J245"/>
  <c r="BK244"/>
  <c r="J240"/>
  <c r="J238"/>
  <c r="J236"/>
  <c r="BK234"/>
  <c r="J233"/>
  <c r="J232"/>
  <c r="BK231"/>
  <c r="BK215"/>
  <c r="BK214"/>
  <c r="BK213"/>
  <c r="J212"/>
  <c r="J209"/>
  <c r="J206"/>
  <c r="BK199"/>
  <c r="BK194"/>
  <c r="BK189"/>
  <c r="BK188"/>
  <c r="BK187"/>
  <c r="J186"/>
  <c r="BK183"/>
  <c r="J182"/>
  <c r="J181"/>
  <c r="J177"/>
  <c r="BK174"/>
  <c r="BK170"/>
  <c r="J169"/>
  <c r="BK168"/>
  <c r="BK166"/>
  <c r="BK163"/>
  <c r="BK162"/>
  <c r="J160"/>
  <c r="J159"/>
  <c r="BK157"/>
  <c r="BK152"/>
  <c r="J151"/>
  <c r="BK150"/>
  <c r="BK149"/>
  <c r="BK148"/>
  <c r="J147"/>
  <c r="BK146"/>
  <c r="BK140"/>
  <c r="BK138"/>
  <c r="BK137"/>
  <c i="5" r="BK299"/>
  <c r="J299"/>
  <c r="BK298"/>
  <c r="J298"/>
  <c r="BK297"/>
  <c r="BK294"/>
  <c r="J292"/>
  <c r="J291"/>
  <c r="BK290"/>
  <c r="J289"/>
  <c r="BK288"/>
  <c r="J285"/>
  <c r="J284"/>
  <c r="BK282"/>
  <c r="J281"/>
  <c r="BK276"/>
  <c r="BK275"/>
  <c r="J274"/>
  <c r="BK273"/>
  <c r="J269"/>
  <c r="BK268"/>
  <c r="BK267"/>
  <c r="J266"/>
  <c r="J265"/>
  <c r="BK261"/>
  <c r="J260"/>
  <c r="J258"/>
  <c r="J253"/>
  <c r="J251"/>
  <c r="J249"/>
  <c r="J246"/>
  <c r="J243"/>
  <c r="J242"/>
  <c r="BK241"/>
  <c r="J240"/>
  <c r="BK239"/>
  <c r="BK237"/>
  <c r="BK234"/>
  <c r="BK233"/>
  <c r="BK232"/>
  <c r="BK231"/>
  <c r="J230"/>
  <c r="J228"/>
  <c r="J226"/>
  <c r="J223"/>
  <c r="J220"/>
  <c r="BK205"/>
  <c r="BK204"/>
  <c r="BK202"/>
  <c r="BK201"/>
  <c r="J196"/>
  <c r="BK194"/>
  <c r="BK193"/>
  <c r="BK192"/>
  <c r="J190"/>
  <c r="J187"/>
  <c r="BK186"/>
  <c r="BK185"/>
  <c r="BK184"/>
  <c r="J182"/>
  <c r="BK179"/>
  <c r="J178"/>
  <c r="BK177"/>
  <c r="J175"/>
  <c r="J173"/>
  <c r="J168"/>
  <c r="J167"/>
  <c r="J164"/>
  <c r="BK162"/>
  <c r="BK161"/>
  <c r="J160"/>
  <c r="BK158"/>
  <c r="J157"/>
  <c r="BK155"/>
  <c r="BK154"/>
  <c r="J151"/>
  <c r="BK150"/>
  <c r="BK148"/>
  <c r="BK147"/>
  <c r="J143"/>
  <c r="J142"/>
  <c r="J141"/>
  <c r="BK140"/>
  <c r="BK139"/>
  <c r="BK138"/>
  <c i="4" r="BK266"/>
  <c r="J266"/>
  <c r="BK264"/>
  <c r="J263"/>
  <c r="J262"/>
  <c r="BK256"/>
  <c r="J255"/>
  <c r="J253"/>
  <c r="BK250"/>
  <c r="BK248"/>
  <c r="J247"/>
  <c r="BK246"/>
  <c r="J245"/>
  <c r="BK242"/>
  <c r="J241"/>
  <c r="BK239"/>
  <c r="J238"/>
  <c r="BK233"/>
  <c r="J232"/>
  <c r="BK231"/>
  <c r="J226"/>
  <c r="J225"/>
  <c r="J221"/>
  <c r="BK220"/>
  <c r="BK217"/>
  <c r="J216"/>
  <c r="J213"/>
  <c r="J211"/>
  <c r="BK208"/>
  <c r="BK203"/>
  <c r="BK202"/>
  <c r="BK201"/>
  <c r="J200"/>
  <c r="BK197"/>
  <c r="J194"/>
  <c r="J185"/>
  <c r="BK183"/>
  <c r="J182"/>
  <c r="J181"/>
  <c r="BK180"/>
  <c r="J179"/>
  <c r="BK178"/>
  <c r="BK177"/>
  <c r="BK176"/>
  <c r="BK175"/>
  <c r="J174"/>
  <c r="BK173"/>
  <c r="BK170"/>
  <c r="J163"/>
  <c r="J161"/>
  <c r="J157"/>
  <c r="J156"/>
  <c r="BK155"/>
  <c r="J154"/>
  <c r="J151"/>
  <c r="J148"/>
  <c r="BK147"/>
  <c r="J146"/>
  <c r="J145"/>
  <c r="J144"/>
  <c r="BK143"/>
  <c r="BK142"/>
  <c r="J140"/>
  <c r="J135"/>
  <c i="3" r="BK233"/>
  <c r="J228"/>
  <c r="J226"/>
  <c r="BK224"/>
  <c r="J223"/>
  <c r="J222"/>
  <c r="BK221"/>
  <c r="BK220"/>
  <c r="BK216"/>
  <c r="BK215"/>
  <c r="BK214"/>
  <c r="J213"/>
  <c r="J212"/>
  <c r="BK211"/>
  <c r="BK210"/>
  <c r="J209"/>
  <c r="BK208"/>
  <c r="J203"/>
  <c r="J199"/>
  <c r="J196"/>
  <c r="BK195"/>
  <c r="J192"/>
  <c r="BK190"/>
  <c r="J188"/>
  <c r="BK186"/>
  <c r="BK181"/>
  <c r="J180"/>
  <c r="BK178"/>
  <c r="BK175"/>
  <c r="J174"/>
  <c r="BK172"/>
  <c r="BK169"/>
  <c r="BK168"/>
  <c r="BK166"/>
  <c r="BK165"/>
  <c r="BK164"/>
  <c r="J163"/>
  <c r="BK160"/>
  <c r="BK156"/>
  <c r="BK153"/>
  <c r="J152"/>
  <c r="BK149"/>
  <c r="BK148"/>
  <c r="BK146"/>
  <c r="BK144"/>
  <c r="J143"/>
  <c r="J139"/>
  <c r="J136"/>
  <c r="J135"/>
  <c r="J134"/>
  <c r="J133"/>
  <c i="2" r="BK262"/>
  <c r="J262"/>
  <c r="BK261"/>
  <c r="J261"/>
  <c r="BK260"/>
  <c r="J257"/>
  <c r="BK255"/>
  <c r="J252"/>
  <c r="BK250"/>
  <c r="J249"/>
  <c r="BK242"/>
  <c r="J239"/>
  <c r="BK235"/>
  <c r="BK234"/>
  <c r="J229"/>
  <c r="BK228"/>
  <c r="J227"/>
  <c r="J226"/>
  <c r="J219"/>
  <c r="J216"/>
  <c r="BK214"/>
  <c r="J211"/>
  <c r="J210"/>
  <c r="J207"/>
  <c r="BK206"/>
  <c r="BK205"/>
  <c r="BK204"/>
  <c r="J202"/>
  <c r="J200"/>
  <c r="J199"/>
  <c r="BK197"/>
  <c r="BK196"/>
  <c r="J191"/>
  <c r="J189"/>
  <c r="J186"/>
  <c r="J183"/>
  <c r="J182"/>
  <c r="J181"/>
  <c r="BK179"/>
  <c r="BK178"/>
  <c r="J177"/>
  <c r="J175"/>
  <c r="J174"/>
  <c r="BK171"/>
  <c r="BK170"/>
  <c r="J165"/>
  <c r="BK163"/>
  <c r="BK161"/>
  <c r="J160"/>
  <c r="BK157"/>
  <c r="J156"/>
  <c r="BK155"/>
  <c r="J147"/>
  <c r="J141"/>
  <c r="BK137"/>
  <c r="J136"/>
  <c i="1" r="AS148"/>
  <c r="AS135"/>
  <c r="AS127"/>
  <c r="AS111"/>
  <c r="AS95"/>
  <c i="51" r="J131"/>
  <c r="J129"/>
  <c r="J128"/>
  <c i="50" r="BK139"/>
  <c r="J139"/>
  <c r="J138"/>
  <c r="J136"/>
  <c r="J135"/>
  <c r="J133"/>
  <c r="BK129"/>
  <c r="BK126"/>
  <c i="49" r="J165"/>
  <c r="J164"/>
  <c r="BK162"/>
  <c r="J161"/>
  <c r="J160"/>
  <c r="J156"/>
  <c r="J152"/>
  <c r="J150"/>
  <c r="BK148"/>
  <c r="J144"/>
  <c r="J142"/>
  <c r="J141"/>
  <c r="BK139"/>
  <c r="BK134"/>
  <c r="BK132"/>
  <c r="BK129"/>
  <c r="BK128"/>
  <c r="J127"/>
  <c r="BK124"/>
  <c i="48" r="J161"/>
  <c r="J159"/>
  <c r="J153"/>
  <c r="BK152"/>
  <c r="J151"/>
  <c r="BK150"/>
  <c r="BK148"/>
  <c r="J143"/>
  <c r="BK142"/>
  <c r="J141"/>
  <c r="J138"/>
  <c r="BK136"/>
  <c r="BK135"/>
  <c r="J134"/>
  <c r="J130"/>
  <c i="47" r="BK165"/>
  <c r="J163"/>
  <c r="J161"/>
  <c r="J159"/>
  <c r="J153"/>
  <c r="J152"/>
  <c r="BK149"/>
  <c r="BK148"/>
  <c r="BK145"/>
  <c r="BK143"/>
  <c r="BK142"/>
  <c r="J142"/>
  <c r="BK141"/>
  <c r="J141"/>
  <c r="J140"/>
  <c r="BK139"/>
  <c r="J138"/>
  <c r="J133"/>
  <c i="46" r="BK123"/>
  <c i="45" r="BK123"/>
  <c i="44" r="J167"/>
  <c r="BK166"/>
  <c r="BK164"/>
  <c r="BK163"/>
  <c r="J162"/>
  <c r="J159"/>
  <c r="J158"/>
  <c r="J157"/>
  <c r="BK155"/>
  <c r="BK154"/>
  <c r="J149"/>
  <c r="J146"/>
  <c r="J145"/>
  <c r="J144"/>
  <c r="BK143"/>
  <c r="J142"/>
  <c r="J140"/>
  <c r="J138"/>
  <c r="J137"/>
  <c r="BK136"/>
  <c r="BK134"/>
  <c r="BK131"/>
  <c r="BK130"/>
  <c i="43" r="BK140"/>
  <c r="BK135"/>
  <c r="BK132"/>
  <c r="BK131"/>
  <c r="BK129"/>
  <c i="42" r="J168"/>
  <c r="BK160"/>
  <c r="J157"/>
  <c r="J153"/>
  <c r="J152"/>
  <c r="BK150"/>
  <c r="J149"/>
  <c r="J147"/>
  <c r="BK144"/>
  <c r="BK142"/>
  <c r="BK141"/>
  <c r="J140"/>
  <c r="BK139"/>
  <c r="J137"/>
  <c r="BK134"/>
  <c r="BK133"/>
  <c r="BK132"/>
  <c r="BK130"/>
  <c i="41" r="J210"/>
  <c r="J206"/>
  <c r="BK202"/>
  <c r="BK201"/>
  <c r="BK199"/>
  <c r="J195"/>
  <c r="J190"/>
  <c r="J188"/>
  <c r="J180"/>
  <c r="BK179"/>
  <c r="J178"/>
  <c r="BK177"/>
  <c r="J173"/>
  <c r="BK172"/>
  <c r="BK170"/>
  <c r="J169"/>
  <c r="J168"/>
  <c r="BK166"/>
  <c r="J165"/>
  <c r="J164"/>
  <c r="BK161"/>
  <c r="BK160"/>
  <c r="J159"/>
  <c r="BK156"/>
  <c r="BK153"/>
  <c r="BK152"/>
  <c r="BK151"/>
  <c r="J150"/>
  <c r="J149"/>
  <c r="J145"/>
  <c r="J144"/>
  <c r="BK140"/>
  <c r="BK139"/>
  <c i="40" r="BK233"/>
  <c r="BK229"/>
  <c r="J226"/>
  <c r="BK225"/>
  <c r="BK222"/>
  <c r="J220"/>
  <c r="BK219"/>
  <c r="J218"/>
  <c r="J217"/>
  <c r="J215"/>
  <c r="J214"/>
  <c r="BK213"/>
  <c r="J211"/>
  <c r="BK208"/>
  <c r="J205"/>
  <c r="J199"/>
  <c r="J198"/>
  <c r="J197"/>
  <c r="J196"/>
  <c r="J194"/>
  <c r="BK190"/>
  <c r="J188"/>
  <c r="BK187"/>
  <c r="BK184"/>
  <c r="J182"/>
  <c r="J180"/>
  <c r="BK178"/>
  <c r="BK177"/>
  <c r="J176"/>
  <c r="J174"/>
  <c r="J168"/>
  <c r="J167"/>
  <c r="J166"/>
  <c r="J165"/>
  <c r="J162"/>
  <c r="BK160"/>
  <c r="BK158"/>
  <c r="J157"/>
  <c r="J156"/>
  <c r="BK154"/>
  <c r="J152"/>
  <c r="J149"/>
  <c r="BK146"/>
  <c r="J144"/>
  <c r="BK142"/>
  <c r="J141"/>
  <c i="39" r="BK207"/>
  <c r="J206"/>
  <c r="BK205"/>
  <c r="J203"/>
  <c r="J201"/>
  <c r="J200"/>
  <c r="BK199"/>
  <c r="BK195"/>
  <c r="J192"/>
  <c r="J188"/>
  <c r="J185"/>
  <c r="J184"/>
  <c r="BK183"/>
  <c r="BK182"/>
  <c r="BK181"/>
  <c r="J180"/>
  <c r="BK178"/>
  <c r="BK167"/>
  <c r="J166"/>
  <c r="J164"/>
  <c r="J162"/>
  <c r="J157"/>
  <c r="BK156"/>
  <c r="BK155"/>
  <c r="BK154"/>
  <c r="BK152"/>
  <c r="BK151"/>
  <c r="BK148"/>
  <c r="J147"/>
  <c r="BK146"/>
  <c r="J145"/>
  <c r="J144"/>
  <c r="BK143"/>
  <c r="J142"/>
  <c r="J140"/>
  <c r="BK138"/>
  <c r="J137"/>
  <c i="38" r="J404"/>
  <c r="BK400"/>
  <c r="BK399"/>
  <c r="J398"/>
  <c r="BK396"/>
  <c r="BK387"/>
  <c r="J385"/>
  <c r="BK382"/>
  <c r="BK378"/>
  <c r="BK377"/>
  <c r="BK376"/>
  <c r="BK374"/>
  <c r="BK372"/>
  <c r="J370"/>
  <c r="J369"/>
  <c r="BK367"/>
  <c r="BK366"/>
  <c r="BK365"/>
  <c r="BK363"/>
  <c r="J360"/>
  <c r="BK356"/>
  <c r="BK355"/>
  <c r="J353"/>
  <c r="J352"/>
  <c r="J351"/>
  <c r="BK347"/>
  <c r="J346"/>
  <c r="BK345"/>
  <c r="J344"/>
  <c r="BK340"/>
  <c r="J339"/>
  <c r="BK338"/>
  <c r="BK336"/>
  <c r="BK335"/>
  <c r="BK334"/>
  <c r="BK333"/>
  <c r="BK330"/>
  <c r="J328"/>
  <c r="BK324"/>
  <c r="BK323"/>
  <c r="BK320"/>
  <c r="BK319"/>
  <c r="BK318"/>
  <c r="BK317"/>
  <c r="J314"/>
  <c r="J313"/>
  <c r="J312"/>
  <c r="BK310"/>
  <c r="BK308"/>
  <c r="J307"/>
  <c r="BK303"/>
  <c r="BK302"/>
  <c r="BK300"/>
  <c r="J299"/>
  <c r="J298"/>
  <c r="BK297"/>
  <c r="J290"/>
  <c r="BK289"/>
  <c r="BK288"/>
  <c r="BK287"/>
  <c r="BK286"/>
  <c r="BK283"/>
  <c r="BK278"/>
  <c r="BK277"/>
  <c r="J276"/>
  <c r="BK273"/>
  <c r="BK269"/>
  <c r="BK267"/>
  <c r="J256"/>
  <c r="J254"/>
  <c r="J251"/>
  <c r="J248"/>
  <c r="J247"/>
  <c r="J242"/>
  <c r="BK241"/>
  <c r="BK239"/>
  <c r="BK238"/>
  <c r="J237"/>
  <c r="J236"/>
  <c r="J235"/>
  <c r="J228"/>
  <c r="J225"/>
  <c r="J222"/>
  <c r="BK221"/>
  <c r="J220"/>
  <c r="BK217"/>
  <c r="BK216"/>
  <c r="BK215"/>
  <c r="BK208"/>
  <c r="BK205"/>
  <c r="BK204"/>
  <c r="BK203"/>
  <c r="J201"/>
  <c r="J199"/>
  <c r="BK197"/>
  <c r="BK196"/>
  <c r="BK194"/>
  <c r="J192"/>
  <c r="J191"/>
  <c r="BK190"/>
  <c r="BK188"/>
  <c r="J187"/>
  <c r="J186"/>
  <c r="BK185"/>
  <c r="J184"/>
  <c r="J182"/>
  <c r="BK180"/>
  <c r="J179"/>
  <c r="J178"/>
  <c r="BK171"/>
  <c r="J170"/>
  <c r="J169"/>
  <c r="J165"/>
  <c r="BK164"/>
  <c r="BK162"/>
  <c r="BK161"/>
  <c r="J159"/>
  <c r="J158"/>
  <c r="J156"/>
  <c r="BK153"/>
  <c r="J152"/>
  <c r="J151"/>
  <c r="BK150"/>
  <c i="37" r="J175"/>
  <c r="J173"/>
  <c r="BK171"/>
  <c r="BK170"/>
  <c r="BK168"/>
  <c r="J167"/>
  <c r="J162"/>
  <c r="J157"/>
  <c r="BK156"/>
  <c r="BK154"/>
  <c r="J152"/>
  <c r="BK151"/>
  <c r="BK145"/>
  <c r="BK141"/>
  <c r="J140"/>
  <c r="BK139"/>
  <c r="J135"/>
  <c r="BK133"/>
  <c r="BK132"/>
  <c r="BK129"/>
  <c i="36" r="BK123"/>
  <c r="BK121"/>
  <c r="BK120"/>
  <c i="35" r="J131"/>
  <c r="J130"/>
  <c r="BK126"/>
  <c r="J123"/>
  <c i="34" r="J140"/>
  <c r="BK139"/>
  <c r="J138"/>
  <c r="J137"/>
  <c r="BK136"/>
  <c r="BK132"/>
  <c r="BK129"/>
  <c r="J128"/>
  <c i="33" r="J135"/>
  <c r="BK134"/>
  <c r="BK133"/>
  <c r="BK132"/>
  <c r="J131"/>
  <c r="BK130"/>
  <c i="32" r="BK142"/>
  <c r="J141"/>
  <c r="BK140"/>
  <c r="J139"/>
  <c r="J138"/>
  <c r="BK128"/>
  <c i="31" r="J142"/>
  <c r="J141"/>
  <c r="J140"/>
  <c r="BK139"/>
  <c r="BK138"/>
  <c r="BK137"/>
  <c r="BK136"/>
  <c r="J134"/>
  <c r="BK127"/>
  <c i="30" r="J141"/>
  <c r="BK140"/>
  <c r="BK139"/>
  <c r="J132"/>
  <c r="J131"/>
  <c r="BK128"/>
  <c i="29" r="BK143"/>
  <c r="BK142"/>
  <c r="BK129"/>
  <c r="BK128"/>
  <c i="28" r="J268"/>
  <c r="BK264"/>
  <c r="J263"/>
  <c r="BK262"/>
  <c r="BK261"/>
  <c r="BK260"/>
  <c r="J259"/>
  <c r="J253"/>
  <c r="BK249"/>
  <c r="BK248"/>
  <c r="J247"/>
  <c r="BK246"/>
  <c r="J245"/>
  <c r="BK242"/>
  <c r="J241"/>
  <c r="J240"/>
  <c r="BK239"/>
  <c r="J234"/>
  <c r="BK233"/>
  <c r="BK225"/>
  <c r="BK224"/>
  <c r="J222"/>
  <c r="BK221"/>
  <c r="J220"/>
  <c r="BK219"/>
  <c r="J218"/>
  <c r="BK217"/>
  <c r="J214"/>
  <c r="BK213"/>
  <c r="BK210"/>
  <c r="J206"/>
  <c r="BK205"/>
  <c r="J204"/>
  <c r="BK203"/>
  <c r="BK202"/>
  <c r="BK201"/>
  <c r="J198"/>
  <c r="J197"/>
  <c r="BK196"/>
  <c r="BK193"/>
  <c r="J192"/>
  <c r="J188"/>
  <c r="BK187"/>
  <c r="BK181"/>
  <c r="J179"/>
  <c r="BK178"/>
  <c r="J177"/>
  <c r="BK176"/>
  <c r="J175"/>
  <c r="BK173"/>
  <c r="J172"/>
  <c r="BK170"/>
  <c r="J169"/>
  <c r="J168"/>
  <c r="BK166"/>
  <c r="BK165"/>
  <c r="J164"/>
  <c r="BK155"/>
  <c r="BK148"/>
  <c r="BK146"/>
  <c r="BK145"/>
  <c r="BK144"/>
  <c r="BK143"/>
  <c r="BK141"/>
  <c r="BK140"/>
  <c i="27" r="BK261"/>
  <c r="J260"/>
  <c r="J257"/>
  <c r="BK256"/>
  <c r="BK255"/>
  <c r="J254"/>
  <c r="BK251"/>
  <c r="J246"/>
  <c r="J245"/>
  <c r="BK244"/>
  <c r="J243"/>
  <c r="J242"/>
  <c r="BK239"/>
  <c r="J235"/>
  <c r="J232"/>
  <c r="J226"/>
  <c r="J224"/>
  <c r="BK223"/>
  <c r="BK222"/>
  <c r="BK221"/>
  <c r="BK220"/>
  <c r="J213"/>
  <c r="BK212"/>
  <c r="J211"/>
  <c r="J208"/>
  <c r="BK205"/>
  <c r="J200"/>
  <c r="BK198"/>
  <c r="BK194"/>
  <c r="J193"/>
  <c r="J190"/>
  <c r="BK188"/>
  <c r="BK185"/>
  <c r="J182"/>
  <c r="BK181"/>
  <c r="J180"/>
  <c r="J177"/>
  <c r="J176"/>
  <c r="BK171"/>
  <c r="BK170"/>
  <c r="J169"/>
  <c r="J168"/>
  <c r="BK163"/>
  <c r="BK161"/>
  <c r="J160"/>
  <c r="BK153"/>
  <c r="BK150"/>
  <c r="BK149"/>
  <c r="J148"/>
  <c r="J147"/>
  <c r="J146"/>
  <c r="BK145"/>
  <c r="J144"/>
  <c r="BK143"/>
  <c r="BK139"/>
  <c i="26" r="BK274"/>
  <c r="J272"/>
  <c r="J268"/>
  <c r="BK265"/>
  <c r="J261"/>
  <c r="J259"/>
  <c r="J257"/>
  <c r="BK255"/>
  <c r="J251"/>
  <c r="BK249"/>
  <c r="J248"/>
  <c r="J247"/>
  <c r="BK245"/>
  <c r="BK244"/>
  <c r="J240"/>
  <c r="J239"/>
  <c r="BK238"/>
  <c r="J234"/>
  <c r="BK232"/>
  <c r="BK231"/>
  <c r="J230"/>
  <c r="BK226"/>
  <c r="BK223"/>
  <c r="BK222"/>
  <c r="J221"/>
  <c r="BK214"/>
  <c r="BK212"/>
  <c r="J207"/>
  <c r="BK206"/>
  <c r="J205"/>
  <c r="BK204"/>
  <c r="BK203"/>
  <c r="J202"/>
  <c r="J201"/>
  <c r="J200"/>
  <c r="J199"/>
  <c r="BK196"/>
  <c r="BK192"/>
  <c r="BK190"/>
  <c r="BK188"/>
  <c r="J186"/>
  <c r="BK181"/>
  <c r="BK180"/>
  <c r="BK179"/>
  <c r="J176"/>
  <c r="J175"/>
  <c r="J174"/>
  <c r="J168"/>
  <c r="BK167"/>
  <c r="J162"/>
  <c r="J161"/>
  <c r="BK155"/>
  <c r="BK152"/>
  <c r="J149"/>
  <c r="J148"/>
  <c r="J147"/>
  <c r="BK146"/>
  <c r="BK145"/>
  <c r="BK144"/>
  <c r="BK143"/>
  <c r="BK141"/>
  <c r="BK140"/>
  <c i="25" r="BK260"/>
  <c r="BK258"/>
  <c r="BK255"/>
  <c r="BK253"/>
  <c r="J252"/>
  <c r="BK249"/>
  <c r="J248"/>
  <c r="J247"/>
  <c r="BK245"/>
  <c r="J244"/>
  <c r="J241"/>
  <c r="BK238"/>
  <c r="BK236"/>
  <c r="BK232"/>
  <c r="BK222"/>
  <c r="J221"/>
  <c r="BK220"/>
  <c r="J219"/>
  <c r="J218"/>
  <c r="J217"/>
  <c r="BK216"/>
  <c r="J212"/>
  <c r="J209"/>
  <c r="J202"/>
  <c r="J201"/>
  <c r="J200"/>
  <c r="BK195"/>
  <c r="J194"/>
  <c r="BK189"/>
  <c r="BK188"/>
  <c r="BK187"/>
  <c r="J185"/>
  <c r="BK184"/>
  <c r="J183"/>
  <c r="J182"/>
  <c r="BK180"/>
  <c r="BK179"/>
  <c r="BK178"/>
  <c r="BK175"/>
  <c r="J174"/>
  <c r="J172"/>
  <c r="BK171"/>
  <c r="BK169"/>
  <c r="J168"/>
  <c r="BK167"/>
  <c r="BK166"/>
  <c r="J165"/>
  <c r="BK164"/>
  <c r="BK159"/>
  <c r="BK153"/>
  <c r="BK152"/>
  <c r="BK144"/>
  <c r="BK142"/>
  <c r="J141"/>
  <c i="24" r="J266"/>
  <c r="BK265"/>
  <c r="J262"/>
  <c r="BK260"/>
  <c r="BK259"/>
  <c r="BK256"/>
  <c r="J248"/>
  <c r="J247"/>
  <c r="BK246"/>
  <c r="BK245"/>
  <c r="BK241"/>
  <c r="J240"/>
  <c r="BK231"/>
  <c r="J229"/>
  <c r="BK228"/>
  <c r="BK227"/>
  <c r="BK226"/>
  <c r="BK224"/>
  <c r="J221"/>
  <c r="BK220"/>
  <c r="BK219"/>
  <c r="BK218"/>
  <c r="BK214"/>
  <c r="BK210"/>
  <c r="BK209"/>
  <c r="BK204"/>
  <c r="J203"/>
  <c r="J202"/>
  <c r="BK199"/>
  <c r="J198"/>
  <c r="BK197"/>
  <c r="J196"/>
  <c r="J195"/>
  <c r="J190"/>
  <c r="J186"/>
  <c r="BK185"/>
  <c r="J183"/>
  <c r="J182"/>
  <c r="J181"/>
  <c r="J179"/>
  <c r="BK178"/>
  <c r="BK177"/>
  <c r="J175"/>
  <c r="J172"/>
  <c r="BK168"/>
  <c r="BK162"/>
  <c r="BK161"/>
  <c r="BK160"/>
  <c r="J156"/>
  <c r="J155"/>
  <c r="BK153"/>
  <c r="BK152"/>
  <c r="J151"/>
  <c r="J148"/>
  <c r="J147"/>
  <c r="BK145"/>
  <c i="23" r="J272"/>
  <c r="BK271"/>
  <c r="J270"/>
  <c r="BK269"/>
  <c r="J268"/>
  <c r="BK267"/>
  <c r="J263"/>
  <c r="J261"/>
  <c r="BK260"/>
  <c r="BK259"/>
  <c r="BK258"/>
  <c r="J255"/>
  <c r="BK253"/>
  <c r="J252"/>
  <c r="J251"/>
  <c r="J247"/>
  <c r="BK246"/>
  <c r="BK245"/>
  <c r="BK238"/>
  <c r="BK237"/>
  <c r="J236"/>
  <c r="BK234"/>
  <c r="J233"/>
  <c r="J232"/>
  <c r="BK228"/>
  <c r="BK227"/>
  <c r="J224"/>
  <c r="J218"/>
  <c r="BK217"/>
  <c r="J216"/>
  <c r="J215"/>
  <c r="J214"/>
  <c r="BK211"/>
  <c r="J210"/>
  <c r="BK209"/>
  <c r="BK207"/>
  <c r="BK206"/>
  <c r="BK205"/>
  <c r="BK200"/>
  <c r="BK199"/>
  <c r="BK197"/>
  <c r="J196"/>
  <c r="BK192"/>
  <c r="BK191"/>
  <c r="BK190"/>
  <c r="J185"/>
  <c r="J181"/>
  <c r="BK179"/>
  <c r="J173"/>
  <c r="BK170"/>
  <c r="J169"/>
  <c r="J168"/>
  <c r="BK167"/>
  <c r="BK165"/>
  <c r="BK164"/>
  <c r="J159"/>
  <c r="BK158"/>
  <c r="J157"/>
  <c r="BK153"/>
  <c r="J152"/>
  <c r="BK148"/>
  <c r="J147"/>
  <c r="BK146"/>
  <c r="BK145"/>
  <c r="J141"/>
  <c r="BK140"/>
  <c i="22" r="BK262"/>
  <c r="BK256"/>
  <c r="BK255"/>
  <c r="J254"/>
  <c r="J253"/>
  <c r="J251"/>
  <c r="BK250"/>
  <c r="J249"/>
  <c r="J248"/>
  <c r="J245"/>
  <c r="BK244"/>
  <c r="BK243"/>
  <c r="J242"/>
  <c r="BK241"/>
  <c r="J238"/>
  <c r="BK236"/>
  <c r="BK232"/>
  <c r="BK231"/>
  <c r="BK228"/>
  <c r="J227"/>
  <c r="J226"/>
  <c r="J225"/>
  <c r="BK223"/>
  <c r="J220"/>
  <c r="BK216"/>
  <c r="BK215"/>
  <c r="J214"/>
  <c r="J213"/>
  <c r="BK212"/>
  <c r="J211"/>
  <c r="J210"/>
  <c r="J208"/>
  <c r="BK207"/>
  <c r="BK204"/>
  <c r="BK203"/>
  <c r="BK202"/>
  <c r="J199"/>
  <c r="J195"/>
  <c r="J191"/>
  <c r="BK185"/>
  <c r="BK184"/>
  <c r="BK182"/>
  <c r="BK180"/>
  <c r="BK179"/>
  <c r="J178"/>
  <c r="J177"/>
  <c r="BK175"/>
  <c r="J174"/>
  <c r="J172"/>
  <c r="J167"/>
  <c r="BK163"/>
  <c r="J161"/>
  <c r="J160"/>
  <c r="BK159"/>
  <c r="BK158"/>
  <c r="BK157"/>
  <c r="BK156"/>
  <c r="J153"/>
  <c r="BK152"/>
  <c r="BK147"/>
  <c r="J145"/>
  <c r="BK143"/>
  <c r="BK142"/>
  <c r="BK141"/>
  <c r="BK139"/>
  <c r="BK136"/>
  <c r="J134"/>
  <c i="21" r="BK255"/>
  <c r="BK254"/>
  <c r="BK253"/>
  <c r="BK252"/>
  <c r="J251"/>
  <c r="BK250"/>
  <c r="J247"/>
  <c r="BK246"/>
  <c r="BK244"/>
  <c r="J243"/>
  <c r="J240"/>
  <c r="J237"/>
  <c r="J231"/>
  <c r="J230"/>
  <c r="BK229"/>
  <c r="BK228"/>
  <c r="BK225"/>
  <c r="J223"/>
  <c r="BK220"/>
  <c r="J219"/>
  <c r="J216"/>
  <c r="BK215"/>
  <c r="J211"/>
  <c r="BK210"/>
  <c r="J209"/>
  <c r="J207"/>
  <c r="J205"/>
  <c r="BK200"/>
  <c r="BK198"/>
  <c r="J197"/>
  <c r="BK194"/>
  <c r="BK192"/>
  <c r="BK188"/>
  <c r="J187"/>
  <c r="BK186"/>
  <c r="J184"/>
  <c r="BK181"/>
  <c r="J178"/>
  <c r="BK177"/>
  <c r="BK176"/>
  <c r="BK175"/>
  <c r="J174"/>
  <c r="J173"/>
  <c r="J172"/>
  <c r="J171"/>
  <c r="BK168"/>
  <c r="BK166"/>
  <c r="J164"/>
  <c r="BK161"/>
  <c r="BK158"/>
  <c r="J155"/>
  <c r="J154"/>
  <c r="J153"/>
  <c r="J152"/>
  <c r="BK150"/>
  <c r="J148"/>
  <c r="BK147"/>
  <c r="BK146"/>
  <c r="J144"/>
  <c r="J142"/>
  <c r="BK141"/>
  <c r="J139"/>
  <c r="J137"/>
  <c r="BK136"/>
  <c r="BK134"/>
  <c r="J133"/>
  <c i="20" r="J259"/>
  <c r="BK257"/>
  <c r="BK256"/>
  <c r="BK255"/>
  <c r="J253"/>
  <c r="J252"/>
  <c r="BK251"/>
  <c r="BK250"/>
  <c r="J246"/>
  <c r="J245"/>
  <c r="BK244"/>
  <c r="J243"/>
  <c r="BK239"/>
  <c r="BK238"/>
  <c r="BK236"/>
  <c r="J235"/>
  <c r="BK234"/>
  <c r="J232"/>
  <c r="J231"/>
  <c r="J230"/>
  <c r="BK227"/>
  <c r="BK226"/>
  <c r="BK225"/>
  <c r="J223"/>
  <c r="J222"/>
  <c r="J221"/>
  <c r="BK220"/>
  <c r="J219"/>
  <c r="BK218"/>
  <c r="BK214"/>
  <c r="BK212"/>
  <c r="BK211"/>
  <c r="BK210"/>
  <c r="BK209"/>
  <c r="BK207"/>
  <c r="BK206"/>
  <c r="BK204"/>
  <c r="BK202"/>
  <c r="J200"/>
  <c r="BK199"/>
  <c r="J198"/>
  <c r="BK197"/>
  <c r="BK195"/>
  <c r="BK194"/>
  <c r="BK192"/>
  <c r="J191"/>
  <c r="J190"/>
  <c r="BK189"/>
  <c r="J188"/>
  <c r="BK186"/>
  <c r="J184"/>
  <c r="J182"/>
  <c r="J181"/>
  <c r="J179"/>
  <c r="J175"/>
  <c r="J174"/>
  <c r="BK173"/>
  <c r="BK172"/>
  <c r="J171"/>
  <c r="BK167"/>
  <c r="BK166"/>
  <c r="J165"/>
  <c r="J164"/>
  <c r="BK163"/>
  <c r="J162"/>
  <c r="J161"/>
  <c r="J158"/>
  <c r="J157"/>
  <c r="J155"/>
  <c r="J154"/>
  <c r="BK153"/>
  <c r="J152"/>
  <c r="BK150"/>
  <c r="J149"/>
  <c r="J148"/>
  <c r="BK147"/>
  <c r="J146"/>
  <c r="J144"/>
  <c r="J143"/>
  <c r="J140"/>
  <c r="J139"/>
  <c r="J138"/>
  <c r="BK136"/>
  <c r="J135"/>
  <c r="BK132"/>
  <c i="19" r="J264"/>
  <c r="J262"/>
  <c r="J261"/>
  <c r="J259"/>
  <c r="BK256"/>
  <c r="J253"/>
  <c r="J251"/>
  <c r="BK250"/>
  <c r="J241"/>
  <c r="J238"/>
  <c r="BK237"/>
  <c r="BK234"/>
  <c r="BK232"/>
  <c r="J231"/>
  <c r="J230"/>
  <c r="BK229"/>
  <c r="J223"/>
  <c r="BK220"/>
  <c r="BK218"/>
  <c r="BK216"/>
  <c r="J215"/>
  <c r="J214"/>
  <c r="J213"/>
  <c r="BK212"/>
  <c r="BK207"/>
  <c r="J206"/>
  <c r="BK202"/>
  <c r="BK201"/>
  <c r="J198"/>
  <c r="J197"/>
  <c r="BK195"/>
  <c r="BK191"/>
  <c r="BK186"/>
  <c r="J185"/>
  <c r="BK182"/>
  <c r="J181"/>
  <c r="BK179"/>
  <c r="J178"/>
  <c r="BK177"/>
  <c r="J174"/>
  <c r="BK173"/>
  <c r="BK172"/>
  <c r="BK171"/>
  <c r="BK170"/>
  <c r="J169"/>
  <c r="BK168"/>
  <c r="J167"/>
  <c r="BK166"/>
  <c r="BK165"/>
  <c r="J164"/>
  <c r="J163"/>
  <c r="J162"/>
  <c r="BK161"/>
  <c r="BK160"/>
  <c r="J156"/>
  <c r="J154"/>
  <c r="J153"/>
  <c r="BK151"/>
  <c r="J150"/>
  <c r="J149"/>
  <c r="BK148"/>
  <c r="J144"/>
  <c r="J142"/>
  <c r="J140"/>
  <c i="18" r="BK248"/>
  <c r="J247"/>
  <c r="J246"/>
  <c r="BK245"/>
  <c r="J244"/>
  <c r="BK241"/>
  <c r="BK240"/>
  <c r="BK238"/>
  <c r="BK235"/>
  <c r="J233"/>
  <c r="BK231"/>
  <c r="BK230"/>
  <c r="J229"/>
  <c r="BK227"/>
  <c r="J222"/>
  <c r="J219"/>
  <c r="BK213"/>
  <c r="BK212"/>
  <c r="BK211"/>
  <c r="J210"/>
  <c r="BK209"/>
  <c r="J208"/>
  <c r="BK207"/>
  <c r="J201"/>
  <c r="BK199"/>
  <c r="BK198"/>
  <c r="J197"/>
  <c r="J195"/>
  <c r="J193"/>
  <c r="J192"/>
  <c r="BK183"/>
  <c r="J178"/>
  <c r="BK177"/>
  <c r="BK176"/>
  <c r="J175"/>
  <c r="BK174"/>
  <c r="BK173"/>
  <c r="BK172"/>
  <c r="BK171"/>
  <c r="J168"/>
  <c r="BK166"/>
  <c r="BK160"/>
  <c r="BK159"/>
  <c r="J156"/>
  <c r="J151"/>
  <c r="BK149"/>
  <c r="J148"/>
  <c r="J147"/>
  <c r="BK141"/>
  <c r="BK140"/>
  <c r="BK139"/>
  <c r="BK138"/>
  <c r="BK137"/>
  <c r="BK136"/>
  <c i="17" r="BK251"/>
  <c r="J251"/>
  <c r="BK249"/>
  <c r="J245"/>
  <c r="BK240"/>
  <c r="J239"/>
  <c r="J238"/>
  <c r="J237"/>
  <c r="BK236"/>
  <c r="BK234"/>
  <c r="BK233"/>
  <c r="BK230"/>
  <c r="BK229"/>
  <c r="BK228"/>
  <c r="J227"/>
  <c r="BK226"/>
  <c r="J225"/>
  <c r="J220"/>
  <c r="J219"/>
  <c r="J218"/>
  <c r="J217"/>
  <c r="BK215"/>
  <c r="BK214"/>
  <c r="BK210"/>
  <c r="J209"/>
  <c r="BK200"/>
  <c r="BK192"/>
  <c r="BK191"/>
  <c r="J177"/>
  <c r="J175"/>
  <c r="BK174"/>
  <c r="BK171"/>
  <c r="J164"/>
  <c r="BK160"/>
  <c r="J155"/>
  <c r="BK154"/>
  <c r="BK153"/>
  <c r="J151"/>
  <c r="J148"/>
  <c r="J145"/>
  <c r="J144"/>
  <c r="J141"/>
  <c r="J140"/>
  <c r="BK137"/>
  <c r="J134"/>
  <c r="J133"/>
  <c i="16" r="BK247"/>
  <c r="J247"/>
  <c r="J244"/>
  <c r="BK242"/>
  <c r="J241"/>
  <c r="BK240"/>
  <c r="BK239"/>
  <c r="BK238"/>
  <c r="BK236"/>
  <c r="BK235"/>
  <c r="BK234"/>
  <c r="J231"/>
  <c r="BK229"/>
  <c r="J228"/>
  <c r="J225"/>
  <c r="BK221"/>
  <c r="BK220"/>
  <c r="BK218"/>
  <c r="BK217"/>
  <c r="BK214"/>
  <c r="BK213"/>
  <c r="BK209"/>
  <c r="BK208"/>
  <c r="J206"/>
  <c r="BK205"/>
  <c r="BK204"/>
  <c r="J203"/>
  <c r="BK202"/>
  <c r="BK199"/>
  <c r="BK198"/>
  <c r="J197"/>
  <c r="BK196"/>
  <c r="BK191"/>
  <c r="BK188"/>
  <c r="J185"/>
  <c r="J181"/>
  <c r="J176"/>
  <c r="J175"/>
  <c r="BK170"/>
  <c r="BK169"/>
  <c r="BK168"/>
  <c r="J167"/>
  <c r="BK166"/>
  <c r="J165"/>
  <c r="BK154"/>
  <c r="J153"/>
  <c r="J152"/>
  <c r="BK151"/>
  <c r="BK149"/>
  <c r="J148"/>
  <c r="J147"/>
  <c r="J145"/>
  <c r="BK143"/>
  <c r="J142"/>
  <c r="J141"/>
  <c r="BK137"/>
  <c r="BK136"/>
  <c r="BK133"/>
  <c i="15" r="BK213"/>
  <c r="J213"/>
  <c r="J207"/>
  <c r="BK206"/>
  <c r="BK205"/>
  <c r="BK202"/>
  <c r="BK198"/>
  <c r="BK197"/>
  <c r="BK195"/>
  <c r="J194"/>
  <c r="J192"/>
  <c r="J189"/>
  <c r="BK188"/>
  <c r="J183"/>
  <c r="J173"/>
  <c r="BK170"/>
  <c r="BK169"/>
  <c r="J167"/>
  <c r="J165"/>
  <c r="BK164"/>
  <c r="BK162"/>
  <c r="BK160"/>
  <c r="BK158"/>
  <c r="BK155"/>
  <c r="J147"/>
  <c r="BK144"/>
  <c r="J143"/>
  <c r="BK142"/>
  <c r="J141"/>
  <c r="BK140"/>
  <c r="BK139"/>
  <c r="BK137"/>
  <c r="J136"/>
  <c r="J135"/>
  <c r="BK134"/>
  <c r="BK132"/>
  <c i="14" r="BK270"/>
  <c r="J266"/>
  <c r="BK265"/>
  <c r="BK260"/>
  <c r="J259"/>
  <c r="J258"/>
  <c r="J254"/>
  <c r="J253"/>
  <c r="BK252"/>
  <c r="BK251"/>
  <c r="BK250"/>
  <c r="BK248"/>
  <c r="J247"/>
  <c r="BK244"/>
  <c r="BK242"/>
  <c r="J240"/>
  <c r="BK235"/>
  <c r="J234"/>
  <c r="J233"/>
  <c r="BK232"/>
  <c r="BK231"/>
  <c r="BK229"/>
  <c r="J228"/>
  <c r="J225"/>
  <c r="BK221"/>
  <c r="J220"/>
  <c r="BK219"/>
  <c r="J218"/>
  <c r="BK216"/>
  <c r="J215"/>
  <c r="J214"/>
  <c r="BK211"/>
  <c r="J209"/>
  <c r="J208"/>
  <c r="J206"/>
  <c r="J205"/>
  <c r="BK204"/>
  <c r="J199"/>
  <c r="J192"/>
  <c r="J190"/>
  <c r="BK189"/>
  <c r="BK188"/>
  <c r="J187"/>
  <c r="J184"/>
  <c r="BK181"/>
  <c r="BK176"/>
  <c r="BK174"/>
  <c r="BK173"/>
  <c r="BK172"/>
  <c r="J170"/>
  <c r="BK169"/>
  <c r="BK168"/>
  <c r="J167"/>
  <c r="J166"/>
  <c r="J164"/>
  <c r="J163"/>
  <c r="BK161"/>
  <c r="BK158"/>
  <c r="J157"/>
  <c r="BK155"/>
  <c r="BK153"/>
  <c r="J152"/>
  <c r="BK148"/>
  <c r="J146"/>
  <c r="J145"/>
  <c r="BK144"/>
  <c r="BK143"/>
  <c r="BK140"/>
  <c r="J134"/>
  <c r="BK133"/>
  <c i="13" r="BK275"/>
  <c r="BK274"/>
  <c r="J273"/>
  <c r="BK272"/>
  <c r="J271"/>
  <c r="BK262"/>
  <c r="J261"/>
  <c r="BK260"/>
  <c r="J259"/>
  <c r="J258"/>
  <c r="BK257"/>
  <c r="BK249"/>
  <c r="BK234"/>
  <c r="BK233"/>
  <c r="BK232"/>
  <c r="BK229"/>
  <c r="J228"/>
  <c r="BK227"/>
  <c r="J226"/>
  <c r="J224"/>
  <c r="J220"/>
  <c r="J218"/>
  <c r="BK217"/>
  <c r="J216"/>
  <c r="BK215"/>
  <c r="J206"/>
  <c r="BK205"/>
  <c r="BK202"/>
  <c r="BK201"/>
  <c r="J199"/>
  <c r="J198"/>
  <c r="J197"/>
  <c r="J196"/>
  <c r="BK195"/>
  <c r="J193"/>
  <c r="BK190"/>
  <c r="BK188"/>
  <c r="J180"/>
  <c r="BK178"/>
  <c r="BK177"/>
  <c r="BK172"/>
  <c r="BK170"/>
  <c r="J169"/>
  <c r="BK165"/>
  <c r="J162"/>
  <c r="J160"/>
  <c r="J159"/>
  <c r="J156"/>
  <c r="BK155"/>
  <c r="BK154"/>
  <c r="BK153"/>
  <c r="J152"/>
  <c r="J151"/>
  <c r="BK149"/>
  <c r="J147"/>
  <c r="J145"/>
  <c r="J144"/>
  <c r="J143"/>
  <c r="BK142"/>
  <c r="J141"/>
  <c r="BK138"/>
  <c r="J136"/>
  <c r="J134"/>
  <c i="12" r="J261"/>
  <c r="BK257"/>
  <c r="J255"/>
  <c r="J253"/>
  <c r="J251"/>
  <c r="BK248"/>
  <c r="J247"/>
  <c r="BK243"/>
  <c r="BK242"/>
  <c r="BK241"/>
  <c r="BK240"/>
  <c r="J239"/>
  <c r="J234"/>
  <c r="BK231"/>
  <c r="J230"/>
  <c r="BK229"/>
  <c r="BK228"/>
  <c r="J225"/>
  <c r="J218"/>
  <c r="BK217"/>
  <c r="BK216"/>
  <c r="J214"/>
  <c r="J212"/>
  <c r="BK211"/>
  <c r="BK210"/>
  <c r="J209"/>
  <c r="J208"/>
  <c r="BK206"/>
  <c r="J205"/>
  <c r="BK204"/>
  <c r="BK203"/>
  <c r="BK202"/>
  <c r="BK197"/>
  <c r="BK196"/>
  <c r="BK195"/>
  <c r="BK194"/>
  <c r="BK193"/>
  <c r="J190"/>
  <c r="J189"/>
  <c r="BK188"/>
  <c r="BK187"/>
  <c r="BK184"/>
  <c r="J183"/>
  <c r="J178"/>
  <c r="J177"/>
  <c r="J176"/>
  <c r="J173"/>
  <c r="BK168"/>
  <c r="BK165"/>
  <c r="J164"/>
  <c r="J163"/>
  <c r="BK161"/>
  <c r="BK159"/>
  <c r="BK158"/>
  <c r="J156"/>
  <c r="J155"/>
  <c r="BK154"/>
  <c r="BK149"/>
  <c r="J147"/>
  <c r="BK146"/>
  <c r="J145"/>
  <c r="J144"/>
  <c r="J142"/>
  <c r="J141"/>
  <c r="BK140"/>
  <c i="11" r="BK220"/>
  <c r="BK219"/>
  <c r="BK214"/>
  <c r="BK213"/>
  <c r="J212"/>
  <c r="BK211"/>
  <c r="J204"/>
  <c r="J197"/>
  <c r="J196"/>
  <c r="J195"/>
  <c r="J194"/>
  <c r="BK191"/>
  <c r="J190"/>
  <c r="J189"/>
  <c r="J186"/>
  <c r="J185"/>
  <c r="BK181"/>
  <c r="J180"/>
  <c r="BK178"/>
  <c r="J177"/>
  <c r="J173"/>
  <c r="J171"/>
  <c r="J169"/>
  <c r="J167"/>
  <c r="J166"/>
  <c r="J165"/>
  <c r="BK164"/>
  <c r="BK163"/>
  <c r="BK162"/>
  <c r="J158"/>
  <c r="BK156"/>
  <c r="J155"/>
  <c r="BK153"/>
  <c r="BK152"/>
  <c r="BK151"/>
  <c r="BK144"/>
  <c r="BK142"/>
  <c r="J137"/>
  <c r="BK136"/>
  <c r="BK135"/>
  <c i="10" r="J254"/>
  <c r="J253"/>
  <c r="BK252"/>
  <c r="BK251"/>
  <c r="BK250"/>
  <c r="BK249"/>
  <c r="J248"/>
  <c r="BK247"/>
  <c r="J245"/>
  <c r="BK242"/>
  <c r="BK241"/>
  <c r="J240"/>
  <c r="J237"/>
  <c r="BK234"/>
  <c r="J232"/>
  <c r="J228"/>
  <c r="BK227"/>
  <c r="J226"/>
  <c r="BK225"/>
  <c r="BK224"/>
  <c r="BK223"/>
  <c r="J221"/>
  <c r="J219"/>
  <c r="BK216"/>
  <c r="BK213"/>
  <c r="BK212"/>
  <c r="J211"/>
  <c r="BK210"/>
  <c r="BK205"/>
  <c r="BK204"/>
  <c r="BK202"/>
  <c r="J201"/>
  <c r="J200"/>
  <c r="J199"/>
  <c r="BK198"/>
  <c r="J197"/>
  <c r="J196"/>
  <c r="J195"/>
  <c r="BK187"/>
  <c r="J186"/>
  <c r="J183"/>
  <c r="BK182"/>
  <c r="BK178"/>
  <c r="BK176"/>
  <c r="BK175"/>
  <c r="J171"/>
  <c r="J170"/>
  <c r="BK168"/>
  <c r="J167"/>
  <c r="J166"/>
  <c r="J163"/>
  <c r="BK162"/>
  <c r="BK161"/>
  <c r="J160"/>
  <c r="J159"/>
  <c r="BK156"/>
  <c r="J155"/>
  <c r="J153"/>
  <c r="BK149"/>
  <c r="BK147"/>
  <c r="BK146"/>
  <c r="J145"/>
  <c r="BK144"/>
  <c r="BK143"/>
  <c r="BK142"/>
  <c r="BK141"/>
  <c r="BK139"/>
  <c r="J137"/>
  <c r="BK131"/>
  <c i="9" r="BK343"/>
  <c r="J343"/>
  <c r="BK342"/>
  <c r="J342"/>
  <c r="BK341"/>
  <c r="J341"/>
  <c r="J340"/>
  <c r="BK337"/>
  <c r="BK333"/>
  <c r="BK328"/>
  <c r="BK323"/>
  <c r="J322"/>
  <c r="BK321"/>
  <c r="J318"/>
  <c r="BK316"/>
  <c r="J314"/>
  <c r="J311"/>
  <c r="BK310"/>
  <c r="J308"/>
  <c r="J307"/>
  <c r="BK304"/>
  <c r="BK302"/>
  <c r="BK299"/>
  <c r="BK298"/>
  <c r="J297"/>
  <c r="J296"/>
  <c r="J293"/>
  <c r="J292"/>
  <c r="BK291"/>
  <c r="BK290"/>
  <c r="J288"/>
  <c r="J287"/>
  <c r="BK286"/>
  <c r="BK285"/>
  <c r="J280"/>
  <c r="BK278"/>
  <c r="J275"/>
  <c r="J274"/>
  <c r="J273"/>
  <c r="J272"/>
  <c r="BK271"/>
  <c r="J270"/>
  <c r="BK269"/>
  <c r="J267"/>
  <c r="BK266"/>
  <c r="J265"/>
  <c r="J262"/>
  <c r="J261"/>
  <c r="J260"/>
  <c r="J259"/>
  <c r="BK255"/>
  <c r="J254"/>
  <c r="J253"/>
  <c r="J250"/>
  <c r="BK248"/>
  <c r="BK246"/>
  <c r="BK245"/>
  <c r="BK244"/>
  <c r="BK241"/>
  <c r="J240"/>
  <c r="BK239"/>
  <c r="BK238"/>
  <c r="BK236"/>
  <c r="J235"/>
  <c r="BK233"/>
  <c r="BK229"/>
  <c r="BK228"/>
  <c r="J225"/>
  <c r="BK223"/>
  <c r="BK220"/>
  <c r="BK219"/>
  <c r="J216"/>
  <c r="BK215"/>
  <c r="BK213"/>
  <c r="J212"/>
  <c r="BK211"/>
  <c r="J210"/>
  <c r="BK207"/>
  <c r="BK199"/>
  <c r="J197"/>
  <c r="BK196"/>
  <c r="BK195"/>
  <c r="J191"/>
  <c r="J190"/>
  <c r="J189"/>
  <c r="J185"/>
  <c r="BK183"/>
  <c r="J182"/>
  <c r="BK180"/>
  <c r="J179"/>
  <c r="BK178"/>
  <c r="BK177"/>
  <c r="J176"/>
  <c r="BK175"/>
  <c r="J174"/>
  <c r="J173"/>
  <c r="J169"/>
  <c r="J168"/>
  <c r="J167"/>
  <c r="BK165"/>
  <c r="BK161"/>
  <c r="J158"/>
  <c r="J151"/>
  <c r="J150"/>
  <c r="J149"/>
  <c r="BK148"/>
  <c r="BK147"/>
  <c r="J146"/>
  <c r="BK140"/>
  <c r="BK139"/>
  <c r="BK136"/>
  <c i="8" r="BK267"/>
  <c r="J267"/>
  <c r="BK262"/>
  <c r="J260"/>
  <c r="J258"/>
  <c r="J257"/>
  <c r="BK256"/>
  <c r="J254"/>
  <c r="J252"/>
  <c r="BK251"/>
  <c r="J250"/>
  <c r="J249"/>
  <c r="BK248"/>
  <c r="J247"/>
  <c r="J246"/>
  <c r="BK243"/>
  <c r="BK242"/>
  <c r="J241"/>
  <c r="BK238"/>
  <c r="BK235"/>
  <c r="BK234"/>
  <c r="J233"/>
  <c r="BK230"/>
  <c r="BK228"/>
  <c r="J225"/>
  <c r="BK223"/>
  <c r="J220"/>
  <c r="J219"/>
  <c r="BK214"/>
  <c r="BK211"/>
  <c r="J206"/>
  <c r="BK204"/>
  <c r="BK203"/>
  <c r="BK202"/>
  <c r="BK201"/>
  <c r="J200"/>
  <c r="J199"/>
  <c r="J197"/>
  <c r="J194"/>
  <c r="J193"/>
  <c r="BK192"/>
  <c r="BK191"/>
  <c r="J181"/>
  <c r="J177"/>
  <c r="BK176"/>
  <c r="BK175"/>
  <c r="J174"/>
  <c r="BK171"/>
  <c r="BK170"/>
  <c r="BK168"/>
  <c r="J167"/>
  <c r="BK165"/>
  <c r="BK164"/>
  <c r="J158"/>
  <c r="J155"/>
  <c r="BK154"/>
  <c r="BK152"/>
  <c r="J151"/>
  <c r="BK149"/>
  <c r="BK148"/>
  <c r="BK146"/>
  <c r="BK144"/>
  <c r="BK143"/>
  <c r="J138"/>
  <c r="BK136"/>
  <c r="J135"/>
  <c i="7" r="BK260"/>
  <c r="J257"/>
  <c r="J254"/>
  <c r="BK251"/>
  <c r="BK248"/>
  <c r="J246"/>
  <c r="J245"/>
  <c r="J244"/>
  <c r="J241"/>
  <c r="BK239"/>
  <c r="J232"/>
  <c r="BK231"/>
  <c r="BK226"/>
  <c r="J223"/>
  <c r="J222"/>
  <c r="BK219"/>
  <c r="BK218"/>
  <c r="BK216"/>
  <c r="BK215"/>
  <c r="BK211"/>
  <c r="J210"/>
  <c r="BK209"/>
  <c r="BK207"/>
  <c r="J206"/>
  <c r="BK204"/>
  <c r="BK203"/>
  <c r="J202"/>
  <c r="BK198"/>
  <c r="BK196"/>
  <c r="J195"/>
  <c r="BK194"/>
  <c r="J192"/>
  <c r="BK191"/>
  <c r="BK183"/>
  <c r="BK178"/>
  <c r="BK177"/>
  <c r="J176"/>
  <c r="BK175"/>
  <c r="J167"/>
  <c r="J164"/>
  <c r="BK162"/>
  <c r="BK160"/>
  <c r="J159"/>
  <c r="J156"/>
  <c r="J155"/>
  <c r="J152"/>
  <c r="J150"/>
  <c r="J148"/>
  <c r="BK145"/>
  <c r="BK142"/>
  <c r="BK140"/>
  <c r="J139"/>
  <c r="BK136"/>
  <c i="6" r="J264"/>
  <c r="BK263"/>
  <c r="J260"/>
  <c r="BK258"/>
  <c r="J257"/>
  <c r="BK254"/>
  <c r="J252"/>
  <c r="J251"/>
  <c r="J249"/>
  <c r="BK245"/>
  <c r="J243"/>
  <c r="BK241"/>
  <c r="BK240"/>
  <c r="J239"/>
  <c r="BK235"/>
  <c r="BK230"/>
  <c r="BK229"/>
  <c r="J228"/>
  <c r="J227"/>
  <c r="J226"/>
  <c r="J225"/>
  <c r="BK224"/>
  <c r="J223"/>
  <c r="BK222"/>
  <c r="BK220"/>
  <c r="BK219"/>
  <c r="BK217"/>
  <c r="BK209"/>
  <c r="J208"/>
  <c r="J207"/>
  <c r="BK206"/>
  <c r="J204"/>
  <c r="BK203"/>
  <c r="J202"/>
  <c r="BK201"/>
  <c r="J200"/>
  <c r="J197"/>
  <c r="J196"/>
  <c r="J195"/>
  <c r="J193"/>
  <c r="BK191"/>
  <c r="J188"/>
  <c r="BK184"/>
  <c r="BK181"/>
  <c r="BK180"/>
  <c r="J179"/>
  <c r="BK177"/>
  <c r="J176"/>
  <c r="BK175"/>
  <c r="BK173"/>
  <c r="J172"/>
  <c r="J171"/>
  <c r="BK169"/>
  <c r="J166"/>
  <c r="BK165"/>
  <c r="J164"/>
  <c r="J163"/>
  <c r="J162"/>
  <c r="BK161"/>
  <c r="BK158"/>
  <c r="BK156"/>
  <c r="BK155"/>
  <c r="J154"/>
  <c r="BK153"/>
  <c r="J150"/>
  <c r="BK147"/>
  <c r="J145"/>
  <c r="J144"/>
  <c r="J143"/>
  <c r="BK141"/>
  <c r="J140"/>
  <c r="J139"/>
  <c r="J138"/>
  <c r="J137"/>
  <c i="5" r="J286"/>
  <c r="BK284"/>
  <c r="J282"/>
  <c r="BK280"/>
  <c r="BK279"/>
  <c r="J278"/>
  <c r="BK277"/>
  <c r="J276"/>
  <c r="BK272"/>
  <c r="BK271"/>
  <c r="BK269"/>
  <c r="J267"/>
  <c r="BK266"/>
  <c r="BK265"/>
  <c r="BK264"/>
  <c r="BK259"/>
  <c r="BK258"/>
  <c r="J257"/>
  <c r="J255"/>
  <c r="J254"/>
  <c r="BK250"/>
  <c r="BK249"/>
  <c r="BK242"/>
  <c r="BK235"/>
  <c r="J234"/>
  <c r="J231"/>
  <c r="J229"/>
  <c r="J227"/>
  <c r="J225"/>
  <c r="BK224"/>
  <c r="BK223"/>
  <c r="BK221"/>
  <c r="BK220"/>
  <c r="BK219"/>
  <c r="BK218"/>
  <c r="J217"/>
  <c r="BK215"/>
  <c r="J214"/>
  <c r="J213"/>
  <c r="J211"/>
  <c r="J210"/>
  <c r="J209"/>
  <c r="BK208"/>
  <c r="BK207"/>
  <c r="J201"/>
  <c r="J198"/>
  <c r="J197"/>
  <c r="J194"/>
  <c r="J193"/>
  <c r="J192"/>
  <c r="J191"/>
  <c r="J189"/>
  <c r="BK187"/>
  <c r="J186"/>
  <c r="J185"/>
  <c r="J184"/>
  <c r="BK181"/>
  <c r="BK180"/>
  <c r="BK178"/>
  <c r="J176"/>
  <c r="BK175"/>
  <c r="BK174"/>
  <c r="BK173"/>
  <c r="J170"/>
  <c r="J166"/>
  <c r="BK163"/>
  <c r="BK160"/>
  <c r="J156"/>
  <c r="J154"/>
  <c r="J153"/>
  <c r="BK151"/>
  <c r="J149"/>
  <c r="J148"/>
  <c r="BK146"/>
  <c r="J145"/>
  <c r="BK144"/>
  <c r="BK143"/>
  <c i="4" r="BK262"/>
  <c r="J261"/>
  <c r="J260"/>
  <c r="J258"/>
  <c r="J256"/>
  <c r="BK255"/>
  <c r="J252"/>
  <c r="J251"/>
  <c r="J248"/>
  <c r="BK247"/>
  <c r="BK244"/>
  <c r="BK243"/>
  <c r="J242"/>
  <c r="BK238"/>
  <c r="BK235"/>
  <c r="BK234"/>
  <c r="J233"/>
  <c r="J229"/>
  <c r="J228"/>
  <c r="J227"/>
  <c r="J223"/>
  <c r="BK221"/>
  <c r="BK218"/>
  <c r="J215"/>
  <c r="BK213"/>
  <c r="J212"/>
  <c r="J210"/>
  <c r="BK209"/>
  <c r="J208"/>
  <c r="J207"/>
  <c r="BK205"/>
  <c r="BK204"/>
  <c r="J203"/>
  <c r="BK200"/>
  <c r="J199"/>
  <c r="J198"/>
  <c r="J191"/>
  <c r="BK189"/>
  <c r="BK188"/>
  <c r="J187"/>
  <c r="BK184"/>
  <c r="J183"/>
  <c r="J176"/>
  <c r="J175"/>
  <c r="BK174"/>
  <c r="BK171"/>
  <c r="BK168"/>
  <c r="J167"/>
  <c r="BK165"/>
  <c r="BK164"/>
  <c r="J160"/>
  <c r="BK158"/>
  <c r="BK157"/>
  <c r="BK156"/>
  <c r="J155"/>
  <c r="BK153"/>
  <c r="BK150"/>
  <c r="J149"/>
  <c r="BK146"/>
  <c r="J143"/>
  <c r="J141"/>
  <c r="BK139"/>
  <c r="J138"/>
  <c r="BK137"/>
  <c r="BK136"/>
  <c r="J133"/>
  <c i="3" r="J231"/>
  <c r="BK223"/>
  <c r="J220"/>
  <c r="J218"/>
  <c r="J217"/>
  <c r="BK212"/>
  <c r="J210"/>
  <c r="BK206"/>
  <c r="J205"/>
  <c r="J202"/>
  <c r="BK201"/>
  <c r="J200"/>
  <c r="J193"/>
  <c r="J190"/>
  <c r="J184"/>
  <c r="J177"/>
  <c r="J175"/>
  <c r="J170"/>
  <c r="BK167"/>
  <c r="J166"/>
  <c r="J164"/>
  <c r="BK163"/>
  <c r="J162"/>
  <c r="J161"/>
  <c r="BK157"/>
  <c r="J156"/>
  <c r="J155"/>
  <c r="BK154"/>
  <c r="J153"/>
  <c r="BK150"/>
  <c r="BK147"/>
  <c r="J145"/>
  <c r="BK142"/>
  <c r="J141"/>
  <c r="J138"/>
  <c r="BK137"/>
  <c i="2" r="BK254"/>
  <c r="BK253"/>
  <c r="BK252"/>
  <c r="J248"/>
  <c r="BK245"/>
  <c r="BK243"/>
  <c r="J242"/>
  <c r="J241"/>
  <c r="BK240"/>
  <c r="BK239"/>
  <c r="BK238"/>
  <c r="BK236"/>
  <c r="J235"/>
  <c r="BK233"/>
  <c r="BK232"/>
  <c r="BK229"/>
  <c r="J228"/>
  <c r="BK225"/>
  <c r="J222"/>
  <c r="J221"/>
  <c r="BK220"/>
  <c r="BK218"/>
  <c r="BK217"/>
  <c r="BK212"/>
  <c r="BK210"/>
  <c r="J209"/>
  <c r="J204"/>
  <c r="BK200"/>
  <c r="BK199"/>
  <c r="BK198"/>
  <c r="J197"/>
  <c r="BK190"/>
  <c r="J187"/>
  <c r="BK186"/>
  <c r="J184"/>
  <c r="BK183"/>
  <c r="J180"/>
  <c r="BK177"/>
  <c r="BK176"/>
  <c r="BK175"/>
  <c r="J169"/>
  <c r="J168"/>
  <c r="J162"/>
  <c r="BK160"/>
  <c r="J159"/>
  <c r="BK154"/>
  <c r="J153"/>
  <c r="J151"/>
  <c r="J148"/>
  <c r="BK146"/>
  <c r="BK145"/>
  <c r="J144"/>
  <c r="BK143"/>
  <c r="J142"/>
  <c r="BK141"/>
  <c r="J140"/>
  <c r="BK136"/>
  <c r="J135"/>
  <c i="1" r="AS103"/>
  <c i="51" r="BK127"/>
  <c i="50" r="BK134"/>
  <c r="BK133"/>
  <c r="J132"/>
  <c r="J131"/>
  <c r="BK130"/>
  <c r="BK124"/>
  <c r="BK123"/>
  <c i="49" r="BK163"/>
  <c r="J162"/>
  <c r="BK158"/>
  <c r="BK157"/>
  <c r="BK155"/>
  <c r="J154"/>
  <c r="J153"/>
  <c r="J147"/>
  <c r="J146"/>
  <c r="BK145"/>
  <c r="BK144"/>
  <c r="BK143"/>
  <c r="BK142"/>
  <c r="BK141"/>
  <c r="J140"/>
  <c r="J137"/>
  <c r="BK135"/>
  <c r="J132"/>
  <c r="BK131"/>
  <c r="J130"/>
  <c r="J129"/>
  <c r="J126"/>
  <c r="J125"/>
  <c i="48" r="BK161"/>
  <c r="BK158"/>
  <c r="BK156"/>
  <c r="BK155"/>
  <c r="J150"/>
  <c r="BK149"/>
  <c r="J147"/>
  <c r="J146"/>
  <c r="BK144"/>
  <c r="BK141"/>
  <c r="BK140"/>
  <c r="BK134"/>
  <c r="J133"/>
  <c r="BK132"/>
  <c r="BK131"/>
  <c r="J129"/>
  <c i="47" r="J167"/>
  <c r="BK164"/>
  <c r="J162"/>
  <c r="BK161"/>
  <c r="BK160"/>
  <c r="BK159"/>
  <c r="J158"/>
  <c r="J155"/>
  <c r="BK153"/>
  <c r="J151"/>
  <c r="J150"/>
  <c r="J149"/>
  <c r="J146"/>
  <c r="BK144"/>
  <c r="J139"/>
  <c r="J136"/>
  <c r="BK133"/>
  <c i="46" r="J123"/>
  <c i="45" r="BK124"/>
  <c i="44" r="BK170"/>
  <c r="BK168"/>
  <c r="J164"/>
  <c r="J163"/>
  <c r="BK160"/>
  <c r="BK159"/>
  <c r="BK152"/>
  <c r="BK151"/>
  <c r="J150"/>
  <c r="BK149"/>
  <c r="BK148"/>
  <c r="BK146"/>
  <c r="BK142"/>
  <c r="J139"/>
  <c r="BK138"/>
  <c r="J135"/>
  <c r="J134"/>
  <c r="J132"/>
  <c r="J131"/>
  <c i="43" r="J143"/>
  <c r="BK141"/>
  <c r="J138"/>
  <c r="J137"/>
  <c r="BK133"/>
  <c r="J132"/>
  <c r="J128"/>
  <c i="42" r="J171"/>
  <c r="BK169"/>
  <c r="BK168"/>
  <c r="J165"/>
  <c r="BK164"/>
  <c r="J162"/>
  <c r="J161"/>
  <c r="BK159"/>
  <c r="BK156"/>
  <c r="BK155"/>
  <c r="BK153"/>
  <c r="BK152"/>
  <c r="J145"/>
  <c r="J144"/>
  <c r="J143"/>
  <c r="BK140"/>
  <c r="BK138"/>
  <c r="BK137"/>
  <c r="J136"/>
  <c r="J135"/>
  <c r="J131"/>
  <c r="J130"/>
  <c i="41" r="BK209"/>
  <c r="J203"/>
  <c r="J202"/>
  <c r="BK200"/>
  <c r="BK198"/>
  <c r="J197"/>
  <c r="J194"/>
  <c r="J193"/>
  <c r="BK190"/>
  <c r="J187"/>
  <c r="BK186"/>
  <c r="BK184"/>
  <c r="J183"/>
  <c r="BK174"/>
  <c r="BK171"/>
  <c r="BK169"/>
  <c r="J166"/>
  <c r="J163"/>
  <c r="J160"/>
  <c r="BK159"/>
  <c r="J154"/>
  <c r="J152"/>
  <c r="BK149"/>
  <c r="BK148"/>
  <c r="J147"/>
  <c r="J146"/>
  <c r="J143"/>
  <c r="BK142"/>
  <c r="J141"/>
  <c r="BK138"/>
  <c i="40" r="J234"/>
  <c r="J233"/>
  <c r="J232"/>
  <c r="J229"/>
  <c r="J227"/>
  <c r="BK226"/>
  <c r="J224"/>
  <c r="BK216"/>
  <c r="BK215"/>
  <c r="BK214"/>
  <c r="J213"/>
  <c r="J212"/>
  <c r="BK210"/>
  <c r="J209"/>
  <c r="J207"/>
  <c r="BK206"/>
  <c r="J204"/>
  <c r="J200"/>
  <c r="BK199"/>
  <c r="BK194"/>
  <c r="BK192"/>
  <c r="BK191"/>
  <c r="J189"/>
  <c r="BK185"/>
  <c r="BK181"/>
  <c r="BK174"/>
  <c r="BK173"/>
  <c r="J171"/>
  <c r="BK169"/>
  <c r="BK168"/>
  <c r="BK165"/>
  <c r="BK164"/>
  <c r="BK163"/>
  <c r="BK162"/>
  <c r="BK161"/>
  <c r="BK159"/>
  <c r="BK157"/>
  <c r="J155"/>
  <c r="J154"/>
  <c r="BK152"/>
  <c r="BK151"/>
  <c r="BK149"/>
  <c r="BK148"/>
  <c r="J145"/>
  <c r="BK143"/>
  <c i="39" r="J208"/>
  <c r="J205"/>
  <c r="BK202"/>
  <c r="BK201"/>
  <c r="J198"/>
  <c r="BK197"/>
  <c r="J196"/>
  <c r="BK192"/>
  <c r="J190"/>
  <c r="BK188"/>
  <c r="J187"/>
  <c r="J183"/>
  <c r="J181"/>
  <c r="BK177"/>
  <c r="BK176"/>
  <c r="BK175"/>
  <c r="BK173"/>
  <c r="BK172"/>
  <c r="BK170"/>
  <c r="J168"/>
  <c r="BK162"/>
  <c r="J161"/>
  <c r="BK160"/>
  <c r="BK159"/>
  <c r="J156"/>
  <c r="J155"/>
  <c r="BK153"/>
  <c r="J152"/>
  <c r="J151"/>
  <c r="J150"/>
  <c r="J149"/>
  <c r="BK147"/>
  <c r="BK144"/>
  <c r="J141"/>
  <c r="J139"/>
  <c i="38" r="J405"/>
  <c r="BK404"/>
  <c r="J394"/>
  <c r="J392"/>
  <c r="BK390"/>
  <c r="BK383"/>
  <c r="J382"/>
  <c r="J380"/>
  <c r="BK370"/>
  <c r="BK369"/>
  <c r="J367"/>
  <c r="J366"/>
  <c r="J365"/>
  <c r="J364"/>
  <c r="J362"/>
  <c r="J356"/>
  <c r="BK354"/>
  <c r="BK351"/>
  <c r="J336"/>
  <c r="J334"/>
  <c r="BK331"/>
  <c r="J330"/>
  <c r="BK329"/>
  <c r="J318"/>
  <c r="J315"/>
  <c r="J310"/>
  <c r="J308"/>
  <c r="J304"/>
  <c r="J302"/>
  <c r="J301"/>
  <c r="J294"/>
  <c r="BK292"/>
  <c r="J291"/>
  <c r="J288"/>
  <c r="J287"/>
  <c r="J286"/>
  <c r="J285"/>
  <c r="BK284"/>
  <c r="BK282"/>
  <c r="J277"/>
  <c r="BK276"/>
  <c r="J275"/>
  <c r="BK274"/>
  <c r="J273"/>
  <c r="J272"/>
  <c r="J271"/>
  <c r="J270"/>
  <c r="J269"/>
  <c r="J268"/>
  <c r="J265"/>
  <c r="J264"/>
  <c r="J263"/>
  <c r="BK262"/>
  <c r="J261"/>
  <c r="BK258"/>
  <c r="J257"/>
  <c r="J252"/>
  <c r="J249"/>
  <c r="BK247"/>
  <c r="J246"/>
  <c r="J245"/>
  <c r="J244"/>
  <c r="J243"/>
  <c r="BK242"/>
  <c r="J241"/>
  <c r="J240"/>
  <c r="J239"/>
  <c r="BK237"/>
  <c r="BK236"/>
  <c r="BK235"/>
  <c r="J234"/>
  <c r="BK233"/>
  <c r="J232"/>
  <c r="J231"/>
  <c r="J230"/>
  <c r="J229"/>
  <c r="J226"/>
  <c r="BK225"/>
  <c r="J223"/>
  <c r="BK220"/>
  <c r="BK219"/>
  <c r="BK214"/>
  <c r="J210"/>
  <c r="BK209"/>
  <c r="BK206"/>
  <c r="J203"/>
  <c r="BK200"/>
  <c r="J198"/>
  <c r="BK195"/>
  <c r="J194"/>
  <c r="BK192"/>
  <c r="J190"/>
  <c r="J189"/>
  <c r="J185"/>
  <c r="BK184"/>
  <c r="J181"/>
  <c r="BK177"/>
  <c r="BK176"/>
  <c r="BK175"/>
  <c r="J174"/>
  <c r="BK173"/>
  <c r="BK172"/>
  <c r="J171"/>
  <c r="BK170"/>
  <c r="BK168"/>
  <c r="J167"/>
  <c r="J166"/>
  <c r="J163"/>
  <c r="J160"/>
  <c r="BK159"/>
  <c r="BK158"/>
  <c r="BK157"/>
  <c r="BK156"/>
  <c r="J155"/>
  <c r="BK154"/>
  <c r="BK152"/>
  <c r="BK151"/>
  <c r="J150"/>
  <c r="J149"/>
  <c i="37" r="BK175"/>
  <c r="BK172"/>
  <c r="J170"/>
  <c r="BK169"/>
  <c r="BK167"/>
  <c r="J166"/>
  <c r="BK160"/>
  <c r="BK158"/>
  <c r="BK157"/>
  <c r="BK153"/>
  <c r="BK152"/>
  <c r="J151"/>
  <c r="J150"/>
  <c r="BK148"/>
  <c r="BK146"/>
  <c r="J145"/>
  <c r="J143"/>
  <c r="J141"/>
  <c r="BK140"/>
  <c r="J139"/>
  <c r="BK138"/>
  <c r="BK136"/>
  <c r="J132"/>
  <c r="J131"/>
  <c r="BK130"/>
  <c i="36" r="J124"/>
  <c i="35" r="J133"/>
  <c r="J132"/>
  <c r="BK127"/>
  <c r="J126"/>
  <c r="J125"/>
  <c r="J124"/>
  <c i="34" r="BK141"/>
  <c r="J136"/>
  <c r="J135"/>
  <c r="BK130"/>
  <c r="J129"/>
  <c r="BK127"/>
  <c i="33" r="BK142"/>
  <c r="BK141"/>
  <c r="J139"/>
  <c r="BK138"/>
  <c r="BK137"/>
  <c r="BK136"/>
  <c r="BK131"/>
  <c r="BK127"/>
  <c i="32" r="BK143"/>
  <c r="BK139"/>
  <c r="BK138"/>
  <c r="J137"/>
  <c r="BK136"/>
  <c r="BK135"/>
  <c r="J133"/>
  <c r="BK132"/>
  <c r="J131"/>
  <c r="J130"/>
  <c r="J129"/>
  <c i="31" r="BK141"/>
  <c r="J139"/>
  <c r="J136"/>
  <c r="BK133"/>
  <c r="J132"/>
  <c r="BK130"/>
  <c r="BK129"/>
  <c r="J128"/>
  <c i="30" r="J142"/>
  <c r="BK138"/>
  <c r="BK135"/>
  <c r="J133"/>
  <c r="BK131"/>
  <c i="29" r="J142"/>
  <c r="J141"/>
  <c r="J139"/>
  <c r="J138"/>
  <c r="J137"/>
  <c r="BK136"/>
  <c r="BK135"/>
  <c r="J134"/>
  <c r="J133"/>
  <c i="28" r="J269"/>
  <c r="BK268"/>
  <c r="J265"/>
  <c r="BK263"/>
  <c r="BK259"/>
  <c r="BK251"/>
  <c r="BK250"/>
  <c r="J249"/>
  <c r="BK245"/>
  <c r="J244"/>
  <c r="J243"/>
  <c r="BK241"/>
  <c r="BK234"/>
  <c r="J233"/>
  <c r="BK232"/>
  <c r="J229"/>
  <c r="J224"/>
  <c r="BK220"/>
  <c r="J217"/>
  <c r="BK216"/>
  <c r="BK209"/>
  <c r="BK206"/>
  <c r="BK204"/>
  <c r="J202"/>
  <c r="J199"/>
  <c r="BK194"/>
  <c r="BK191"/>
  <c r="BK188"/>
  <c r="J187"/>
  <c r="J186"/>
  <c r="J184"/>
  <c r="BK183"/>
  <c r="J181"/>
  <c r="J180"/>
  <c r="BK164"/>
  <c r="BK163"/>
  <c r="J162"/>
  <c r="BK159"/>
  <c r="J158"/>
  <c r="J157"/>
  <c r="BK156"/>
  <c r="J155"/>
  <c r="BK152"/>
  <c r="BK151"/>
  <c r="J150"/>
  <c r="BK149"/>
  <c r="J148"/>
  <c r="J147"/>
  <c r="J145"/>
  <c r="J144"/>
  <c r="J142"/>
  <c i="27" r="BK262"/>
  <c r="J259"/>
  <c r="J253"/>
  <c r="BK252"/>
  <c r="BK246"/>
  <c r="BK242"/>
  <c r="J241"/>
  <c r="J240"/>
  <c r="BK233"/>
  <c r="BK232"/>
  <c r="BK231"/>
  <c r="BK229"/>
  <c r="BK228"/>
  <c r="J227"/>
  <c r="BK226"/>
  <c r="J225"/>
  <c r="J221"/>
  <c r="J220"/>
  <c r="J218"/>
  <c r="J204"/>
  <c r="J203"/>
  <c r="J202"/>
  <c r="J201"/>
  <c r="BK200"/>
  <c r="J199"/>
  <c r="J198"/>
  <c r="J197"/>
  <c r="BK192"/>
  <c r="BK190"/>
  <c r="BK189"/>
  <c r="J188"/>
  <c r="BK187"/>
  <c r="J184"/>
  <c r="J174"/>
  <c r="BK172"/>
  <c r="J163"/>
  <c r="BK162"/>
  <c r="J156"/>
  <c r="J154"/>
  <c r="J152"/>
  <c r="BK151"/>
  <c r="J150"/>
  <c r="J149"/>
  <c r="BK147"/>
  <c r="BK146"/>
  <c r="J145"/>
  <c r="BK142"/>
  <c r="BK140"/>
  <c r="J139"/>
  <c i="26" r="BK273"/>
  <c r="J270"/>
  <c r="J269"/>
  <c r="J267"/>
  <c r="BK266"/>
  <c r="BK258"/>
  <c r="BK256"/>
  <c r="J253"/>
  <c r="BK250"/>
  <c r="J249"/>
  <c r="J245"/>
  <c r="J244"/>
  <c r="BK243"/>
  <c r="BK241"/>
  <c r="BK240"/>
  <c r="BK239"/>
  <c r="BK236"/>
  <c r="BK230"/>
  <c r="J228"/>
  <c r="J226"/>
  <c r="J224"/>
  <c r="BK220"/>
  <c r="J219"/>
  <c r="J217"/>
  <c r="BK215"/>
  <c r="J214"/>
  <c r="J212"/>
  <c r="J211"/>
  <c r="BK202"/>
  <c r="J198"/>
  <c r="J197"/>
  <c r="BK194"/>
  <c r="J193"/>
  <c r="J192"/>
  <c r="J191"/>
  <c r="J190"/>
  <c r="BK187"/>
  <c r="BK186"/>
  <c r="J185"/>
  <c r="J182"/>
  <c r="J181"/>
  <c r="J177"/>
  <c r="BK176"/>
  <c r="BK173"/>
  <c r="J172"/>
  <c r="J169"/>
  <c r="BK166"/>
  <c r="J165"/>
  <c r="J164"/>
  <c r="J160"/>
  <c r="J159"/>
  <c r="J158"/>
  <c r="BK157"/>
  <c r="J155"/>
  <c r="BK154"/>
  <c r="J141"/>
  <c i="25" r="J270"/>
  <c r="J269"/>
  <c r="BK267"/>
  <c r="BK266"/>
  <c r="BK264"/>
  <c r="BK263"/>
  <c r="J262"/>
  <c r="BK261"/>
  <c r="J260"/>
  <c r="J259"/>
  <c r="J258"/>
  <c r="BK248"/>
  <c r="J240"/>
  <c r="J235"/>
  <c r="J234"/>
  <c r="BK233"/>
  <c r="J232"/>
  <c r="BK231"/>
  <c r="J230"/>
  <c r="BK228"/>
  <c r="J226"/>
  <c r="J224"/>
  <c r="BK223"/>
  <c r="J222"/>
  <c r="BK217"/>
  <c r="BK210"/>
  <c r="BK209"/>
  <c r="BK208"/>
  <c r="J207"/>
  <c r="J206"/>
  <c r="BK199"/>
  <c r="J198"/>
  <c r="J197"/>
  <c r="J193"/>
  <c r="J191"/>
  <c r="J190"/>
  <c r="J189"/>
  <c r="J186"/>
  <c r="J184"/>
  <c r="BK182"/>
  <c r="BK177"/>
  <c r="J175"/>
  <c r="BK174"/>
  <c r="BK173"/>
  <c r="J170"/>
  <c r="J166"/>
  <c r="BK165"/>
  <c r="J164"/>
  <c r="BK163"/>
  <c r="J162"/>
  <c r="BK161"/>
  <c r="J160"/>
  <c r="BK157"/>
  <c r="BK154"/>
  <c r="J152"/>
  <c r="BK150"/>
  <c r="J149"/>
  <c r="BK148"/>
  <c r="BK147"/>
  <c r="J146"/>
  <c r="J142"/>
  <c r="J140"/>
  <c i="24" r="J259"/>
  <c r="BK257"/>
  <c r="BK254"/>
  <c r="BK240"/>
  <c r="BK239"/>
  <c r="J238"/>
  <c r="BK236"/>
  <c r="J234"/>
  <c r="BK232"/>
  <c r="J231"/>
  <c r="BK230"/>
  <c r="BK229"/>
  <c r="J228"/>
  <c r="J227"/>
  <c r="J222"/>
  <c r="J219"/>
  <c r="J218"/>
  <c r="BK217"/>
  <c r="BK213"/>
  <c r="BK212"/>
  <c r="J211"/>
  <c r="J210"/>
  <c r="J209"/>
  <c r="BK208"/>
  <c r="BK207"/>
  <c r="BK203"/>
  <c r="J199"/>
  <c r="J197"/>
  <c r="BK196"/>
  <c r="BK195"/>
  <c r="BK190"/>
  <c r="J184"/>
  <c r="BK182"/>
  <c r="BK181"/>
  <c r="BK179"/>
  <c r="J178"/>
  <c r="J177"/>
  <c r="BK175"/>
  <c r="BK174"/>
  <c r="BK173"/>
  <c r="J171"/>
  <c r="J169"/>
  <c r="J168"/>
  <c r="J167"/>
  <c r="BK164"/>
  <c r="J163"/>
  <c r="J162"/>
  <c r="J159"/>
  <c r="J158"/>
  <c r="BK157"/>
  <c r="BK156"/>
  <c r="BK155"/>
  <c r="J153"/>
  <c r="BK151"/>
  <c r="J150"/>
  <c r="BK146"/>
  <c r="J144"/>
  <c r="BK143"/>
  <c r="BK142"/>
  <c r="J139"/>
  <c i="23" r="BK276"/>
  <c r="BK270"/>
  <c r="J267"/>
  <c r="J266"/>
  <c r="BK263"/>
  <c r="J259"/>
  <c r="J258"/>
  <c r="BK257"/>
  <c r="BK251"/>
  <c r="BK250"/>
  <c r="BK249"/>
  <c r="BK248"/>
  <c r="BK247"/>
  <c r="J246"/>
  <c r="J245"/>
  <c r="J243"/>
  <c r="BK242"/>
  <c r="BK240"/>
  <c r="BK239"/>
  <c r="J237"/>
  <c r="BK236"/>
  <c r="BK235"/>
  <c r="BK232"/>
  <c r="J230"/>
  <c r="BK226"/>
  <c r="J225"/>
  <c r="J221"/>
  <c r="BK220"/>
  <c r="BK218"/>
  <c r="BK213"/>
  <c r="J212"/>
  <c r="J211"/>
  <c r="BK210"/>
  <c r="BK203"/>
  <c r="BK202"/>
  <c r="BK201"/>
  <c r="J195"/>
  <c r="J194"/>
  <c r="BK193"/>
  <c r="J192"/>
  <c r="BK188"/>
  <c r="J186"/>
  <c r="BK184"/>
  <c r="BK183"/>
  <c r="BK180"/>
  <c r="J179"/>
  <c r="J178"/>
  <c r="J177"/>
  <c r="J176"/>
  <c r="BK175"/>
  <c r="BK174"/>
  <c r="BK172"/>
  <c r="BK171"/>
  <c r="BK169"/>
  <c r="BK168"/>
  <c r="BK160"/>
  <c r="BK157"/>
  <c r="BK156"/>
  <c r="BK155"/>
  <c r="J154"/>
  <c r="BK151"/>
  <c r="J150"/>
  <c r="BK147"/>
  <c r="BK144"/>
  <c r="BK143"/>
  <c i="22" r="J265"/>
  <c r="BK264"/>
  <c r="BK263"/>
  <c r="BK260"/>
  <c r="J259"/>
  <c r="J255"/>
  <c r="BK254"/>
  <c r="J252"/>
  <c r="J246"/>
  <c r="J244"/>
  <c r="BK242"/>
  <c r="J237"/>
  <c r="J231"/>
  <c r="BK229"/>
  <c r="J228"/>
  <c r="BK227"/>
  <c r="BK226"/>
  <c r="BK225"/>
  <c r="J221"/>
  <c r="BK220"/>
  <c r="J219"/>
  <c r="BK217"/>
  <c r="BK208"/>
  <c r="J206"/>
  <c r="BK205"/>
  <c r="J204"/>
  <c r="J202"/>
  <c r="BK201"/>
  <c r="BK200"/>
  <c r="J198"/>
  <c r="BK194"/>
  <c r="BK191"/>
  <c r="J190"/>
  <c r="J189"/>
  <c r="BK186"/>
  <c r="J184"/>
  <c r="J182"/>
  <c r="BK177"/>
  <c r="BK176"/>
  <c r="BK173"/>
  <c r="BK172"/>
  <c r="BK171"/>
  <c r="J170"/>
  <c r="BK168"/>
  <c r="BK165"/>
  <c r="BK164"/>
  <c r="BK162"/>
  <c r="J156"/>
  <c r="J155"/>
  <c r="BK151"/>
  <c r="BK148"/>
  <c r="BK146"/>
  <c r="BK144"/>
  <c r="J143"/>
  <c r="J140"/>
  <c r="J138"/>
  <c r="J137"/>
  <c r="J136"/>
  <c i="21" r="BK256"/>
  <c r="J248"/>
  <c r="BK247"/>
  <c r="J241"/>
  <c r="BK239"/>
  <c r="J236"/>
  <c r="BK235"/>
  <c r="J228"/>
  <c r="BK227"/>
  <c r="BK222"/>
  <c r="J221"/>
  <c r="BK219"/>
  <c r="J218"/>
  <c r="J215"/>
  <c r="J214"/>
  <c r="BK209"/>
  <c r="J208"/>
  <c r="BK203"/>
  <c r="BK202"/>
  <c r="J200"/>
  <c r="BK196"/>
  <c r="J192"/>
  <c r="J191"/>
  <c r="BK187"/>
  <c r="J186"/>
  <c r="J185"/>
  <c r="J182"/>
  <c r="BK180"/>
  <c r="J179"/>
  <c r="J176"/>
  <c r="BK174"/>
  <c r="BK172"/>
  <c r="BK170"/>
  <c r="J169"/>
  <c r="J168"/>
  <c r="J167"/>
  <c r="J166"/>
  <c r="J162"/>
  <c r="BK160"/>
  <c r="BK159"/>
  <c i="20" r="J159"/>
  <c r="BK157"/>
  <c r="BK156"/>
  <c r="BK151"/>
  <c r="J150"/>
  <c r="J147"/>
  <c r="BK146"/>
  <c r="J145"/>
  <c r="BK143"/>
  <c r="J142"/>
  <c r="BK139"/>
  <c r="BK137"/>
  <c r="J136"/>
  <c r="BK135"/>
  <c r="J134"/>
  <c i="19" r="BK264"/>
  <c r="BK262"/>
  <c r="BK261"/>
  <c r="BK260"/>
  <c r="BK259"/>
  <c r="J258"/>
  <c r="J257"/>
  <c r="J252"/>
  <c r="BK251"/>
  <c r="J248"/>
  <c r="J246"/>
  <c r="J245"/>
  <c r="BK244"/>
  <c r="BK239"/>
  <c r="BK238"/>
  <c r="J235"/>
  <c r="J233"/>
  <c r="BK231"/>
  <c r="BK228"/>
  <c r="J227"/>
  <c r="BK225"/>
  <c r="BK224"/>
  <c r="J221"/>
  <c r="J217"/>
  <c r="BK213"/>
  <c r="J212"/>
  <c r="J210"/>
  <c r="J209"/>
  <c r="BK208"/>
  <c r="J205"/>
  <c r="BK204"/>
  <c r="BK203"/>
  <c r="J202"/>
  <c r="BK197"/>
  <c r="J195"/>
  <c r="J193"/>
  <c r="BK192"/>
  <c r="J191"/>
  <c r="J189"/>
  <c r="J187"/>
  <c r="BK185"/>
  <c r="J184"/>
  <c r="J179"/>
  <c r="J175"/>
  <c r="BK174"/>
  <c r="J172"/>
  <c r="BK169"/>
  <c r="J168"/>
  <c r="J166"/>
  <c r="J165"/>
  <c r="BK163"/>
  <c r="BK162"/>
  <c r="J160"/>
  <c r="J158"/>
  <c r="BK157"/>
  <c r="BK155"/>
  <c r="BK150"/>
  <c r="BK147"/>
  <c r="BK146"/>
  <c r="BK145"/>
  <c r="J141"/>
  <c r="BK139"/>
  <c r="BK138"/>
  <c r="J136"/>
  <c r="J135"/>
  <c r="BK134"/>
  <c r="BK133"/>
  <c i="18" r="J249"/>
  <c r="BK247"/>
  <c r="BK244"/>
  <c r="J243"/>
  <c r="J241"/>
  <c r="J240"/>
  <c r="J239"/>
  <c r="J237"/>
  <c r="J231"/>
  <c r="J225"/>
  <c r="J218"/>
  <c r="BK217"/>
  <c r="J216"/>
  <c r="BK214"/>
  <c r="J213"/>
  <c r="J212"/>
  <c r="J202"/>
  <c r="J199"/>
  <c r="BK197"/>
  <c r="J196"/>
  <c r="BK193"/>
  <c r="BK191"/>
  <c r="J190"/>
  <c r="J189"/>
  <c r="J185"/>
  <c r="BK181"/>
  <c r="BK180"/>
  <c r="J179"/>
  <c r="BK178"/>
  <c r="J177"/>
  <c r="J174"/>
  <c r="J173"/>
  <c r="J172"/>
  <c r="J171"/>
  <c r="BK168"/>
  <c r="BK167"/>
  <c r="BK165"/>
  <c r="J162"/>
  <c r="BK161"/>
  <c r="J158"/>
  <c r="BK156"/>
  <c r="J155"/>
  <c r="BK154"/>
  <c r="J153"/>
  <c r="J150"/>
  <c r="BK142"/>
  <c r="J140"/>
  <c r="J137"/>
  <c r="J136"/>
  <c r="J135"/>
  <c r="J134"/>
  <c r="J133"/>
  <c i="17" r="BK247"/>
  <c r="J246"/>
  <c r="J244"/>
  <c r="BK243"/>
  <c r="BK242"/>
  <c r="J240"/>
  <c r="BK239"/>
  <c r="BK237"/>
  <c r="J235"/>
  <c r="J234"/>
  <c r="J229"/>
  <c r="J221"/>
  <c r="BK217"/>
  <c r="BK216"/>
  <c r="J215"/>
  <c r="BK213"/>
  <c r="J212"/>
  <c r="BK211"/>
  <c r="J210"/>
  <c r="BK208"/>
  <c r="BK207"/>
  <c r="J206"/>
  <c r="BK205"/>
  <c r="J204"/>
  <c r="J202"/>
  <c r="BK196"/>
  <c r="J195"/>
  <c r="BK190"/>
  <c r="BK189"/>
  <c r="BK183"/>
  <c r="J180"/>
  <c r="J179"/>
  <c r="J176"/>
  <c r="BK172"/>
  <c r="J171"/>
  <c r="BK168"/>
  <c r="J167"/>
  <c r="J166"/>
  <c r="J163"/>
  <c r="J161"/>
  <c r="J158"/>
  <c r="J157"/>
  <c r="J156"/>
  <c r="BK152"/>
  <c r="BK150"/>
  <c r="BK149"/>
  <c r="BK148"/>
  <c r="BK147"/>
  <c r="J146"/>
  <c r="BK142"/>
  <c r="BK140"/>
  <c r="BK139"/>
  <c r="J136"/>
  <c r="J135"/>
  <c r="BK134"/>
  <c i="16" r="J245"/>
  <c r="BK244"/>
  <c r="J242"/>
  <c r="J239"/>
  <c r="J238"/>
  <c r="BK233"/>
  <c r="J232"/>
  <c r="BK227"/>
  <c r="BK225"/>
  <c r="BK224"/>
  <c r="J223"/>
  <c r="BK222"/>
  <c r="J221"/>
  <c r="BK215"/>
  <c r="J212"/>
  <c r="J211"/>
  <c r="J205"/>
  <c r="J201"/>
  <c r="J200"/>
  <c r="BK195"/>
  <c r="J194"/>
  <c r="J193"/>
  <c r="J191"/>
  <c r="J189"/>
  <c r="J187"/>
  <c r="J182"/>
  <c r="BK181"/>
  <c r="BK180"/>
  <c r="J179"/>
  <c r="J174"/>
  <c r="BK172"/>
  <c r="BK171"/>
  <c r="J170"/>
  <c r="BK161"/>
  <c r="J160"/>
  <c r="J159"/>
  <c r="J158"/>
  <c r="J157"/>
  <c r="J156"/>
  <c r="BK153"/>
  <c r="J146"/>
  <c r="J144"/>
  <c r="J143"/>
  <c r="BK141"/>
  <c r="J138"/>
  <c r="J135"/>
  <c i="15" r="BK211"/>
  <c r="BK210"/>
  <c r="J209"/>
  <c r="J208"/>
  <c r="J203"/>
  <c r="J202"/>
  <c r="BK201"/>
  <c r="J200"/>
  <c r="J198"/>
  <c r="J196"/>
  <c r="BK194"/>
  <c r="BK193"/>
  <c r="BK192"/>
  <c r="J191"/>
  <c r="BK190"/>
  <c r="J188"/>
  <c r="BK187"/>
  <c r="J186"/>
  <c r="J185"/>
  <c r="J182"/>
  <c r="J181"/>
  <c r="BK180"/>
  <c r="BK179"/>
  <c r="J177"/>
  <c r="J175"/>
  <c r="BK173"/>
  <c r="J171"/>
  <c r="BK167"/>
  <c r="J164"/>
  <c r="J163"/>
  <c r="J162"/>
  <c r="BK161"/>
  <c r="J159"/>
  <c r="J157"/>
  <c r="BK156"/>
  <c r="J154"/>
  <c r="J152"/>
  <c r="BK151"/>
  <c r="BK148"/>
  <c r="BK147"/>
  <c r="J146"/>
  <c r="J142"/>
  <c r="BK133"/>
  <c r="J132"/>
  <c i="14" r="J270"/>
  <c r="BK268"/>
  <c r="BK264"/>
  <c r="BK262"/>
  <c r="BK261"/>
  <c r="BK257"/>
  <c r="BK255"/>
  <c r="J251"/>
  <c r="J250"/>
  <c r="J249"/>
  <c r="J248"/>
  <c r="BK246"/>
  <c r="J245"/>
  <c r="J244"/>
  <c r="J243"/>
  <c r="J242"/>
  <c r="BK241"/>
  <c r="BK240"/>
  <c r="BK239"/>
  <c r="BK238"/>
  <c r="J237"/>
  <c r="J236"/>
  <c r="J235"/>
  <c r="J231"/>
  <c r="J230"/>
  <c r="BK228"/>
  <c r="BK227"/>
  <c r="J224"/>
  <c r="BK223"/>
  <c r="BK222"/>
  <c r="J221"/>
  <c r="BK218"/>
  <c r="J217"/>
  <c r="J213"/>
  <c r="BK212"/>
  <c r="J210"/>
  <c r="BK209"/>
  <c r="BK205"/>
  <c r="J203"/>
  <c r="BK202"/>
  <c r="BK201"/>
  <c r="BK200"/>
  <c r="BK198"/>
  <c r="BK197"/>
  <c r="BK196"/>
  <c r="J191"/>
  <c r="J189"/>
  <c r="BK183"/>
  <c r="J181"/>
  <c r="BK179"/>
  <c r="J178"/>
  <c r="BK177"/>
  <c r="J171"/>
  <c r="J169"/>
  <c r="J168"/>
  <c r="BK165"/>
  <c r="BK163"/>
  <c r="J162"/>
  <c r="BK159"/>
  <c r="J156"/>
  <c r="J153"/>
  <c r="BK150"/>
  <c r="J149"/>
  <c r="BK147"/>
  <c r="J143"/>
  <c r="BK142"/>
  <c r="J141"/>
  <c r="J139"/>
  <c r="J138"/>
  <c r="BK137"/>
  <c r="BK136"/>
  <c r="BK134"/>
  <c i="13" r="BK280"/>
  <c r="J280"/>
  <c r="BK277"/>
  <c r="J277"/>
  <c r="BK273"/>
  <c r="J270"/>
  <c r="J269"/>
  <c r="BK268"/>
  <c r="J267"/>
  <c r="BK265"/>
  <c r="BK264"/>
  <c r="BK263"/>
  <c r="J262"/>
  <c r="BK261"/>
  <c r="J260"/>
  <c r="J257"/>
  <c r="J254"/>
  <c r="J251"/>
  <c r="J248"/>
  <c r="J246"/>
  <c r="BK245"/>
  <c r="BK244"/>
  <c r="BK243"/>
  <c r="J242"/>
  <c r="BK241"/>
  <c r="J240"/>
  <c r="BK239"/>
  <c r="BK238"/>
  <c r="BK237"/>
  <c r="J235"/>
  <c r="BK231"/>
  <c r="BK230"/>
  <c r="BK225"/>
  <c r="BK222"/>
  <c r="BK214"/>
  <c r="BK213"/>
  <c r="J212"/>
  <c r="BK211"/>
  <c r="BK210"/>
  <c r="BK209"/>
  <c r="J208"/>
  <c r="J207"/>
  <c r="BK204"/>
  <c r="J200"/>
  <c r="J194"/>
  <c r="BK191"/>
  <c r="BK189"/>
  <c r="BK186"/>
  <c r="J185"/>
  <c r="BK183"/>
  <c r="BK182"/>
  <c r="BK180"/>
  <c r="BK176"/>
  <c r="BK171"/>
  <c r="BK169"/>
  <c r="J168"/>
  <c r="J167"/>
  <c r="J164"/>
  <c r="J163"/>
  <c r="BK162"/>
  <c r="BK161"/>
  <c r="BK160"/>
  <c r="J148"/>
  <c r="BK147"/>
  <c r="J146"/>
  <c r="BK141"/>
  <c r="BK140"/>
  <c r="BK139"/>
  <c r="BK135"/>
  <c r="BK134"/>
  <c i="12" r="BK262"/>
  <c r="J262"/>
  <c r="J260"/>
  <c r="BK255"/>
  <c r="J252"/>
  <c r="BK251"/>
  <c r="BK250"/>
  <c r="J248"/>
  <c r="J232"/>
  <c r="J229"/>
  <c r="J227"/>
  <c r="BK226"/>
  <c r="BK224"/>
  <c r="J223"/>
  <c r="J222"/>
  <c r="BK221"/>
  <c r="BK220"/>
  <c r="J219"/>
  <c r="BK218"/>
  <c r="J216"/>
  <c r="BK212"/>
  <c r="J211"/>
  <c r="BK208"/>
  <c r="BK207"/>
  <c r="BK201"/>
  <c r="J200"/>
  <c r="BK198"/>
  <c r="J194"/>
  <c r="J193"/>
  <c r="J192"/>
  <c r="BK189"/>
  <c r="J188"/>
  <c r="BK182"/>
  <c r="BK177"/>
  <c r="BK172"/>
  <c r="J171"/>
  <c r="J170"/>
  <c r="J169"/>
  <c r="J168"/>
  <c r="J167"/>
  <c r="BK163"/>
  <c r="J160"/>
  <c r="BK156"/>
  <c r="BK155"/>
  <c r="J154"/>
  <c r="J153"/>
  <c r="BK151"/>
  <c r="BK150"/>
  <c r="J149"/>
  <c r="J148"/>
  <c r="BK147"/>
  <c r="J146"/>
  <c r="BK144"/>
  <c r="J143"/>
  <c r="BK142"/>
  <c r="BK139"/>
  <c r="BK137"/>
  <c r="J136"/>
  <c r="J135"/>
  <c i="11" r="BK221"/>
  <c r="J221"/>
  <c r="J216"/>
  <c r="J214"/>
  <c r="J210"/>
  <c r="BK209"/>
  <c r="J208"/>
  <c r="BK202"/>
  <c r="BK201"/>
  <c r="BK199"/>
  <c r="J198"/>
  <c r="BK193"/>
  <c r="J192"/>
  <c r="J191"/>
  <c r="BK190"/>
  <c r="BK188"/>
  <c r="J187"/>
  <c r="J184"/>
  <c r="BK182"/>
  <c r="J179"/>
  <c r="J178"/>
  <c r="BK177"/>
  <c r="BK175"/>
  <c r="BK173"/>
  <c r="BK167"/>
  <c r="J162"/>
  <c r="BK161"/>
  <c r="J160"/>
  <c r="BK159"/>
  <c r="BK158"/>
  <c r="J157"/>
  <c r="BK155"/>
  <c r="J154"/>
  <c r="J153"/>
  <c r="J150"/>
  <c r="J149"/>
  <c r="BK148"/>
  <c r="BK147"/>
  <c r="BK146"/>
  <c r="J145"/>
  <c r="J144"/>
  <c r="J143"/>
  <c r="J142"/>
  <c r="BK140"/>
  <c r="J139"/>
  <c r="BK138"/>
  <c r="BK137"/>
  <c r="J136"/>
  <c i="10" r="BK256"/>
  <c r="J256"/>
  <c r="BK254"/>
  <c r="BK248"/>
  <c r="J247"/>
  <c r="BK245"/>
  <c r="J243"/>
  <c r="BK238"/>
  <c r="BK236"/>
  <c r="BK235"/>
  <c r="J233"/>
  <c r="BK232"/>
  <c r="J231"/>
  <c r="J229"/>
  <c r="J227"/>
  <c r="J225"/>
  <c r="J224"/>
  <c r="BK222"/>
  <c r="J220"/>
  <c r="BK219"/>
  <c r="J218"/>
  <c r="J213"/>
  <c r="J212"/>
  <c r="J209"/>
  <c r="J206"/>
  <c r="J205"/>
  <c r="J204"/>
  <c r="J203"/>
  <c r="BK200"/>
  <c r="J198"/>
  <c r="J194"/>
  <c r="BK192"/>
  <c r="J191"/>
  <c r="BK188"/>
  <c r="BK186"/>
  <c r="BK181"/>
  <c r="J180"/>
  <c r="BK179"/>
  <c r="J176"/>
  <c r="J175"/>
  <c r="J174"/>
  <c r="BK173"/>
  <c r="BK167"/>
  <c r="BK165"/>
  <c r="J164"/>
  <c r="J161"/>
  <c r="J158"/>
  <c r="J157"/>
  <c r="BK155"/>
  <c r="J154"/>
  <c r="BK153"/>
  <c r="BK152"/>
  <c r="J151"/>
  <c r="J150"/>
  <c r="J139"/>
  <c r="J138"/>
  <c r="J135"/>
  <c r="J134"/>
  <c r="J133"/>
  <c r="J132"/>
  <c i="9" r="J334"/>
  <c r="BK332"/>
  <c r="BK330"/>
  <c r="BK329"/>
  <c r="BK326"/>
  <c r="J325"/>
  <c r="J324"/>
  <c r="J319"/>
  <c r="BK315"/>
  <c r="BK314"/>
  <c r="BK313"/>
  <c r="J312"/>
  <c r="BK309"/>
  <c r="J306"/>
  <c r="J305"/>
  <c r="J304"/>
  <c r="BK303"/>
  <c r="BK294"/>
  <c r="J291"/>
  <c r="BK289"/>
  <c r="BK288"/>
  <c r="BK284"/>
  <c r="J283"/>
  <c r="J277"/>
  <c r="J276"/>
  <c r="BK275"/>
  <c r="BK270"/>
  <c r="BK264"/>
  <c r="BK260"/>
  <c r="J255"/>
  <c r="BK252"/>
  <c r="J251"/>
  <c r="BK250"/>
  <c r="BK249"/>
  <c r="J248"/>
  <c r="J247"/>
  <c r="J246"/>
  <c r="BK243"/>
  <c r="J239"/>
  <c r="J238"/>
  <c r="BK237"/>
  <c r="J236"/>
  <c r="BK234"/>
  <c r="J233"/>
  <c r="J232"/>
  <c r="BK231"/>
  <c r="J228"/>
  <c r="J222"/>
  <c r="J221"/>
  <c r="J219"/>
  <c r="J218"/>
  <c r="J217"/>
  <c r="J211"/>
  <c r="J208"/>
  <c r="J207"/>
  <c r="BK205"/>
  <c r="J203"/>
  <c r="J202"/>
  <c r="J194"/>
  <c r="BK193"/>
  <c r="BK191"/>
  <c r="BK188"/>
  <c r="J187"/>
  <c r="J186"/>
  <c r="BK184"/>
  <c r="BK182"/>
  <c r="BK181"/>
  <c r="J180"/>
  <c r="BK174"/>
  <c r="BK172"/>
  <c r="BK171"/>
  <c r="J170"/>
  <c r="BK169"/>
  <c r="BK168"/>
  <c r="BK167"/>
  <c r="BK166"/>
  <c r="J165"/>
  <c r="BK164"/>
  <c r="BK160"/>
  <c r="BK157"/>
  <c r="BK153"/>
  <c r="J152"/>
  <c r="BK150"/>
  <c r="BK146"/>
  <c r="J145"/>
  <c r="BK142"/>
  <c r="J141"/>
  <c r="J139"/>
  <c r="J138"/>
  <c r="J137"/>
  <c r="J136"/>
  <c i="8" r="J264"/>
  <c r="J261"/>
  <c r="J259"/>
  <c r="BK258"/>
  <c r="BK257"/>
  <c r="J255"/>
  <c r="BK252"/>
  <c r="BK249"/>
  <c r="J245"/>
  <c r="BK241"/>
  <c r="J239"/>
  <c r="J238"/>
  <c r="BK237"/>
  <c r="J236"/>
  <c r="J234"/>
  <c r="BK229"/>
  <c r="J228"/>
  <c r="BK227"/>
  <c r="BK226"/>
  <c r="BK224"/>
  <c r="J223"/>
  <c r="BK222"/>
  <c r="BK221"/>
  <c r="BK219"/>
  <c r="BK218"/>
  <c r="J217"/>
  <c r="BK216"/>
  <c r="BK215"/>
  <c r="BK210"/>
  <c r="BK209"/>
  <c r="BK208"/>
  <c r="BK207"/>
  <c r="J203"/>
  <c r="J202"/>
  <c r="BK200"/>
  <c r="BK199"/>
  <c r="BK196"/>
  <c r="J195"/>
  <c r="J191"/>
  <c r="BK190"/>
  <c r="BK187"/>
  <c r="J186"/>
  <c r="J184"/>
  <c r="J183"/>
  <c r="BK181"/>
  <c r="BK180"/>
  <c r="J179"/>
  <c r="BK178"/>
  <c r="J175"/>
  <c r="J169"/>
  <c r="BK167"/>
  <c r="J166"/>
  <c r="J165"/>
  <c r="J160"/>
  <c r="J157"/>
  <c r="BK150"/>
  <c r="J149"/>
  <c r="J147"/>
  <c r="J142"/>
  <c r="J141"/>
  <c r="J140"/>
  <c r="BK139"/>
  <c r="J136"/>
  <c i="7" r="BK255"/>
  <c r="BK253"/>
  <c r="J252"/>
  <c r="BK243"/>
  <c r="BK242"/>
  <c r="J238"/>
  <c r="J233"/>
  <c r="BK229"/>
  <c r="BK228"/>
  <c r="J227"/>
  <c r="J225"/>
  <c r="BK221"/>
  <c r="J220"/>
  <c r="J218"/>
  <c r="BK217"/>
  <c r="J214"/>
  <c r="BK213"/>
  <c r="J211"/>
  <c r="BK210"/>
  <c r="BK208"/>
  <c r="BK205"/>
  <c r="J203"/>
  <c r="BK202"/>
  <c r="BK200"/>
  <c r="J199"/>
  <c r="BK192"/>
  <c r="BK190"/>
  <c r="J189"/>
  <c r="J188"/>
  <c r="J186"/>
  <c r="BK185"/>
  <c r="J183"/>
  <c r="J182"/>
  <c r="J181"/>
  <c r="BK179"/>
  <c r="BK173"/>
  <c r="J172"/>
  <c r="J171"/>
  <c r="J170"/>
  <c r="BK169"/>
  <c r="J168"/>
  <c r="BK163"/>
  <c r="J162"/>
  <c r="BK161"/>
  <c r="J158"/>
  <c r="BK157"/>
  <c r="BK153"/>
  <c r="BK152"/>
  <c r="BK151"/>
  <c r="BK150"/>
  <c r="BK143"/>
  <c r="J135"/>
  <c i="6" r="J256"/>
  <c r="BK253"/>
  <c r="J248"/>
  <c r="BK246"/>
  <c r="BK243"/>
  <c r="BK237"/>
  <c r="J235"/>
  <c r="J234"/>
  <c r="BK233"/>
  <c r="J231"/>
  <c r="J229"/>
  <c r="BK228"/>
  <c r="BK227"/>
  <c r="BK226"/>
  <c r="BK225"/>
  <c r="J224"/>
  <c r="BK223"/>
  <c r="J222"/>
  <c r="J221"/>
  <c r="J220"/>
  <c r="J217"/>
  <c r="J216"/>
  <c r="J213"/>
  <c r="BK211"/>
  <c r="J210"/>
  <c r="BK208"/>
  <c r="BK207"/>
  <c r="BK204"/>
  <c r="J203"/>
  <c r="BK202"/>
  <c r="J201"/>
  <c r="BK197"/>
  <c r="BK196"/>
  <c r="BK195"/>
  <c r="J194"/>
  <c r="BK193"/>
  <c r="J191"/>
  <c r="BK186"/>
  <c r="J185"/>
  <c r="J184"/>
  <c r="J183"/>
  <c r="BK182"/>
  <c r="J180"/>
  <c r="BK179"/>
  <c r="J178"/>
  <c r="BK176"/>
  <c r="J175"/>
  <c r="BK172"/>
  <c r="BK171"/>
  <c r="J170"/>
  <c r="BK167"/>
  <c r="BK164"/>
  <c r="J161"/>
  <c r="BK159"/>
  <c r="J158"/>
  <c r="J157"/>
  <c r="BK154"/>
  <c r="J153"/>
  <c r="J152"/>
  <c r="J149"/>
  <c r="BK145"/>
  <c r="J142"/>
  <c r="BK136"/>
  <c r="BK135"/>
  <c i="5" r="J294"/>
  <c r="BK292"/>
  <c r="BK291"/>
  <c r="J290"/>
  <c r="BK289"/>
  <c r="BK287"/>
  <c r="BK281"/>
  <c r="J280"/>
  <c r="BK274"/>
  <c r="J273"/>
  <c r="J272"/>
  <c r="J264"/>
  <c r="BK263"/>
  <c r="J262"/>
  <c r="BK256"/>
  <c r="BK254"/>
  <c r="BK253"/>
  <c r="J252"/>
  <c r="BK251"/>
  <c r="J250"/>
  <c r="J248"/>
  <c r="J247"/>
  <c r="J245"/>
  <c r="J244"/>
  <c r="BK243"/>
  <c r="J237"/>
  <c r="J236"/>
  <c r="J232"/>
  <c r="BK230"/>
  <c r="BK229"/>
  <c r="J224"/>
  <c r="J219"/>
  <c r="J218"/>
  <c r="BK216"/>
  <c r="BK214"/>
  <c r="BK213"/>
  <c r="BK211"/>
  <c r="J205"/>
  <c r="J202"/>
  <c r="BK200"/>
  <c r="J199"/>
  <c r="BK197"/>
  <c r="BK196"/>
  <c r="BK195"/>
  <c r="BK188"/>
  <c r="BK183"/>
  <c r="BK182"/>
  <c r="J181"/>
  <c r="J180"/>
  <c r="J177"/>
  <c r="BK172"/>
  <c r="J171"/>
  <c r="BK170"/>
  <c r="BK169"/>
  <c r="BK168"/>
  <c r="BK167"/>
  <c r="BK165"/>
  <c r="BK164"/>
  <c r="J163"/>
  <c r="J162"/>
  <c r="J161"/>
  <c r="J159"/>
  <c r="J158"/>
  <c r="J155"/>
  <c r="BK153"/>
  <c r="BK152"/>
  <c r="BK145"/>
  <c r="J144"/>
  <c r="BK142"/>
  <c r="BK141"/>
  <c r="J140"/>
  <c r="J138"/>
  <c r="BK137"/>
  <c r="J136"/>
  <c r="J135"/>
  <c i="4" r="J264"/>
  <c r="BK263"/>
  <c r="BK260"/>
  <c r="BK259"/>
  <c r="J257"/>
  <c r="BK253"/>
  <c r="BK252"/>
  <c r="BK251"/>
  <c r="J250"/>
  <c r="BK249"/>
  <c r="J246"/>
  <c r="BK245"/>
  <c r="J244"/>
  <c r="J243"/>
  <c r="J237"/>
  <c r="BK236"/>
  <c r="J235"/>
  <c r="J230"/>
  <c r="J224"/>
  <c r="BK222"/>
  <c r="J220"/>
  <c r="J218"/>
  <c r="J217"/>
  <c r="BK215"/>
  <c r="BK214"/>
  <c r="BK211"/>
  <c r="BK207"/>
  <c r="J205"/>
  <c r="BK195"/>
  <c r="BK194"/>
  <c r="BK192"/>
  <c r="J188"/>
  <c r="BK187"/>
  <c r="J186"/>
  <c r="BK182"/>
  <c r="BK181"/>
  <c r="J180"/>
  <c r="BK179"/>
  <c r="J178"/>
  <c r="J173"/>
  <c r="J172"/>
  <c r="BK169"/>
  <c r="J168"/>
  <c r="BK167"/>
  <c r="J166"/>
  <c r="J165"/>
  <c r="BK163"/>
  <c r="BK162"/>
  <c r="BK161"/>
  <c r="BK160"/>
  <c r="J159"/>
  <c r="BK152"/>
  <c r="BK151"/>
  <c r="J150"/>
  <c r="BK141"/>
  <c r="BK140"/>
  <c r="J139"/>
  <c r="J137"/>
  <c r="BK134"/>
  <c r="BK133"/>
  <c i="3" r="BK235"/>
  <c r="J235"/>
  <c r="J233"/>
  <c r="BK232"/>
  <c r="BK231"/>
  <c r="J230"/>
  <c r="BK229"/>
  <c r="J227"/>
  <c r="BK222"/>
  <c r="J221"/>
  <c r="BK218"/>
  <c r="BK217"/>
  <c r="J216"/>
  <c r="J215"/>
  <c r="J208"/>
  <c r="BK207"/>
  <c r="J204"/>
  <c r="BK202"/>
  <c r="BK200"/>
  <c r="J197"/>
  <c r="BK196"/>
  <c r="J195"/>
  <c r="J194"/>
  <c r="J191"/>
  <c r="BK187"/>
  <c r="BK185"/>
  <c r="BK183"/>
  <c r="J182"/>
  <c r="BK180"/>
  <c r="J178"/>
  <c r="BK177"/>
  <c r="J172"/>
  <c r="BK171"/>
  <c r="BK170"/>
  <c r="J169"/>
  <c r="J165"/>
  <c r="BK162"/>
  <c r="BK161"/>
  <c r="J160"/>
  <c r="BK159"/>
  <c r="J158"/>
  <c r="BK155"/>
  <c r="J154"/>
  <c r="BK152"/>
  <c r="J151"/>
  <c r="J150"/>
  <c r="J149"/>
  <c r="J148"/>
  <c r="BK143"/>
  <c r="J142"/>
  <c r="BK140"/>
  <c r="BK139"/>
  <c r="BK136"/>
  <c r="BK135"/>
  <c r="BK134"/>
  <c r="BK133"/>
  <c i="2" r="J260"/>
  <c r="BK257"/>
  <c r="J255"/>
  <c r="J253"/>
  <c r="J251"/>
  <c r="BK249"/>
  <c r="BK246"/>
  <c r="J245"/>
  <c r="BK244"/>
  <c r="J243"/>
  <c r="BK241"/>
  <c r="J240"/>
  <c r="J238"/>
  <c r="J236"/>
  <c r="J234"/>
  <c r="J233"/>
  <c r="J231"/>
  <c r="J230"/>
  <c r="BK227"/>
  <c r="BK226"/>
  <c r="BK224"/>
  <c r="BK223"/>
  <c r="BK222"/>
  <c r="BK221"/>
  <c r="J220"/>
  <c r="BK219"/>
  <c r="J217"/>
  <c r="BK216"/>
  <c r="BK213"/>
  <c r="BK211"/>
  <c r="BK209"/>
  <c r="J208"/>
  <c r="J206"/>
  <c r="J205"/>
  <c r="BK202"/>
  <c r="BK201"/>
  <c r="BK195"/>
  <c r="J193"/>
  <c r="J192"/>
  <c r="BK182"/>
  <c r="BK181"/>
  <c r="J179"/>
  <c r="BK173"/>
  <c r="BK172"/>
  <c r="J171"/>
  <c r="J170"/>
  <c r="BK169"/>
  <c r="BK168"/>
  <c r="J167"/>
  <c r="BK166"/>
  <c r="BK164"/>
  <c r="J163"/>
  <c r="J161"/>
  <c r="BK159"/>
  <c r="BK158"/>
  <c r="J157"/>
  <c r="J154"/>
  <c r="BK153"/>
  <c r="J152"/>
  <c r="BK151"/>
  <c r="BK150"/>
  <c r="J149"/>
  <c r="BK148"/>
  <c r="BK147"/>
  <c r="J146"/>
  <c r="J145"/>
  <c r="BK144"/>
  <c r="J143"/>
  <c r="BK142"/>
  <c r="J139"/>
  <c r="J138"/>
  <c r="J137"/>
  <c r="BK135"/>
  <c i="1" r="AS120"/>
  <c i="46" r="F37"/>
  <c i="1" r="BB149"/>
  <c i="46" r="F38"/>
  <c i="1" r="BC149"/>
  <c i="46" r="F39"/>
  <c i="1" r="BD149"/>
  <c i="46" r="F36"/>
  <c i="1" r="BA149"/>
  <c i="2" l="1" r="P134"/>
  <c r="T185"/>
  <c r="P188"/>
  <c r="R194"/>
  <c r="P203"/>
  <c r="R215"/>
  <c r="T237"/>
  <c r="T247"/>
  <c r="P259"/>
  <c r="P258"/>
  <c i="3" r="P132"/>
  <c r="BK176"/>
  <c r="J176"/>
  <c r="J102"/>
  <c r="R176"/>
  <c r="P179"/>
  <c r="P189"/>
  <c r="R198"/>
  <c r="BK225"/>
  <c r="J225"/>
  <c r="J107"/>
  <c i="4" r="T132"/>
  <c r="P190"/>
  <c r="BK196"/>
  <c r="J196"/>
  <c r="J103"/>
  <c r="R196"/>
  <c r="P206"/>
  <c r="P219"/>
  <c r="P240"/>
  <c r="P254"/>
  <c i="5" r="P134"/>
  <c r="T203"/>
  <c r="BK212"/>
  <c r="J212"/>
  <c r="J103"/>
  <c r="R212"/>
  <c r="P222"/>
  <c r="R238"/>
  <c r="R270"/>
  <c r="T283"/>
  <c r="R296"/>
  <c r="R295"/>
  <c i="6" r="R134"/>
  <c r="BK192"/>
  <c r="J192"/>
  <c r="J102"/>
  <c r="BK198"/>
  <c r="J198"/>
  <c r="J103"/>
  <c r="R198"/>
  <c r="BK218"/>
  <c r="J218"/>
  <c r="J105"/>
  <c r="BK242"/>
  <c r="J242"/>
  <c r="J106"/>
  <c r="P242"/>
  <c r="P250"/>
  <c r="BK262"/>
  <c r="BK261"/>
  <c r="J261"/>
  <c r="J109"/>
  <c i="7" r="R134"/>
  <c r="P184"/>
  <c r="T187"/>
  <c r="T193"/>
  <c r="T201"/>
  <c r="P212"/>
  <c r="BK247"/>
  <c r="J247"/>
  <c r="J107"/>
  <c r="BK259"/>
  <c r="BK258"/>
  <c r="J258"/>
  <c r="J109"/>
  <c i="8" r="T134"/>
  <c r="R182"/>
  <c r="BK188"/>
  <c r="J188"/>
  <c r="J103"/>
  <c r="T188"/>
  <c r="T198"/>
  <c r="R212"/>
  <c r="R240"/>
  <c r="P253"/>
  <c i="9" r="R134"/>
  <c r="BK200"/>
  <c r="J200"/>
  <c r="J102"/>
  <c r="T200"/>
  <c r="T206"/>
  <c r="T214"/>
  <c r="T227"/>
  <c r="R320"/>
  <c r="P327"/>
  <c r="BK339"/>
  <c r="J339"/>
  <c r="J110"/>
  <c i="10" r="T190"/>
  <c r="P239"/>
  <c r="P246"/>
  <c i="11" r="BK134"/>
  <c r="J134"/>
  <c r="J100"/>
  <c r="T170"/>
  <c r="P176"/>
  <c r="P183"/>
  <c r="R200"/>
  <c r="T206"/>
  <c r="R218"/>
  <c r="R217"/>
  <c i="12" r="R133"/>
  <c r="T181"/>
  <c r="P185"/>
  <c r="R199"/>
  <c r="T235"/>
  <c r="T246"/>
  <c r="P259"/>
  <c r="P258"/>
  <c i="13" r="P133"/>
  <c r="T181"/>
  <c r="T184"/>
  <c r="R192"/>
  <c r="P203"/>
  <c r="R256"/>
  <c r="T266"/>
  <c i="14" r="T132"/>
  <c r="BK182"/>
  <c r="J182"/>
  <c r="J102"/>
  <c r="R182"/>
  <c r="T185"/>
  <c r="T193"/>
  <c r="T207"/>
  <c r="T256"/>
  <c r="BK263"/>
  <c r="J263"/>
  <c r="J107"/>
  <c i="15" r="BK131"/>
  <c r="P176"/>
  <c r="P184"/>
  <c r="P199"/>
  <c r="P204"/>
  <c i="16" r="T132"/>
  <c r="BK192"/>
  <c r="J192"/>
  <c r="J104"/>
  <c r="BK207"/>
  <c r="J207"/>
  <c r="J105"/>
  <c r="BK226"/>
  <c r="J226"/>
  <c r="J106"/>
  <c r="BK237"/>
  <c r="J237"/>
  <c r="J107"/>
  <c i="17" r="R132"/>
  <c r="T188"/>
  <c r="T199"/>
  <c r="T231"/>
  <c r="P241"/>
  <c i="18" r="T132"/>
  <c r="T188"/>
  <c r="P200"/>
  <c r="R232"/>
  <c r="P242"/>
  <c i="19" r="T132"/>
  <c r="BK190"/>
  <c r="J190"/>
  <c r="J102"/>
  <c r="R190"/>
  <c r="BK211"/>
  <c r="J211"/>
  <c r="J105"/>
  <c r="BK243"/>
  <c r="J243"/>
  <c r="J106"/>
  <c r="BK254"/>
  <c r="J254"/>
  <c r="J107"/>
  <c i="21" r="BK132"/>
  <c r="R195"/>
  <c r="R201"/>
  <c r="P212"/>
  <c r="P242"/>
  <c r="P249"/>
  <c i="22" r="T132"/>
  <c r="P183"/>
  <c r="P187"/>
  <c r="T193"/>
  <c r="T209"/>
  <c r="T247"/>
  <c r="BK257"/>
  <c r="J257"/>
  <c r="J107"/>
  <c i="23" r="T139"/>
  <c r="R187"/>
  <c r="T198"/>
  <c r="T219"/>
  <c r="T222"/>
  <c r="P231"/>
  <c r="P241"/>
  <c r="R265"/>
  <c r="P273"/>
  <c i="24" r="BK138"/>
  <c r="BK180"/>
  <c r="J180"/>
  <c r="J103"/>
  <c r="BK194"/>
  <c r="J194"/>
  <c r="J104"/>
  <c r="BK216"/>
  <c r="J216"/>
  <c r="J105"/>
  <c r="P225"/>
  <c r="T235"/>
  <c r="T261"/>
  <c i="25" r="BK138"/>
  <c r="BK181"/>
  <c r="J181"/>
  <c r="J103"/>
  <c r="T181"/>
  <c r="T192"/>
  <c r="T214"/>
  <c r="R227"/>
  <c r="R237"/>
  <c r="BK265"/>
  <c r="J265"/>
  <c r="J112"/>
  <c i="26" r="T139"/>
  <c r="R178"/>
  <c r="T189"/>
  <c r="P213"/>
  <c r="R216"/>
  <c r="P229"/>
  <c r="R242"/>
  <c r="R263"/>
  <c r="P271"/>
  <c i="27" r="R138"/>
  <c r="P175"/>
  <c r="P186"/>
  <c r="P206"/>
  <c r="T219"/>
  <c r="P230"/>
  <c r="T250"/>
  <c r="R258"/>
  <c i="28" r="R139"/>
  <c r="BK185"/>
  <c r="J185"/>
  <c r="J104"/>
  <c r="P185"/>
  <c r="R195"/>
  <c r="P215"/>
  <c r="P228"/>
  <c r="P238"/>
  <c r="BK258"/>
  <c r="BK266"/>
  <c r="J266"/>
  <c r="J113"/>
  <c i="29" r="P126"/>
  <c r="P125"/>
  <c i="1" r="AU128"/>
  <c i="30" r="P126"/>
  <c r="P125"/>
  <c i="1" r="AU129"/>
  <c i="31" r="T126"/>
  <c r="T125"/>
  <c i="32" r="BK126"/>
  <c r="J126"/>
  <c r="J101"/>
  <c i="33" r="BK126"/>
  <c r="BK125"/>
  <c r="J125"/>
  <c i="34" r="BK126"/>
  <c r="BK125"/>
  <c r="J125"/>
  <c i="35" r="P122"/>
  <c r="P121"/>
  <c i="1" r="AU134"/>
  <c i="36" r="R118"/>
  <c r="R117"/>
  <c i="37" r="R128"/>
  <c r="P144"/>
  <c r="P155"/>
  <c r="R165"/>
  <c i="38" r="BK148"/>
  <c r="BK183"/>
  <c r="J183"/>
  <c r="J101"/>
  <c r="BK193"/>
  <c r="J193"/>
  <c r="J102"/>
  <c r="BK211"/>
  <c r="J211"/>
  <c r="J103"/>
  <c r="BK224"/>
  <c r="J224"/>
  <c r="J104"/>
  <c r="BK255"/>
  <c r="J255"/>
  <c r="J105"/>
  <c r="BK266"/>
  <c r="J266"/>
  <c r="J106"/>
  <c r="BK296"/>
  <c r="BK306"/>
  <c r="J306"/>
  <c r="J110"/>
  <c r="BK316"/>
  <c r="J316"/>
  <c r="J111"/>
  <c r="P316"/>
  <c r="BK327"/>
  <c r="J327"/>
  <c r="J113"/>
  <c r="BK337"/>
  <c r="J337"/>
  <c r="J114"/>
  <c r="BK341"/>
  <c r="J341"/>
  <c r="J115"/>
  <c r="T341"/>
  <c r="R348"/>
  <c r="T357"/>
  <c r="R368"/>
  <c r="P381"/>
  <c r="BK391"/>
  <c r="J391"/>
  <c r="J121"/>
  <c r="BK397"/>
  <c r="J397"/>
  <c r="J122"/>
  <c r="T402"/>
  <c r="T401"/>
  <c i="39" r="R135"/>
  <c r="T171"/>
  <c r="T174"/>
  <c r="BK186"/>
  <c r="J186"/>
  <c r="J106"/>
  <c r="T186"/>
  <c r="T189"/>
  <c r="R204"/>
  <c i="40" r="T140"/>
  <c r="BK183"/>
  <c r="J183"/>
  <c r="J104"/>
  <c r="P195"/>
  <c r="P202"/>
  <c r="BK223"/>
  <c r="J223"/>
  <c r="J109"/>
  <c r="T231"/>
  <c r="T230"/>
  <c i="41" r="P136"/>
  <c r="BK157"/>
  <c r="J157"/>
  <c r="J104"/>
  <c r="R167"/>
  <c r="BK208"/>
  <c r="BK207"/>
  <c r="J207"/>
  <c r="J107"/>
  <c i="42" r="P128"/>
  <c r="BK151"/>
  <c r="J151"/>
  <c r="J102"/>
  <c r="P158"/>
  <c i="43" r="P127"/>
  <c r="R130"/>
  <c r="R134"/>
  <c i="44" r="BK129"/>
  <c r="BK153"/>
  <c r="J153"/>
  <c r="J101"/>
  <c r="BK156"/>
  <c r="J156"/>
  <c r="J102"/>
  <c r="R156"/>
  <c r="R161"/>
  <c r="R165"/>
  <c i="45" r="T122"/>
  <c r="T121"/>
  <c i="47" r="R131"/>
  <c r="P147"/>
  <c r="R157"/>
  <c i="48" r="R127"/>
  <c r="P137"/>
  <c r="T145"/>
  <c i="49" r="P123"/>
  <c r="R159"/>
  <c i="50" r="T122"/>
  <c r="T121"/>
  <c i="2" r="T134"/>
  <c r="P185"/>
  <c r="T188"/>
  <c r="BK203"/>
  <c r="J203"/>
  <c r="J104"/>
  <c r="R203"/>
  <c r="P215"/>
  <c r="P237"/>
  <c r="R247"/>
  <c r="R259"/>
  <c r="R258"/>
  <c i="3" r="BK132"/>
  <c r="BK173"/>
  <c r="J173"/>
  <c r="J101"/>
  <c r="R173"/>
  <c r="T176"/>
  <c r="BK189"/>
  <c r="J189"/>
  <c r="J104"/>
  <c r="T189"/>
  <c r="T198"/>
  <c r="T219"/>
  <c r="P225"/>
  <c i="4" r="P132"/>
  <c r="BK193"/>
  <c r="J193"/>
  <c r="J102"/>
  <c r="R193"/>
  <c r="BK206"/>
  <c r="J206"/>
  <c r="J104"/>
  <c r="T206"/>
  <c r="T219"/>
  <c r="R240"/>
  <c r="R254"/>
  <c i="5" r="R134"/>
  <c r="BK206"/>
  <c r="J206"/>
  <c r="J102"/>
  <c r="P206"/>
  <c r="T212"/>
  <c r="T222"/>
  <c r="T238"/>
  <c r="T270"/>
  <c r="R283"/>
  <c r="BK296"/>
  <c r="J296"/>
  <c r="J110"/>
  <c i="6" r="T134"/>
  <c r="R192"/>
  <c r="BK205"/>
  <c r="J205"/>
  <c r="J104"/>
  <c r="T205"/>
  <c r="R218"/>
  <c r="R242"/>
  <c r="T250"/>
  <c r="T262"/>
  <c r="T261"/>
  <c i="7" r="T134"/>
  <c r="R184"/>
  <c r="P187"/>
  <c r="P193"/>
  <c r="BK212"/>
  <c r="J212"/>
  <c r="J105"/>
  <c r="BK240"/>
  <c r="J240"/>
  <c r="J106"/>
  <c r="R240"/>
  <c r="R247"/>
  <c r="T259"/>
  <c r="T258"/>
  <c i="8" r="P134"/>
  <c r="P182"/>
  <c r="P185"/>
  <c r="BK198"/>
  <c r="J198"/>
  <c r="J104"/>
  <c r="BK212"/>
  <c r="J212"/>
  <c r="J105"/>
  <c r="BK240"/>
  <c r="J240"/>
  <c r="J106"/>
  <c r="T253"/>
  <c i="9" r="BK134"/>
  <c r="J134"/>
  <c r="J100"/>
  <c r="R200"/>
  <c r="R206"/>
  <c r="R214"/>
  <c r="R227"/>
  <c r="T320"/>
  <c r="T327"/>
  <c r="T339"/>
  <c r="T338"/>
  <c i="10" r="BK130"/>
  <c r="T130"/>
  <c r="P169"/>
  <c r="BK177"/>
  <c r="J177"/>
  <c r="J102"/>
  <c r="R177"/>
  <c r="P190"/>
  <c r="BK246"/>
  <c r="J246"/>
  <c r="J105"/>
  <c i="11" r="P134"/>
  <c r="P170"/>
  <c r="BK183"/>
  <c r="J183"/>
  <c r="J105"/>
  <c r="BK200"/>
  <c r="J200"/>
  <c r="J106"/>
  <c r="BK206"/>
  <c r="J206"/>
  <c r="J107"/>
  <c r="BK218"/>
  <c r="J218"/>
  <c r="J110"/>
  <c i="12" r="T133"/>
  <c r="BK181"/>
  <c r="J181"/>
  <c r="J102"/>
  <c r="R181"/>
  <c r="BK199"/>
  <c r="J199"/>
  <c r="J104"/>
  <c r="BK235"/>
  <c r="J235"/>
  <c r="J105"/>
  <c r="BK246"/>
  <c r="J246"/>
  <c r="J106"/>
  <c r="BK259"/>
  <c r="BK258"/>
  <c r="J258"/>
  <c r="J108"/>
  <c i="13" r="R133"/>
  <c r="BK184"/>
  <c r="J184"/>
  <c r="J102"/>
  <c r="BK192"/>
  <c r="J192"/>
  <c r="J103"/>
  <c r="BK203"/>
  <c r="J203"/>
  <c r="J104"/>
  <c r="BK256"/>
  <c r="J256"/>
  <c r="J105"/>
  <c r="P266"/>
  <c i="14" r="P132"/>
  <c r="BK185"/>
  <c r="J185"/>
  <c r="J103"/>
  <c r="R185"/>
  <c r="R193"/>
  <c r="R207"/>
  <c r="R256"/>
  <c r="T263"/>
  <c i="15" r="R131"/>
  <c r="BK184"/>
  <c r="J184"/>
  <c r="J104"/>
  <c r="BK199"/>
  <c r="J199"/>
  <c r="J105"/>
  <c r="T199"/>
  <c r="T204"/>
  <c i="16" r="BK132"/>
  <c r="J132"/>
  <c r="J100"/>
  <c r="P186"/>
  <c r="P192"/>
  <c r="P207"/>
  <c r="R226"/>
  <c r="P237"/>
  <c i="17" r="P132"/>
  <c r="P188"/>
  <c r="P199"/>
  <c r="P231"/>
  <c r="T241"/>
  <c i="18" r="BK132"/>
  <c r="J132"/>
  <c r="J100"/>
  <c r="BK188"/>
  <c r="J188"/>
  <c r="J104"/>
  <c r="P188"/>
  <c r="R200"/>
  <c r="T232"/>
  <c r="R242"/>
  <c i="19" r="BK132"/>
  <c r="J132"/>
  <c r="J100"/>
  <c r="T190"/>
  <c r="T196"/>
  <c r="T211"/>
  <c r="T243"/>
  <c r="T254"/>
  <c i="20" r="T131"/>
  <c r="P187"/>
  <c r="R249"/>
  <c i="21" r="T132"/>
  <c r="BK195"/>
  <c r="J195"/>
  <c r="J102"/>
  <c r="T195"/>
  <c r="T201"/>
  <c r="T212"/>
  <c r="T242"/>
  <c r="R249"/>
  <c i="22" r="R132"/>
  <c r="T183"/>
  <c r="BK193"/>
  <c r="J193"/>
  <c r="J104"/>
  <c r="BK209"/>
  <c r="J209"/>
  <c r="J105"/>
  <c r="BK247"/>
  <c r="J247"/>
  <c r="J106"/>
  <c r="P257"/>
  <c i="23" r="P139"/>
  <c r="P187"/>
  <c r="R198"/>
  <c r="P219"/>
  <c r="P222"/>
  <c r="R231"/>
  <c r="T241"/>
  <c r="BK265"/>
  <c r="T273"/>
  <c i="24" r="T138"/>
  <c r="T180"/>
  <c r="T194"/>
  <c r="R216"/>
  <c r="T225"/>
  <c r="P235"/>
  <c r="BK253"/>
  <c r="T253"/>
  <c r="T252"/>
  <c r="BK261"/>
  <c r="J261"/>
  <c r="J112"/>
  <c i="25" r="P138"/>
  <c r="P181"/>
  <c r="P192"/>
  <c r="P214"/>
  <c r="T227"/>
  <c r="T237"/>
  <c r="P257"/>
  <c r="T265"/>
  <c i="26" r="R139"/>
  <c r="P178"/>
  <c r="R189"/>
  <c r="BK216"/>
  <c r="J216"/>
  <c r="J106"/>
  <c r="BK229"/>
  <c r="J229"/>
  <c r="J108"/>
  <c r="BK242"/>
  <c r="J242"/>
  <c r="J109"/>
  <c r="BK263"/>
  <c r="J263"/>
  <c r="J112"/>
  <c r="P263"/>
  <c r="P262"/>
  <c r="R271"/>
  <c i="27" r="P138"/>
  <c r="R175"/>
  <c r="R186"/>
  <c r="R206"/>
  <c r="BK219"/>
  <c r="J219"/>
  <c r="J107"/>
  <c r="BK230"/>
  <c r="J230"/>
  <c r="J108"/>
  <c r="BK250"/>
  <c r="P258"/>
  <c i="28" r="P139"/>
  <c r="R174"/>
  <c r="T185"/>
  <c r="T195"/>
  <c r="T215"/>
  <c r="R228"/>
  <c r="T238"/>
  <c r="P258"/>
  <c r="R266"/>
  <c i="29" r="R126"/>
  <c r="R125"/>
  <c i="30" r="BK126"/>
  <c r="BK125"/>
  <c r="J125"/>
  <c r="J100"/>
  <c i="31" r="R126"/>
  <c r="R125"/>
  <c i="32" r="T126"/>
  <c r="T125"/>
  <c i="33" r="T126"/>
  <c r="T125"/>
  <c i="34" r="R126"/>
  <c r="R125"/>
  <c i="35" r="T122"/>
  <c r="T121"/>
  <c i="36" r="T118"/>
  <c r="T117"/>
  <c i="37" r="P128"/>
  <c r="T144"/>
  <c r="R155"/>
  <c r="T165"/>
  <c i="38" r="R148"/>
  <c r="P183"/>
  <c r="T193"/>
  <c r="P211"/>
  <c r="T224"/>
  <c r="T255"/>
  <c r="T266"/>
  <c r="R296"/>
  <c r="R306"/>
  <c r="R316"/>
  <c r="R321"/>
  <c r="R327"/>
  <c r="P337"/>
  <c r="BK348"/>
  <c r="J348"/>
  <c r="J116"/>
  <c r="T348"/>
  <c r="P357"/>
  <c r="T368"/>
  <c r="R381"/>
  <c r="P386"/>
  <c r="T391"/>
  <c r="T397"/>
  <c r="R402"/>
  <c r="R401"/>
  <c i="39" r="P135"/>
  <c r="P171"/>
  <c r="R174"/>
  <c r="R179"/>
  <c r="P186"/>
  <c r="P189"/>
  <c r="P204"/>
  <c i="40" r="BK140"/>
  <c r="BK179"/>
  <c r="J179"/>
  <c r="J103"/>
  <c r="T179"/>
  <c r="R183"/>
  <c r="BK195"/>
  <c r="J195"/>
  <c r="J106"/>
  <c r="BK202"/>
  <c r="J202"/>
  <c r="J107"/>
  <c r="R223"/>
  <c r="BK231"/>
  <c r="BK230"/>
  <c r="J230"/>
  <c r="J111"/>
  <c i="41" r="BK136"/>
  <c r="J136"/>
  <c r="J102"/>
  <c r="P157"/>
  <c r="T167"/>
  <c r="R208"/>
  <c r="R207"/>
  <c i="42" r="BK128"/>
  <c r="BK148"/>
  <c r="J148"/>
  <c r="J101"/>
  <c r="T148"/>
  <c r="T151"/>
  <c r="R158"/>
  <c i="43" r="BK127"/>
  <c r="J127"/>
  <c r="J100"/>
  <c r="T127"/>
  <c r="T130"/>
  <c r="P134"/>
  <c i="44" r="T129"/>
  <c r="R153"/>
  <c r="T156"/>
  <c r="T161"/>
  <c r="T165"/>
  <c i="45" r="R122"/>
  <c r="R121"/>
  <c i="47" r="P131"/>
  <c r="BK147"/>
  <c r="J147"/>
  <c r="J103"/>
  <c r="BK157"/>
  <c r="J157"/>
  <c r="J104"/>
  <c i="48" r="T127"/>
  <c r="T126"/>
  <c r="T125"/>
  <c r="T137"/>
  <c r="R145"/>
  <c i="49" r="BK123"/>
  <c r="BK122"/>
  <c r="J122"/>
  <c r="J98"/>
  <c r="BK159"/>
  <c r="J159"/>
  <c r="J100"/>
  <c i="50" r="BK122"/>
  <c r="J122"/>
  <c r="J99"/>
  <c i="2" r="R134"/>
  <c r="BK188"/>
  <c r="J188"/>
  <c r="J102"/>
  <c r="BK194"/>
  <c r="J194"/>
  <c r="J103"/>
  <c r="T194"/>
  <c r="BK215"/>
  <c r="J215"/>
  <c r="J105"/>
  <c r="BK237"/>
  <c r="J237"/>
  <c r="J106"/>
  <c r="R237"/>
  <c r="P247"/>
  <c r="T259"/>
  <c r="T258"/>
  <c i="3" r="R132"/>
  <c r="T173"/>
  <c r="P176"/>
  <c r="T179"/>
  <c r="BK198"/>
  <c r="J198"/>
  <c r="J105"/>
  <c r="BK219"/>
  <c r="J219"/>
  <c r="J106"/>
  <c r="R219"/>
  <c r="T225"/>
  <c i="4" r="R132"/>
  <c r="R131"/>
  <c r="R130"/>
  <c r="R190"/>
  <c r="T193"/>
  <c r="P196"/>
  <c r="R206"/>
  <c r="R219"/>
  <c r="T240"/>
  <c r="T254"/>
  <c i="5" r="T134"/>
  <c r="T133"/>
  <c r="P203"/>
  <c r="T206"/>
  <c r="P212"/>
  <c r="R222"/>
  <c r="P238"/>
  <c r="P270"/>
  <c r="P283"/>
  <c r="P296"/>
  <c r="P295"/>
  <c i="6" r="BK134"/>
  <c r="J134"/>
  <c r="J100"/>
  <c r="P192"/>
  <c r="T198"/>
  <c r="R205"/>
  <c r="P218"/>
  <c r="BK250"/>
  <c r="J250"/>
  <c r="J107"/>
  <c r="R262"/>
  <c r="R261"/>
  <c i="7" r="P134"/>
  <c r="T184"/>
  <c r="BK193"/>
  <c r="J193"/>
  <c r="J103"/>
  <c r="R193"/>
  <c r="R201"/>
  <c r="R212"/>
  <c r="T240"/>
  <c r="T247"/>
  <c r="R259"/>
  <c r="R258"/>
  <c i="8" r="R134"/>
  <c r="BK185"/>
  <c r="J185"/>
  <c r="J102"/>
  <c r="R185"/>
  <c r="R188"/>
  <c r="P198"/>
  <c r="P212"/>
  <c r="P240"/>
  <c r="R253"/>
  <c i="9" r="T134"/>
  <c r="T133"/>
  <c r="T132"/>
  <c r="P200"/>
  <c r="P206"/>
  <c r="BK214"/>
  <c r="J214"/>
  <c r="J104"/>
  <c r="BK227"/>
  <c r="J227"/>
  <c r="J105"/>
  <c r="BK320"/>
  <c r="J320"/>
  <c r="J106"/>
  <c r="BK327"/>
  <c r="J327"/>
  <c r="J107"/>
  <c r="P339"/>
  <c r="P338"/>
  <c i="10" r="P130"/>
  <c r="BK169"/>
  <c r="J169"/>
  <c r="J101"/>
  <c r="R169"/>
  <c r="P177"/>
  <c r="T177"/>
  <c r="R190"/>
  <c r="R239"/>
  <c r="T246"/>
  <c i="11" r="T134"/>
  <c r="BK170"/>
  <c r="J170"/>
  <c r="J102"/>
  <c r="BK176"/>
  <c r="J176"/>
  <c r="J104"/>
  <c r="T176"/>
  <c r="T183"/>
  <c r="T200"/>
  <c r="R206"/>
  <c r="T218"/>
  <c r="T217"/>
  <c i="12" r="BK133"/>
  <c r="P181"/>
  <c r="T185"/>
  <c r="T199"/>
  <c r="P235"/>
  <c r="R246"/>
  <c r="T259"/>
  <c r="T258"/>
  <c i="13" r="BK133"/>
  <c r="J133"/>
  <c r="J100"/>
  <c r="BK181"/>
  <c r="J181"/>
  <c r="J101"/>
  <c r="P181"/>
  <c r="R184"/>
  <c r="P192"/>
  <c r="T203"/>
  <c r="T256"/>
  <c r="BK266"/>
  <c r="J266"/>
  <c r="J106"/>
  <c i="14" r="R132"/>
  <c r="R131"/>
  <c r="R130"/>
  <c r="P182"/>
  <c r="BK193"/>
  <c r="J193"/>
  <c r="J104"/>
  <c r="BK207"/>
  <c r="J207"/>
  <c r="J105"/>
  <c r="BK256"/>
  <c r="J256"/>
  <c r="J106"/>
  <c r="R263"/>
  <c i="15" r="P131"/>
  <c r="P130"/>
  <c r="P129"/>
  <c i="1" r="AU110"/>
  <c i="15" r="R176"/>
  <c r="R184"/>
  <c r="R199"/>
  <c r="R204"/>
  <c i="16" r="P132"/>
  <c r="T186"/>
  <c r="R192"/>
  <c r="T207"/>
  <c r="T226"/>
  <c r="R237"/>
  <c i="17" r="T132"/>
  <c r="T131"/>
  <c r="T130"/>
  <c r="BK199"/>
  <c r="J199"/>
  <c r="J105"/>
  <c r="BK231"/>
  <c r="J231"/>
  <c r="J106"/>
  <c r="BK241"/>
  <c r="J241"/>
  <c r="J107"/>
  <c i="18" r="R132"/>
  <c r="BK200"/>
  <c r="J200"/>
  <c r="J105"/>
  <c r="BK232"/>
  <c r="J232"/>
  <c r="J106"/>
  <c r="BK242"/>
  <c r="J242"/>
  <c r="J107"/>
  <c i="19" r="P132"/>
  <c r="BK196"/>
  <c r="J196"/>
  <c r="J104"/>
  <c r="R196"/>
  <c r="P211"/>
  <c r="P243"/>
  <c r="R254"/>
  <c i="20" r="BK131"/>
  <c r="J131"/>
  <c r="J100"/>
  <c r="R131"/>
  <c r="R187"/>
  <c r="BK203"/>
  <c r="J203"/>
  <c r="J104"/>
  <c r="R203"/>
  <c r="BK237"/>
  <c r="J237"/>
  <c r="J105"/>
  <c r="R237"/>
  <c r="BK249"/>
  <c r="J249"/>
  <c r="J106"/>
  <c r="T249"/>
  <c i="21" r="P132"/>
  <c r="BK201"/>
  <c r="J201"/>
  <c r="J104"/>
  <c r="BK212"/>
  <c r="J212"/>
  <c r="J105"/>
  <c r="BK242"/>
  <c r="J242"/>
  <c r="J106"/>
  <c r="BK249"/>
  <c r="J249"/>
  <c r="J107"/>
  <c i="22" r="P132"/>
  <c r="R183"/>
  <c r="R187"/>
  <c r="R193"/>
  <c r="R209"/>
  <c r="P247"/>
  <c r="R257"/>
  <c i="23" r="R139"/>
  <c r="T187"/>
  <c r="P198"/>
  <c r="BK222"/>
  <c r="J222"/>
  <c r="J106"/>
  <c r="T231"/>
  <c r="R241"/>
  <c r="T265"/>
  <c r="T264"/>
  <c r="R273"/>
  <c i="24" r="R138"/>
  <c r="P180"/>
  <c r="P194"/>
  <c r="T216"/>
  <c r="BK225"/>
  <c r="J225"/>
  <c r="J107"/>
  <c r="BK235"/>
  <c r="J235"/>
  <c r="J108"/>
  <c r="R253"/>
  <c r="P261"/>
  <c i="25" r="R138"/>
  <c r="R181"/>
  <c r="R192"/>
  <c r="R214"/>
  <c r="BK227"/>
  <c r="J227"/>
  <c r="J107"/>
  <c r="BK237"/>
  <c r="J237"/>
  <c r="J108"/>
  <c r="T257"/>
  <c r="T256"/>
  <c r="R265"/>
  <c i="26" r="BK139"/>
  <c r="J139"/>
  <c r="J102"/>
  <c r="BK178"/>
  <c r="J178"/>
  <c r="J103"/>
  <c r="BK189"/>
  <c r="J189"/>
  <c r="J104"/>
  <c r="BK213"/>
  <c r="J213"/>
  <c r="J105"/>
  <c r="R213"/>
  <c r="P216"/>
  <c r="T229"/>
  <c r="T242"/>
  <c r="T263"/>
  <c r="T271"/>
  <c i="27" r="BK138"/>
  <c r="J138"/>
  <c r="J102"/>
  <c r="BK175"/>
  <c r="J175"/>
  <c r="J103"/>
  <c r="BK186"/>
  <c r="J186"/>
  <c r="J104"/>
  <c r="BK206"/>
  <c r="J206"/>
  <c r="J105"/>
  <c r="P219"/>
  <c r="R230"/>
  <c r="P250"/>
  <c r="P249"/>
  <c r="T258"/>
  <c i="28" r="T139"/>
  <c r="P174"/>
  <c r="BK195"/>
  <c r="J195"/>
  <c r="J105"/>
  <c r="BK215"/>
  <c r="J215"/>
  <c r="J106"/>
  <c r="BK228"/>
  <c r="J228"/>
  <c r="J108"/>
  <c r="BK238"/>
  <c r="J238"/>
  <c r="J109"/>
  <c r="R258"/>
  <c r="R257"/>
  <c r="T266"/>
  <c i="29" r="BK126"/>
  <c r="J126"/>
  <c r="J101"/>
  <c i="30" r="R126"/>
  <c r="R125"/>
  <c i="31" r="P126"/>
  <c r="P125"/>
  <c i="1" r="AU130"/>
  <c i="32" r="P126"/>
  <c r="P125"/>
  <c i="1" r="AU131"/>
  <c i="33" r="P126"/>
  <c r="P125"/>
  <c i="1" r="AU132"/>
  <c i="34" r="P126"/>
  <c r="P125"/>
  <c i="1" r="AU133"/>
  <c i="35" r="R122"/>
  <c r="R121"/>
  <c i="36" r="P118"/>
  <c r="P117"/>
  <c i="1" r="AU136"/>
  <c i="37" r="T128"/>
  <c r="R144"/>
  <c r="T155"/>
  <c r="P165"/>
  <c i="38" r="T148"/>
  <c r="T183"/>
  <c r="P193"/>
  <c r="R211"/>
  <c r="P224"/>
  <c r="P255"/>
  <c r="P266"/>
  <c r="P296"/>
  <c r="P306"/>
  <c r="BK321"/>
  <c r="J321"/>
  <c r="J112"/>
  <c r="T321"/>
  <c r="T327"/>
  <c r="T337"/>
  <c r="R341"/>
  <c r="BK357"/>
  <c r="J357"/>
  <c r="J117"/>
  <c r="BK368"/>
  <c r="J368"/>
  <c r="J118"/>
  <c r="BK381"/>
  <c r="J381"/>
  <c r="J119"/>
  <c r="T381"/>
  <c r="T386"/>
  <c r="P391"/>
  <c r="P397"/>
  <c r="BK402"/>
  <c r="J402"/>
  <c r="J124"/>
  <c i="39" r="T135"/>
  <c r="R171"/>
  <c r="P174"/>
  <c r="P179"/>
  <c r="R186"/>
  <c r="R189"/>
  <c r="T204"/>
  <c i="40" r="R140"/>
  <c r="R179"/>
  <c r="T183"/>
  <c r="T195"/>
  <c r="T202"/>
  <c r="P223"/>
  <c r="R231"/>
  <c r="R230"/>
  <c i="41" r="T136"/>
  <c r="T135"/>
  <c r="T157"/>
  <c r="P167"/>
  <c r="P208"/>
  <c r="P207"/>
  <c i="42" r="R128"/>
  <c r="P148"/>
  <c r="R151"/>
  <c r="BK158"/>
  <c r="J158"/>
  <c r="J103"/>
  <c i="43" r="BK130"/>
  <c r="J130"/>
  <c r="J101"/>
  <c r="T134"/>
  <c i="44" r="P129"/>
  <c r="P153"/>
  <c r="P156"/>
  <c r="BK161"/>
  <c r="J161"/>
  <c r="J103"/>
  <c r="P165"/>
  <c i="45" r="P122"/>
  <c r="P121"/>
  <c i="1" r="AU147"/>
  <c i="47" r="T131"/>
  <c r="T130"/>
  <c r="T129"/>
  <c r="T147"/>
  <c r="T157"/>
  <c i="48" r="BK127"/>
  <c r="J127"/>
  <c r="J100"/>
  <c r="BK137"/>
  <c r="J137"/>
  <c r="J101"/>
  <c r="BK145"/>
  <c r="J145"/>
  <c r="J102"/>
  <c i="49" r="T123"/>
  <c r="T122"/>
  <c r="T159"/>
  <c i="50" r="R122"/>
  <c r="R121"/>
  <c i="51" r="R144"/>
  <c i="2" r="BK134"/>
  <c r="J134"/>
  <c r="J100"/>
  <c r="BK185"/>
  <c r="J185"/>
  <c r="J101"/>
  <c r="R185"/>
  <c r="R188"/>
  <c r="P194"/>
  <c r="T203"/>
  <c r="T215"/>
  <c r="BK247"/>
  <c r="J247"/>
  <c r="J107"/>
  <c r="BK259"/>
  <c r="J259"/>
  <c r="J110"/>
  <c i="3" r="T132"/>
  <c r="T131"/>
  <c r="T130"/>
  <c r="P173"/>
  <c r="BK179"/>
  <c r="J179"/>
  <c r="J103"/>
  <c r="R179"/>
  <c r="R189"/>
  <c r="P198"/>
  <c r="P219"/>
  <c r="R225"/>
  <c i="4" r="BK132"/>
  <c r="J132"/>
  <c r="J100"/>
  <c r="BK190"/>
  <c r="J190"/>
  <c r="J101"/>
  <c r="T190"/>
  <c r="P193"/>
  <c r="T196"/>
  <c r="BK219"/>
  <c r="J219"/>
  <c r="J105"/>
  <c r="BK240"/>
  <c r="J240"/>
  <c r="J106"/>
  <c r="BK254"/>
  <c r="J254"/>
  <c r="J107"/>
  <c i="5" r="BK134"/>
  <c r="J134"/>
  <c r="J100"/>
  <c r="BK203"/>
  <c r="J203"/>
  <c r="J101"/>
  <c r="R203"/>
  <c r="R206"/>
  <c r="BK222"/>
  <c r="J222"/>
  <c r="J104"/>
  <c r="BK238"/>
  <c r="J238"/>
  <c r="J105"/>
  <c r="BK270"/>
  <c r="J270"/>
  <c r="J106"/>
  <c r="BK283"/>
  <c r="J283"/>
  <c r="J107"/>
  <c r="T296"/>
  <c r="T295"/>
  <c i="6" r="P134"/>
  <c r="P133"/>
  <c r="T192"/>
  <c r="P198"/>
  <c r="P205"/>
  <c r="T218"/>
  <c r="T242"/>
  <c r="R250"/>
  <c r="P262"/>
  <c r="P261"/>
  <c i="7" r="BK134"/>
  <c r="J134"/>
  <c r="J100"/>
  <c r="BK184"/>
  <c r="J184"/>
  <c r="J101"/>
  <c r="BK187"/>
  <c r="J187"/>
  <c r="J102"/>
  <c r="R187"/>
  <c r="BK201"/>
  <c r="J201"/>
  <c r="J104"/>
  <c r="P201"/>
  <c r="T212"/>
  <c r="P240"/>
  <c r="P247"/>
  <c r="P259"/>
  <c r="P258"/>
  <c i="8" r="BK134"/>
  <c r="J134"/>
  <c r="J100"/>
  <c r="BK182"/>
  <c r="J182"/>
  <c r="J101"/>
  <c r="T182"/>
  <c r="T185"/>
  <c r="P188"/>
  <c r="R198"/>
  <c r="T212"/>
  <c r="T240"/>
  <c r="BK253"/>
  <c r="J253"/>
  <c r="J107"/>
  <c i="9" r="P134"/>
  <c r="BK206"/>
  <c r="J206"/>
  <c r="J103"/>
  <c r="P214"/>
  <c r="P227"/>
  <c r="P320"/>
  <c r="R327"/>
  <c r="R339"/>
  <c r="R338"/>
  <c i="10" r="R130"/>
  <c r="T169"/>
  <c r="BK190"/>
  <c r="J190"/>
  <c r="J103"/>
  <c r="BK239"/>
  <c r="J239"/>
  <c r="J104"/>
  <c r="T239"/>
  <c r="R246"/>
  <c i="11" r="R134"/>
  <c r="R170"/>
  <c r="R176"/>
  <c r="R183"/>
  <c r="P200"/>
  <c r="P206"/>
  <c r="P218"/>
  <c r="P217"/>
  <c i="12" r="P133"/>
  <c r="BK185"/>
  <c r="J185"/>
  <c r="J103"/>
  <c r="R185"/>
  <c r="P199"/>
  <c r="R235"/>
  <c r="P246"/>
  <c r="R259"/>
  <c r="R258"/>
  <c i="13" r="T133"/>
  <c r="T132"/>
  <c r="T131"/>
  <c r="R181"/>
  <c r="P184"/>
  <c r="T192"/>
  <c r="R203"/>
  <c r="P256"/>
  <c r="R266"/>
  <c i="14" r="BK132"/>
  <c r="J132"/>
  <c r="J100"/>
  <c r="T182"/>
  <c r="P185"/>
  <c r="P193"/>
  <c r="P207"/>
  <c r="P256"/>
  <c r="P263"/>
  <c i="15" r="T131"/>
  <c r="BK176"/>
  <c r="J176"/>
  <c r="J103"/>
  <c r="T176"/>
  <c r="T184"/>
  <c r="BK204"/>
  <c r="J204"/>
  <c r="J106"/>
  <c i="16" r="R132"/>
  <c r="R131"/>
  <c r="R130"/>
  <c r="BK186"/>
  <c r="J186"/>
  <c r="J102"/>
  <c r="R186"/>
  <c r="T192"/>
  <c r="R207"/>
  <c r="P226"/>
  <c r="T237"/>
  <c i="17" r="BK132"/>
  <c r="J132"/>
  <c r="J100"/>
  <c r="BK188"/>
  <c r="J188"/>
  <c r="J104"/>
  <c r="R188"/>
  <c r="R199"/>
  <c r="R231"/>
  <c r="R241"/>
  <c i="18" r="P132"/>
  <c r="R188"/>
  <c r="T200"/>
  <c r="P232"/>
  <c r="T242"/>
  <c i="19" r="R132"/>
  <c r="P190"/>
  <c r="P196"/>
  <c r="R211"/>
  <c r="R243"/>
  <c r="P254"/>
  <c i="20" r="P131"/>
  <c r="BK187"/>
  <c r="J187"/>
  <c r="J103"/>
  <c r="T187"/>
  <c r="P203"/>
  <c r="T203"/>
  <c r="P237"/>
  <c r="T237"/>
  <c r="P249"/>
  <c i="21" r="R132"/>
  <c r="R131"/>
  <c r="R130"/>
  <c r="P195"/>
  <c r="P201"/>
  <c r="R212"/>
  <c r="R242"/>
  <c r="T249"/>
  <c i="22" r="BK132"/>
  <c r="J132"/>
  <c r="J100"/>
  <c r="BK183"/>
  <c r="J183"/>
  <c r="J102"/>
  <c r="BK187"/>
  <c r="J187"/>
  <c r="J103"/>
  <c r="T187"/>
  <c r="P193"/>
  <c r="P209"/>
  <c r="R247"/>
  <c r="T257"/>
  <c i="23" r="BK139"/>
  <c r="J139"/>
  <c r="J102"/>
  <c r="BK187"/>
  <c r="J187"/>
  <c r="J103"/>
  <c r="BK198"/>
  <c r="J198"/>
  <c r="J104"/>
  <c r="BK219"/>
  <c r="J219"/>
  <c r="J105"/>
  <c r="R219"/>
  <c r="R222"/>
  <c r="BK231"/>
  <c r="J231"/>
  <c r="J108"/>
  <c r="BK241"/>
  <c r="J241"/>
  <c r="J109"/>
  <c r="P265"/>
  <c r="P264"/>
  <c r="BK273"/>
  <c r="J273"/>
  <c r="J113"/>
  <c i="24" r="P138"/>
  <c r="P137"/>
  <c r="R180"/>
  <c r="R194"/>
  <c r="P216"/>
  <c r="R225"/>
  <c r="R235"/>
  <c r="P253"/>
  <c r="P252"/>
  <c r="R261"/>
  <c i="25" r="T138"/>
  <c r="T137"/>
  <c r="T136"/>
  <c r="BK192"/>
  <c r="J192"/>
  <c r="J104"/>
  <c r="BK214"/>
  <c r="J214"/>
  <c r="J105"/>
  <c r="P227"/>
  <c r="P237"/>
  <c r="BK257"/>
  <c r="J257"/>
  <c r="J111"/>
  <c r="R257"/>
  <c r="R256"/>
  <c r="P265"/>
  <c i="26" r="P139"/>
  <c r="T178"/>
  <c r="P189"/>
  <c r="T213"/>
  <c r="T216"/>
  <c r="R229"/>
  <c r="P242"/>
  <c r="BK271"/>
  <c r="J271"/>
  <c r="J113"/>
  <c i="27" r="T138"/>
  <c r="T175"/>
  <c r="T186"/>
  <c r="T206"/>
  <c r="R219"/>
  <c r="T230"/>
  <c r="R250"/>
  <c r="R249"/>
  <c r="BK258"/>
  <c r="J258"/>
  <c r="J112"/>
  <c i="28" r="BK139"/>
  <c r="J139"/>
  <c r="J102"/>
  <c r="BK174"/>
  <c r="J174"/>
  <c r="J103"/>
  <c r="T174"/>
  <c r="R185"/>
  <c r="P195"/>
  <c r="R215"/>
  <c r="T228"/>
  <c r="R238"/>
  <c r="T258"/>
  <c r="T257"/>
  <c r="P266"/>
  <c i="29" r="T126"/>
  <c r="T125"/>
  <c i="30" r="T126"/>
  <c r="T125"/>
  <c i="31" r="BK126"/>
  <c r="J126"/>
  <c r="J101"/>
  <c i="32" r="R126"/>
  <c r="R125"/>
  <c i="33" r="R126"/>
  <c r="R125"/>
  <c i="34" r="T126"/>
  <c r="T125"/>
  <c i="35" r="BK122"/>
  <c r="J122"/>
  <c r="J99"/>
  <c i="36" r="BK118"/>
  <c r="J118"/>
  <c r="J97"/>
  <c i="37" r="BK128"/>
  <c r="J128"/>
  <c r="J100"/>
  <c r="BK144"/>
  <c r="J144"/>
  <c r="J101"/>
  <c r="BK155"/>
  <c r="J155"/>
  <c r="J102"/>
  <c r="BK165"/>
  <c r="J165"/>
  <c r="J103"/>
  <c i="38" r="P148"/>
  <c r="P147"/>
  <c r="R183"/>
  <c r="R193"/>
  <c r="T211"/>
  <c r="R224"/>
  <c r="R255"/>
  <c r="R266"/>
  <c r="T296"/>
  <c r="T306"/>
  <c r="T316"/>
  <c r="P321"/>
  <c r="P327"/>
  <c r="R337"/>
  <c r="P341"/>
  <c r="P348"/>
  <c r="R357"/>
  <c r="P368"/>
  <c r="BK386"/>
  <c r="J386"/>
  <c r="J120"/>
  <c r="R386"/>
  <c r="R391"/>
  <c r="R397"/>
  <c r="P402"/>
  <c r="P401"/>
  <c i="39" r="BK135"/>
  <c r="J135"/>
  <c r="J102"/>
  <c r="BK171"/>
  <c r="J171"/>
  <c r="J103"/>
  <c r="BK174"/>
  <c r="J174"/>
  <c r="J104"/>
  <c r="BK179"/>
  <c r="J179"/>
  <c r="J105"/>
  <c r="T179"/>
  <c r="BK189"/>
  <c r="J189"/>
  <c r="J107"/>
  <c r="BK204"/>
  <c r="J204"/>
  <c r="J108"/>
  <c i="40" r="P140"/>
  <c r="P139"/>
  <c r="P138"/>
  <c i="1" r="AU142"/>
  <c i="40" r="P179"/>
  <c r="P183"/>
  <c r="R195"/>
  <c r="R202"/>
  <c r="T223"/>
  <c r="P231"/>
  <c r="P230"/>
  <c i="41" r="R136"/>
  <c r="R157"/>
  <c r="BK167"/>
  <c r="J167"/>
  <c r="J105"/>
  <c r="T208"/>
  <c r="T207"/>
  <c i="42" r="T128"/>
  <c r="R148"/>
  <c r="P151"/>
  <c r="T158"/>
  <c i="43" r="R127"/>
  <c r="R126"/>
  <c r="R125"/>
  <c r="P130"/>
  <c r="BK134"/>
  <c r="J134"/>
  <c r="J102"/>
  <c i="44" r="R129"/>
  <c r="R128"/>
  <c r="R127"/>
  <c r="T153"/>
  <c r="P161"/>
  <c r="BK165"/>
  <c r="J165"/>
  <c r="J104"/>
  <c i="45" r="BK122"/>
  <c r="J122"/>
  <c r="J99"/>
  <c i="47" r="BK131"/>
  <c r="J131"/>
  <c r="J102"/>
  <c r="R147"/>
  <c r="P157"/>
  <c i="48" r="P127"/>
  <c r="R137"/>
  <c r="P145"/>
  <c i="49" r="R123"/>
  <c r="R122"/>
  <c r="P159"/>
  <c i="50" r="P122"/>
  <c r="P121"/>
  <c i="1" r="AU153"/>
  <c i="51" r="BK124"/>
  <c r="J124"/>
  <c r="J98"/>
  <c r="P124"/>
  <c r="R124"/>
  <c r="T124"/>
  <c r="BK133"/>
  <c r="J133"/>
  <c r="J99"/>
  <c r="P133"/>
  <c r="R133"/>
  <c r="T133"/>
  <c r="BK137"/>
  <c r="J137"/>
  <c r="J100"/>
  <c r="P137"/>
  <c r="R137"/>
  <c r="T137"/>
  <c r="BK141"/>
  <c r="J141"/>
  <c r="J101"/>
  <c r="P141"/>
  <c r="R141"/>
  <c r="T141"/>
  <c r="BK144"/>
  <c r="J144"/>
  <c r="J102"/>
  <c r="P144"/>
  <c r="T144"/>
  <c i="2" r="E85"/>
  <c r="F94"/>
  <c r="J126"/>
  <c r="BE136"/>
  <c r="BE145"/>
  <c r="BE155"/>
  <c r="BE156"/>
  <c r="BE160"/>
  <c r="BE174"/>
  <c r="BE177"/>
  <c r="BE183"/>
  <c r="BE196"/>
  <c r="BE197"/>
  <c r="BE198"/>
  <c r="BE207"/>
  <c r="BE212"/>
  <c r="BE214"/>
  <c r="BE229"/>
  <c r="BE232"/>
  <c r="BE239"/>
  <c r="BE242"/>
  <c r="BE252"/>
  <c i="3" r="J94"/>
  <c r="F127"/>
  <c r="BE137"/>
  <c r="BE141"/>
  <c r="BE144"/>
  <c r="BE145"/>
  <c r="BE146"/>
  <c r="BE147"/>
  <c r="BE153"/>
  <c r="BE157"/>
  <c r="BE163"/>
  <c r="BE164"/>
  <c r="BE166"/>
  <c r="BE168"/>
  <c r="BE181"/>
  <c r="BE186"/>
  <c r="BE188"/>
  <c r="BE190"/>
  <c r="BE192"/>
  <c r="BE203"/>
  <c r="BE205"/>
  <c r="BE212"/>
  <c r="BE213"/>
  <c r="BE214"/>
  <c r="BE220"/>
  <c r="BE223"/>
  <c r="BE228"/>
  <c r="BE235"/>
  <c r="BK234"/>
  <c r="J234"/>
  <c r="J108"/>
  <c i="4" r="E85"/>
  <c r="J94"/>
  <c r="J124"/>
  <c r="BE135"/>
  <c r="BE143"/>
  <c r="BE147"/>
  <c r="BE149"/>
  <c r="BE153"/>
  <c r="BE154"/>
  <c r="BE156"/>
  <c r="BE158"/>
  <c r="BE164"/>
  <c r="BE170"/>
  <c r="BE174"/>
  <c r="BE176"/>
  <c r="BE177"/>
  <c r="BE183"/>
  <c r="BE199"/>
  <c r="BE203"/>
  <c r="BE204"/>
  <c r="BE208"/>
  <c r="BE212"/>
  <c r="BE213"/>
  <c r="BE221"/>
  <c r="BE225"/>
  <c r="BE226"/>
  <c r="BE227"/>
  <c r="BE231"/>
  <c r="BE232"/>
  <c r="BE238"/>
  <c r="BE239"/>
  <c r="BE241"/>
  <c r="BE242"/>
  <c r="BE246"/>
  <c r="BE248"/>
  <c r="BE256"/>
  <c i="5" r="E120"/>
  <c r="F129"/>
  <c r="BE139"/>
  <c r="BE143"/>
  <c r="BE146"/>
  <c r="BE147"/>
  <c r="BE154"/>
  <c r="BE156"/>
  <c r="BE166"/>
  <c r="BE173"/>
  <c r="BE174"/>
  <c r="BE175"/>
  <c r="BE179"/>
  <c r="BE184"/>
  <c r="BE186"/>
  <c r="BE190"/>
  <c r="BE207"/>
  <c r="BE209"/>
  <c r="BE215"/>
  <c r="BE217"/>
  <c r="BE221"/>
  <c r="BE223"/>
  <c r="BE224"/>
  <c r="BE226"/>
  <c r="BE239"/>
  <c r="BE240"/>
  <c r="BE241"/>
  <c r="BE242"/>
  <c r="BE249"/>
  <c r="BE253"/>
  <c r="BE254"/>
  <c r="BE255"/>
  <c r="BE257"/>
  <c r="BE258"/>
  <c r="BE260"/>
  <c r="BE267"/>
  <c r="BE268"/>
  <c r="BE269"/>
  <c r="BE271"/>
  <c r="BE272"/>
  <c r="BE277"/>
  <c r="BE279"/>
  <c r="BE284"/>
  <c r="BE285"/>
  <c i="6" r="E85"/>
  <c r="J129"/>
  <c r="BE139"/>
  <c r="BE140"/>
  <c r="BE141"/>
  <c r="BE143"/>
  <c r="BE147"/>
  <c r="BE151"/>
  <c r="BE156"/>
  <c r="BE160"/>
  <c r="BE162"/>
  <c r="BE169"/>
  <c r="BE173"/>
  <c r="BE177"/>
  <c r="BE187"/>
  <c r="BE189"/>
  <c r="BE199"/>
  <c r="BE209"/>
  <c r="BE212"/>
  <c r="BE214"/>
  <c r="BE219"/>
  <c r="BE220"/>
  <c r="BE224"/>
  <c r="BE226"/>
  <c r="BE227"/>
  <c r="BE230"/>
  <c r="BE238"/>
  <c r="BE244"/>
  <c r="BE247"/>
  <c r="BE252"/>
  <c r="BE255"/>
  <c r="BE257"/>
  <c r="BE260"/>
  <c r="BE263"/>
  <c i="7" r="J91"/>
  <c r="J94"/>
  <c r="BE136"/>
  <c r="BE137"/>
  <c r="BE138"/>
  <c r="BE139"/>
  <c r="BE142"/>
  <c r="BE144"/>
  <c r="BE154"/>
  <c r="BE156"/>
  <c r="BE159"/>
  <c r="BE164"/>
  <c r="BE165"/>
  <c r="BE174"/>
  <c r="BE176"/>
  <c r="BE180"/>
  <c r="BE191"/>
  <c r="BE196"/>
  <c r="BE197"/>
  <c r="BE206"/>
  <c r="BE219"/>
  <c r="BE223"/>
  <c r="BE224"/>
  <c r="BE230"/>
  <c r="BE231"/>
  <c r="BE232"/>
  <c r="BE237"/>
  <c r="BE244"/>
  <c r="BE246"/>
  <c r="BE248"/>
  <c r="BE250"/>
  <c i="8" r="J91"/>
  <c r="J94"/>
  <c r="F129"/>
  <c r="BE145"/>
  <c r="BE148"/>
  <c r="BE151"/>
  <c r="BE152"/>
  <c r="BE154"/>
  <c r="BE159"/>
  <c r="BE162"/>
  <c r="BE170"/>
  <c r="BE171"/>
  <c r="BE172"/>
  <c r="BE177"/>
  <c r="BE192"/>
  <c r="BE211"/>
  <c r="BE213"/>
  <c r="BE225"/>
  <c r="BE230"/>
  <c r="BE231"/>
  <c r="BE233"/>
  <c r="BE235"/>
  <c r="BE238"/>
  <c r="BE243"/>
  <c r="BE244"/>
  <c r="BE246"/>
  <c r="BE251"/>
  <c r="BE259"/>
  <c r="BE261"/>
  <c i="9" r="J91"/>
  <c r="E120"/>
  <c r="BE135"/>
  <c r="BE144"/>
  <c r="BE145"/>
  <c r="BE147"/>
  <c r="BE151"/>
  <c r="BE154"/>
  <c r="BE162"/>
  <c r="BE175"/>
  <c r="BE176"/>
  <c r="BE177"/>
  <c r="BE179"/>
  <c r="BE183"/>
  <c r="BE194"/>
  <c r="BE195"/>
  <c r="BE197"/>
  <c r="BE199"/>
  <c r="BE204"/>
  <c r="BE209"/>
  <c r="BE210"/>
  <c r="BE212"/>
  <c r="BE215"/>
  <c r="BE216"/>
  <c r="BE217"/>
  <c r="BE218"/>
  <c r="BE223"/>
  <c r="BE224"/>
  <c r="BE241"/>
  <c r="BE247"/>
  <c r="BE253"/>
  <c r="BE256"/>
  <c r="BE257"/>
  <c r="BE258"/>
  <c r="BE262"/>
  <c r="BE263"/>
  <c r="BE265"/>
  <c r="BE267"/>
  <c r="BE268"/>
  <c r="BE273"/>
  <c r="BE278"/>
  <c r="BE279"/>
  <c r="BE281"/>
  <c r="BE285"/>
  <c r="BE293"/>
  <c r="BE300"/>
  <c r="BE301"/>
  <c r="BE307"/>
  <c r="BE310"/>
  <c r="BE312"/>
  <c r="BE316"/>
  <c r="BE317"/>
  <c r="BE318"/>
  <c r="BE322"/>
  <c r="BE331"/>
  <c r="BE333"/>
  <c r="BE335"/>
  <c i="10" r="BE140"/>
  <c r="BE142"/>
  <c r="BE144"/>
  <c r="BE145"/>
  <c r="BE147"/>
  <c r="BE148"/>
  <c r="BE160"/>
  <c r="BE162"/>
  <c r="BE166"/>
  <c r="BE171"/>
  <c r="BE182"/>
  <c r="BE183"/>
  <c r="BE184"/>
  <c r="BE187"/>
  <c r="BE195"/>
  <c r="BE196"/>
  <c r="BE199"/>
  <c r="BE201"/>
  <c r="BE202"/>
  <c r="BE207"/>
  <c r="BE208"/>
  <c r="BE215"/>
  <c r="BE228"/>
  <c r="BE237"/>
  <c r="BE241"/>
  <c r="BE251"/>
  <c r="BE252"/>
  <c r="BE254"/>
  <c r="BE256"/>
  <c r="BK255"/>
  <c r="J255"/>
  <c r="J106"/>
  <c i="11" r="E85"/>
  <c r="BE141"/>
  <c r="BE151"/>
  <c r="BE156"/>
  <c r="BE163"/>
  <c r="BE169"/>
  <c r="BE172"/>
  <c r="BE186"/>
  <c r="BE194"/>
  <c r="BE196"/>
  <c r="BE205"/>
  <c r="BE211"/>
  <c r="BE213"/>
  <c r="BE220"/>
  <c r="BE221"/>
  <c r="BK168"/>
  <c r="J168"/>
  <c r="J101"/>
  <c i="12" r="E119"/>
  <c r="BE134"/>
  <c r="BE140"/>
  <c r="BE145"/>
  <c r="BE158"/>
  <c r="BE164"/>
  <c r="BE169"/>
  <c r="BE174"/>
  <c r="BE178"/>
  <c r="BE180"/>
  <c r="BE187"/>
  <c r="BE190"/>
  <c r="BE195"/>
  <c r="BE196"/>
  <c r="BE202"/>
  <c r="BE205"/>
  <c r="BE210"/>
  <c r="BE215"/>
  <c r="BE225"/>
  <c r="BE228"/>
  <c r="BE236"/>
  <c r="BE238"/>
  <c r="BE239"/>
  <c r="BE242"/>
  <c r="BE243"/>
  <c r="BE245"/>
  <c r="BE247"/>
  <c r="BE249"/>
  <c r="BE253"/>
  <c r="BE257"/>
  <c r="BE261"/>
  <c r="BE262"/>
  <c i="13" r="E85"/>
  <c r="J125"/>
  <c r="J128"/>
  <c r="BE137"/>
  <c r="BE142"/>
  <c r="BE144"/>
  <c r="BE149"/>
  <c r="BE150"/>
  <c r="BE152"/>
  <c r="BE153"/>
  <c r="BE156"/>
  <c r="BE157"/>
  <c r="BE158"/>
  <c r="BE159"/>
  <c r="BE174"/>
  <c r="BE178"/>
  <c r="BE193"/>
  <c r="BE195"/>
  <c r="BE196"/>
  <c r="BE198"/>
  <c r="BE202"/>
  <c r="BE205"/>
  <c r="BE206"/>
  <c r="BE215"/>
  <c r="BE217"/>
  <c r="BE220"/>
  <c r="BE221"/>
  <c r="BE222"/>
  <c r="BE223"/>
  <c r="BE226"/>
  <c r="BE228"/>
  <c r="BE233"/>
  <c r="BE234"/>
  <c r="BE242"/>
  <c r="BE247"/>
  <c r="BE249"/>
  <c r="BE252"/>
  <c r="BE258"/>
  <c r="BE271"/>
  <c r="BE274"/>
  <c r="BE275"/>
  <c r="BE277"/>
  <c r="BE280"/>
  <c r="BK279"/>
  <c r="J279"/>
  <c r="J109"/>
  <c i="14" r="E85"/>
  <c r="J94"/>
  <c r="J124"/>
  <c r="F127"/>
  <c r="BE138"/>
  <c r="BE140"/>
  <c r="BE145"/>
  <c r="BE148"/>
  <c r="BE151"/>
  <c r="BE152"/>
  <c r="BE157"/>
  <c r="BE160"/>
  <c r="BE161"/>
  <c r="BE166"/>
  <c r="BE170"/>
  <c r="BE172"/>
  <c r="BE174"/>
  <c r="BE175"/>
  <c r="BE184"/>
  <c r="BE186"/>
  <c r="BE188"/>
  <c r="BE190"/>
  <c r="BE206"/>
  <c r="BE214"/>
  <c r="BE215"/>
  <c r="BE219"/>
  <c r="BE229"/>
  <c r="BE232"/>
  <c r="BE234"/>
  <c r="BE247"/>
  <c r="BE254"/>
  <c r="BE258"/>
  <c r="BE259"/>
  <c r="BE266"/>
  <c r="BK272"/>
  <c r="J272"/>
  <c r="J108"/>
  <c i="15" r="F94"/>
  <c r="BE134"/>
  <c r="BE135"/>
  <c r="BE136"/>
  <c r="BE137"/>
  <c r="BE140"/>
  <c r="BE144"/>
  <c r="BE149"/>
  <c r="BE150"/>
  <c r="BE153"/>
  <c r="BE156"/>
  <c r="BE158"/>
  <c r="BE165"/>
  <c r="BE168"/>
  <c r="BE170"/>
  <c r="BE205"/>
  <c r="BK172"/>
  <c r="J172"/>
  <c r="J101"/>
  <c r="BK174"/>
  <c r="J174"/>
  <c r="J102"/>
  <c i="16" r="J94"/>
  <c r="F127"/>
  <c r="BE134"/>
  <c r="BE136"/>
  <c r="BE142"/>
  <c r="BE147"/>
  <c r="BE149"/>
  <c r="BE150"/>
  <c r="BE151"/>
  <c r="BE162"/>
  <c r="BE164"/>
  <c r="BE165"/>
  <c r="BE174"/>
  <c r="BE175"/>
  <c r="BE177"/>
  <c r="BE196"/>
  <c r="BE197"/>
  <c r="BE198"/>
  <c r="BE201"/>
  <c r="BE204"/>
  <c r="BE209"/>
  <c r="BE210"/>
  <c r="BE213"/>
  <c r="BE216"/>
  <c r="BE217"/>
  <c r="BE219"/>
  <c r="BE220"/>
  <c r="BE228"/>
  <c r="BE229"/>
  <c r="BE230"/>
  <c r="BE234"/>
  <c r="BK246"/>
  <c r="J246"/>
  <c r="J108"/>
  <c i="17" r="E85"/>
  <c r="F127"/>
  <c r="BE137"/>
  <c r="BE144"/>
  <c r="BE151"/>
  <c r="BE159"/>
  <c r="BE164"/>
  <c r="BE173"/>
  <c r="BE177"/>
  <c r="BE193"/>
  <c r="BE198"/>
  <c r="BE200"/>
  <c r="BE203"/>
  <c r="BE209"/>
  <c r="BE214"/>
  <c r="BE219"/>
  <c r="BE224"/>
  <c r="BE226"/>
  <c r="BE230"/>
  <c r="BE232"/>
  <c r="BE248"/>
  <c r="BK184"/>
  <c r="J184"/>
  <c r="J102"/>
  <c r="BK186"/>
  <c r="J186"/>
  <c r="J103"/>
  <c i="18" r="F94"/>
  <c r="BE139"/>
  <c r="BE141"/>
  <c r="BE143"/>
  <c r="BE146"/>
  <c r="BE148"/>
  <c r="BE151"/>
  <c r="BE157"/>
  <c r="BE160"/>
  <c r="BE163"/>
  <c r="BE166"/>
  <c r="BE170"/>
  <c r="BE175"/>
  <c r="BE183"/>
  <c r="BE194"/>
  <c r="BE201"/>
  <c r="BE206"/>
  <c r="BE207"/>
  <c r="BE208"/>
  <c r="BE210"/>
  <c r="BE219"/>
  <c r="BE220"/>
  <c r="BE221"/>
  <c r="BE222"/>
  <c r="BE226"/>
  <c r="BE228"/>
  <c r="BE233"/>
  <c r="BE235"/>
  <c r="BE238"/>
  <c r="BE245"/>
  <c r="BE246"/>
  <c r="BK186"/>
  <c r="J186"/>
  <c r="J103"/>
  <c r="BK251"/>
  <c r="J251"/>
  <c r="J108"/>
  <c i="19" r="J94"/>
  <c r="BE140"/>
  <c r="BE142"/>
  <c r="BE148"/>
  <c r="BE151"/>
  <c r="BE153"/>
  <c r="BE156"/>
  <c r="BE159"/>
  <c r="BE161"/>
  <c r="BE170"/>
  <c r="BE176"/>
  <c r="BE177"/>
  <c r="BE181"/>
  <c r="BE182"/>
  <c r="BE198"/>
  <c r="BE199"/>
  <c r="BE206"/>
  <c r="BE214"/>
  <c r="BE218"/>
  <c r="BE219"/>
  <c r="BE222"/>
  <c r="BE226"/>
  <c r="BE236"/>
  <c r="BE240"/>
  <c r="BE242"/>
  <c r="BE247"/>
  <c r="BE249"/>
  <c r="BE255"/>
  <c r="BE260"/>
  <c r="BE261"/>
  <c r="BE262"/>
  <c r="BE264"/>
  <c r="BK263"/>
  <c r="J263"/>
  <c r="J108"/>
  <c i="20" r="BE132"/>
  <c r="BE133"/>
  <c r="BE141"/>
  <c r="BE148"/>
  <c r="BE152"/>
  <c r="BE155"/>
  <c i="21" r="BE164"/>
  <c r="BE171"/>
  <c r="BE173"/>
  <c r="BE175"/>
  <c r="BE184"/>
  <c r="BE187"/>
  <c r="BE188"/>
  <c r="BE189"/>
  <c r="BE192"/>
  <c r="BE197"/>
  <c r="BE204"/>
  <c r="BE205"/>
  <c r="BE206"/>
  <c r="BE210"/>
  <c r="BE211"/>
  <c r="BE213"/>
  <c r="BE214"/>
  <c r="BE216"/>
  <c r="BE224"/>
  <c r="BE229"/>
  <c r="BE231"/>
  <c r="BE243"/>
  <c r="BE251"/>
  <c r="BE252"/>
  <c r="BE255"/>
  <c r="BK193"/>
  <c r="J193"/>
  <c r="J101"/>
  <c r="BK199"/>
  <c r="J199"/>
  <c r="J103"/>
  <c r="BK257"/>
  <c r="J257"/>
  <c r="J108"/>
  <c i="22" r="E118"/>
  <c r="BE145"/>
  <c r="BE152"/>
  <c r="BE157"/>
  <c r="BE158"/>
  <c r="BE161"/>
  <c r="BE166"/>
  <c r="BE178"/>
  <c r="BE179"/>
  <c r="BE192"/>
  <c r="BE195"/>
  <c r="BE203"/>
  <c r="BE210"/>
  <c r="BE214"/>
  <c r="BE216"/>
  <c r="BE223"/>
  <c r="BE230"/>
  <c r="BE232"/>
  <c r="BE233"/>
  <c r="BE235"/>
  <c r="BE238"/>
  <c r="BE248"/>
  <c r="BE249"/>
  <c r="BE256"/>
  <c r="BE261"/>
  <c r="BK266"/>
  <c r="J266"/>
  <c r="J108"/>
  <c i="23" r="J96"/>
  <c r="BE145"/>
  <c r="BE148"/>
  <c r="BE150"/>
  <c r="BE152"/>
  <c r="BE157"/>
  <c r="BE163"/>
  <c r="BE164"/>
  <c r="BE166"/>
  <c r="BE173"/>
  <c r="BE181"/>
  <c r="BE186"/>
  <c r="BE189"/>
  <c r="BE196"/>
  <c r="BE197"/>
  <c r="BE199"/>
  <c r="BE204"/>
  <c r="BE205"/>
  <c r="BE207"/>
  <c r="BE212"/>
  <c r="BE216"/>
  <c r="BE224"/>
  <c r="BE227"/>
  <c r="BE228"/>
  <c r="BE253"/>
  <c r="BE254"/>
  <c r="BE255"/>
  <c r="BE261"/>
  <c r="BE268"/>
  <c r="BE272"/>
  <c r="BE274"/>
  <c r="BK262"/>
  <c r="J262"/>
  <c r="J110"/>
  <c i="24" r="F96"/>
  <c r="BE140"/>
  <c r="BE147"/>
  <c r="BE165"/>
  <c r="BE169"/>
  <c r="BE186"/>
  <c r="BE190"/>
  <c r="BE192"/>
  <c r="BE198"/>
  <c r="BE202"/>
  <c r="BE204"/>
  <c r="BE214"/>
  <c r="BE221"/>
  <c r="BE241"/>
  <c r="BE245"/>
  <c r="BE247"/>
  <c r="BE251"/>
  <c r="BE255"/>
  <c r="BE258"/>
  <c r="BE260"/>
  <c r="BE262"/>
  <c r="BK223"/>
  <c r="J223"/>
  <c r="J106"/>
  <c i="25" r="J96"/>
  <c r="J130"/>
  <c r="BE140"/>
  <c r="BE143"/>
  <c r="BE151"/>
  <c r="BE155"/>
  <c r="BE157"/>
  <c r="BE158"/>
  <c r="BE166"/>
  <c r="BE168"/>
  <c r="BE169"/>
  <c r="BE171"/>
  <c r="BE176"/>
  <c r="BE178"/>
  <c r="BE179"/>
  <c r="BE185"/>
  <c r="BE186"/>
  <c r="BE187"/>
  <c r="BE193"/>
  <c r="BE200"/>
  <c r="BE201"/>
  <c r="BE202"/>
  <c r="BE204"/>
  <c r="BE211"/>
  <c r="BE212"/>
  <c r="BE213"/>
  <c r="BE215"/>
  <c r="BE218"/>
  <c r="BE220"/>
  <c r="BE230"/>
  <c r="BE235"/>
  <c r="BE236"/>
  <c r="BE238"/>
  <c r="BE241"/>
  <c r="BE243"/>
  <c r="BE245"/>
  <c r="BE246"/>
  <c r="BE249"/>
  <c r="BE251"/>
  <c r="BE252"/>
  <c r="BE253"/>
  <c r="BE268"/>
  <c r="BE270"/>
  <c i="26" r="E85"/>
  <c r="J96"/>
  <c r="BE142"/>
  <c r="BE143"/>
  <c r="BE146"/>
  <c r="BE147"/>
  <c r="BE148"/>
  <c r="BE149"/>
  <c r="BE151"/>
  <c r="BE152"/>
  <c r="BE161"/>
  <c r="BE162"/>
  <c r="BE167"/>
  <c r="BE168"/>
  <c r="BE170"/>
  <c r="BE171"/>
  <c r="BE174"/>
  <c r="BE179"/>
  <c r="BE180"/>
  <c r="BE183"/>
  <c r="BE196"/>
  <c r="BE205"/>
  <c r="BE209"/>
  <c r="BE225"/>
  <c r="BE231"/>
  <c r="BE232"/>
  <c r="BE233"/>
  <c r="BE234"/>
  <c r="BE237"/>
  <c r="BE246"/>
  <c r="BE247"/>
  <c r="BE253"/>
  <c r="BE254"/>
  <c r="BE255"/>
  <c r="BE264"/>
  <c r="BE268"/>
  <c r="BK260"/>
  <c r="J260"/>
  <c r="J110"/>
  <c i="27" r="E85"/>
  <c r="J93"/>
  <c r="J96"/>
  <c r="F133"/>
  <c r="BE148"/>
  <c r="BE157"/>
  <c r="BE158"/>
  <c r="BE160"/>
  <c r="BE164"/>
  <c r="BE167"/>
  <c r="BE168"/>
  <c r="BE169"/>
  <c r="BE174"/>
  <c r="BE176"/>
  <c r="BE177"/>
  <c r="BE179"/>
  <c r="BE181"/>
  <c r="BE193"/>
  <c r="BE205"/>
  <c r="BE207"/>
  <c r="BE208"/>
  <c r="BE209"/>
  <c r="BE211"/>
  <c r="BE213"/>
  <c r="BE215"/>
  <c r="BE234"/>
  <c r="BE235"/>
  <c r="BE236"/>
  <c r="BE237"/>
  <c r="BE243"/>
  <c r="BE251"/>
  <c r="BE254"/>
  <c r="BE255"/>
  <c r="BE260"/>
  <c r="BK247"/>
  <c r="J247"/>
  <c r="J109"/>
  <c i="28" r="J93"/>
  <c r="F96"/>
  <c r="BE140"/>
  <c r="BE153"/>
  <c r="BE154"/>
  <c r="BE160"/>
  <c r="BE165"/>
  <c r="BE166"/>
  <c r="BE167"/>
  <c r="BE170"/>
  <c r="BE173"/>
  <c r="BE175"/>
  <c r="BE176"/>
  <c r="BE188"/>
  <c r="BE190"/>
  <c r="BE192"/>
  <c r="BE194"/>
  <c r="BE196"/>
  <c r="BE197"/>
  <c r="BE202"/>
  <c r="BE206"/>
  <c r="BE208"/>
  <c r="BE211"/>
  <c r="BE213"/>
  <c r="BE214"/>
  <c r="BE221"/>
  <c r="BE223"/>
  <c r="BE229"/>
  <c r="BE230"/>
  <c r="BE233"/>
  <c r="BE236"/>
  <c r="BE237"/>
  <c r="BE246"/>
  <c r="BE247"/>
  <c r="BE252"/>
  <c r="BE253"/>
  <c r="BE261"/>
  <c r="BE264"/>
  <c r="BK226"/>
  <c r="J226"/>
  <c r="J107"/>
  <c i="29" r="J93"/>
  <c r="J96"/>
  <c r="BE127"/>
  <c r="BE129"/>
  <c r="BE130"/>
  <c r="BE132"/>
  <c r="BE133"/>
  <c i="30" r="E111"/>
  <c r="F122"/>
  <c r="BE127"/>
  <c r="BE128"/>
  <c r="BE129"/>
  <c r="BE130"/>
  <c r="BE136"/>
  <c r="BE139"/>
  <c r="BE140"/>
  <c r="BE141"/>
  <c i="31" r="BE127"/>
  <c r="BE134"/>
  <c i="32" r="E111"/>
  <c r="BE127"/>
  <c r="BE140"/>
  <c i="33" r="J96"/>
  <c r="BE130"/>
  <c r="BE134"/>
  <c i="34" r="J119"/>
  <c r="BE128"/>
  <c r="BE131"/>
  <c r="BE137"/>
  <c r="BE140"/>
  <c r="BE142"/>
  <c i="35" r="J115"/>
  <c r="J118"/>
  <c r="BE128"/>
  <c r="BE129"/>
  <c r="BE131"/>
  <c i="36" r="F114"/>
  <c r="BE119"/>
  <c r="BE121"/>
  <c r="BE122"/>
  <c r="BE124"/>
  <c i="37" r="J91"/>
  <c r="J94"/>
  <c r="BE133"/>
  <c r="BE141"/>
  <c r="BE142"/>
  <c r="BE149"/>
  <c r="BE159"/>
  <c r="BE161"/>
  <c r="BE162"/>
  <c r="BE163"/>
  <c r="BE168"/>
  <c i="38" r="J91"/>
  <c r="J94"/>
  <c r="F143"/>
  <c r="BE164"/>
  <c r="BE169"/>
  <c r="BE178"/>
  <c r="BE180"/>
  <c r="BE186"/>
  <c r="BE188"/>
  <c r="BE191"/>
  <c r="BE196"/>
  <c r="BE201"/>
  <c r="BE202"/>
  <c r="BE204"/>
  <c r="BE207"/>
  <c r="BE212"/>
  <c r="BE215"/>
  <c r="BE217"/>
  <c r="BE221"/>
  <c r="BE227"/>
  <c r="BE250"/>
  <c r="BE253"/>
  <c r="BE254"/>
  <c r="BE259"/>
  <c r="BE260"/>
  <c r="BE265"/>
  <c r="BE278"/>
  <c r="BE280"/>
  <c r="BE283"/>
  <c r="BE289"/>
  <c r="BE297"/>
  <c r="BE299"/>
  <c r="BE302"/>
  <c r="BE308"/>
  <c r="BE310"/>
  <c r="BE312"/>
  <c r="BE313"/>
  <c r="BE317"/>
  <c r="BE318"/>
  <c r="BE319"/>
  <c r="BE320"/>
  <c r="BE322"/>
  <c r="BE324"/>
  <c r="BE326"/>
  <c r="BE332"/>
  <c r="BE333"/>
  <c r="BE339"/>
  <c r="BE340"/>
  <c r="BE342"/>
  <c r="BE343"/>
  <c r="BE347"/>
  <c r="BE350"/>
  <c r="BE356"/>
  <c r="BE358"/>
  <c r="BE359"/>
  <c r="BE362"/>
  <c r="BE371"/>
  <c r="BE373"/>
  <c r="BE375"/>
  <c r="BE378"/>
  <c r="BE384"/>
  <c r="BE387"/>
  <c r="BE388"/>
  <c r="BE393"/>
  <c r="BE396"/>
  <c r="BE398"/>
  <c r="BE399"/>
  <c i="39" r="J96"/>
  <c r="BE142"/>
  <c r="BE145"/>
  <c r="BE148"/>
  <c r="BE151"/>
  <c r="BE152"/>
  <c r="BE153"/>
  <c r="BE156"/>
  <c r="BE157"/>
  <c r="BE162"/>
  <c r="BE163"/>
  <c r="BE164"/>
  <c r="BE165"/>
  <c r="BE166"/>
  <c r="BE168"/>
  <c r="BE180"/>
  <c r="BE183"/>
  <c r="BE184"/>
  <c r="BE193"/>
  <c r="BE198"/>
  <c r="BE205"/>
  <c r="BE206"/>
  <c i="40" r="J96"/>
  <c r="J132"/>
  <c r="BE144"/>
  <c r="BE145"/>
  <c r="BE146"/>
  <c r="BE150"/>
  <c r="BE153"/>
  <c r="BE155"/>
  <c r="BE165"/>
  <c r="BE166"/>
  <c r="BE171"/>
  <c r="BE172"/>
  <c r="BE174"/>
  <c r="BE177"/>
  <c r="BE180"/>
  <c r="BE185"/>
  <c r="BE186"/>
  <c r="BE189"/>
  <c r="BE196"/>
  <c r="BE197"/>
  <c r="BE200"/>
  <c r="BE201"/>
  <c r="BE204"/>
  <c r="BE207"/>
  <c r="BE208"/>
  <c r="BE218"/>
  <c r="BE219"/>
  <c r="BE220"/>
  <c r="BK221"/>
  <c r="J221"/>
  <c r="J108"/>
  <c i="41" r="J96"/>
  <c r="BE137"/>
  <c r="BE139"/>
  <c r="BE143"/>
  <c r="BE144"/>
  <c r="BE149"/>
  <c r="BE150"/>
  <c r="BE152"/>
  <c r="BE156"/>
  <c r="BE172"/>
  <c r="BE173"/>
  <c r="BE174"/>
  <c r="BE175"/>
  <c r="BE176"/>
  <c r="BE178"/>
  <c r="BE179"/>
  <c r="BE186"/>
  <c r="BE187"/>
  <c r="BE191"/>
  <c r="BE195"/>
  <c r="BE199"/>
  <c r="BE200"/>
  <c r="BE204"/>
  <c r="BE206"/>
  <c r="BE210"/>
  <c i="42" r="E85"/>
  <c r="F94"/>
  <c r="BE131"/>
  <c r="BE134"/>
  <c r="BE141"/>
  <c r="BE143"/>
  <c r="BE146"/>
  <c r="BE147"/>
  <c r="BE149"/>
  <c r="BE150"/>
  <c r="BE159"/>
  <c r="BE162"/>
  <c r="BE165"/>
  <c r="BE166"/>
  <c r="BK170"/>
  <c r="J170"/>
  <c r="J104"/>
  <c i="43" r="J94"/>
  <c r="BE129"/>
  <c r="BE137"/>
  <c r="BE138"/>
  <c i="44" r="E85"/>
  <c r="J94"/>
  <c r="J121"/>
  <c r="BE136"/>
  <c r="BE141"/>
  <c r="BE144"/>
  <c r="BE146"/>
  <c r="BE149"/>
  <c r="BE150"/>
  <c r="BE155"/>
  <c r="BE162"/>
  <c r="BE166"/>
  <c r="BE167"/>
  <c i="45" r="F94"/>
  <c r="J118"/>
  <c r="BE124"/>
  <c r="BE125"/>
  <c i="46" r="J94"/>
  <c r="F118"/>
  <c r="BK122"/>
  <c r="J122"/>
  <c r="J99"/>
  <c i="47" r="F96"/>
  <c r="J123"/>
  <c r="J126"/>
  <c r="BE133"/>
  <c r="BE134"/>
  <c r="BE137"/>
  <c r="BE140"/>
  <c r="BE152"/>
  <c r="BE155"/>
  <c r="BE164"/>
  <c i="48" r="F94"/>
  <c r="BE135"/>
  <c r="BE138"/>
  <c r="BE139"/>
  <c r="BE148"/>
  <c r="BE152"/>
  <c r="BE154"/>
  <c r="BE158"/>
  <c r="BE161"/>
  <c i="49" r="E85"/>
  <c r="BE126"/>
  <c r="BE127"/>
  <c r="BE134"/>
  <c r="BE136"/>
  <c r="BE138"/>
  <c r="BE140"/>
  <c r="BE148"/>
  <c r="BE151"/>
  <c r="BE163"/>
  <c i="50" r="E85"/>
  <c r="BE128"/>
  <c r="BE130"/>
  <c r="BE134"/>
  <c r="BE135"/>
  <c r="BE136"/>
  <c r="BE137"/>
  <c r="BE138"/>
  <c i="51" r="E85"/>
  <c r="J92"/>
  <c r="BE125"/>
  <c i="2" r="BE137"/>
  <c r="BE138"/>
  <c r="BE149"/>
  <c r="BE150"/>
  <c r="BE152"/>
  <c r="BE157"/>
  <c r="BE158"/>
  <c r="BE161"/>
  <c r="BE163"/>
  <c r="BE165"/>
  <c r="BE167"/>
  <c r="BE171"/>
  <c r="BE173"/>
  <c r="BE178"/>
  <c r="BE182"/>
  <c r="BE192"/>
  <c r="BE201"/>
  <c r="BE206"/>
  <c r="BE213"/>
  <c r="BE219"/>
  <c r="BE220"/>
  <c r="BE224"/>
  <c r="BE226"/>
  <c r="BE230"/>
  <c r="BE234"/>
  <c r="BE244"/>
  <c r="BE246"/>
  <c r="BE250"/>
  <c r="BE255"/>
  <c r="BE257"/>
  <c r="BE260"/>
  <c i="3" r="J91"/>
  <c r="BE133"/>
  <c r="BE136"/>
  <c r="BE139"/>
  <c r="BE143"/>
  <c r="BE148"/>
  <c r="BE151"/>
  <c r="BE152"/>
  <c r="BE160"/>
  <c r="BE169"/>
  <c r="BE171"/>
  <c r="BE174"/>
  <c r="BE178"/>
  <c r="BE180"/>
  <c r="BE183"/>
  <c r="BE185"/>
  <c r="BE194"/>
  <c r="BE195"/>
  <c r="BE197"/>
  <c r="BE199"/>
  <c r="BE207"/>
  <c r="BE208"/>
  <c r="BE209"/>
  <c r="BE211"/>
  <c r="BE216"/>
  <c r="BE221"/>
  <c r="BE224"/>
  <c r="BE226"/>
  <c r="BE230"/>
  <c i="4" r="BE140"/>
  <c r="BE142"/>
  <c r="BE144"/>
  <c r="BE145"/>
  <c r="BE148"/>
  <c r="BE151"/>
  <c r="BE159"/>
  <c r="BE161"/>
  <c r="BE172"/>
  <c r="BE180"/>
  <c r="BE181"/>
  <c r="BE185"/>
  <c r="BE194"/>
  <c r="BE195"/>
  <c r="BE197"/>
  <c r="BE201"/>
  <c r="BE202"/>
  <c r="BE214"/>
  <c r="BE215"/>
  <c r="BE216"/>
  <c r="BE220"/>
  <c r="BE222"/>
  <c r="BE224"/>
  <c r="BE228"/>
  <c r="BE230"/>
  <c r="BE237"/>
  <c r="BE245"/>
  <c r="BE249"/>
  <c r="BE250"/>
  <c i="5" r="J91"/>
  <c r="BE135"/>
  <c r="BE137"/>
  <c r="BE140"/>
  <c r="BE155"/>
  <c r="BE157"/>
  <c r="BE158"/>
  <c r="BE161"/>
  <c r="BE164"/>
  <c r="BE167"/>
  <c r="BE168"/>
  <c r="BE169"/>
  <c r="BE171"/>
  <c r="BE182"/>
  <c r="BE188"/>
  <c r="BE194"/>
  <c r="BE195"/>
  <c r="BE196"/>
  <c r="BE199"/>
  <c r="BE200"/>
  <c r="BE202"/>
  <c r="BE204"/>
  <c r="BE205"/>
  <c r="BE228"/>
  <c r="BE232"/>
  <c r="BE233"/>
  <c r="BE246"/>
  <c r="BE252"/>
  <c r="BE261"/>
  <c r="BE262"/>
  <c r="BE273"/>
  <c r="BE275"/>
  <c r="BE288"/>
  <c r="BE291"/>
  <c i="6" r="F129"/>
  <c r="BE136"/>
  <c r="BE137"/>
  <c r="BE146"/>
  <c r="BE149"/>
  <c r="BE159"/>
  <c r="BE168"/>
  <c r="BE170"/>
  <c r="BE174"/>
  <c r="BE185"/>
  <c r="BE186"/>
  <c r="BE194"/>
  <c r="BE211"/>
  <c r="BE213"/>
  <c r="BE215"/>
  <c r="BE216"/>
  <c r="BE221"/>
  <c r="BE225"/>
  <c r="BE229"/>
  <c r="BE232"/>
  <c r="BE233"/>
  <c r="BE237"/>
  <c r="BE246"/>
  <c r="BE248"/>
  <c i="7" r="E120"/>
  <c r="BE141"/>
  <c r="BE146"/>
  <c r="BE147"/>
  <c r="BE148"/>
  <c r="BE149"/>
  <c r="BE161"/>
  <c r="BE163"/>
  <c r="BE166"/>
  <c r="BE168"/>
  <c r="BE173"/>
  <c r="BE179"/>
  <c r="BE181"/>
  <c r="BE182"/>
  <c r="BE186"/>
  <c r="BE188"/>
  <c r="BE189"/>
  <c r="BE192"/>
  <c r="BE199"/>
  <c r="BE220"/>
  <c r="BE229"/>
  <c r="BE234"/>
  <c r="BE235"/>
  <c r="BE236"/>
  <c r="BE238"/>
  <c r="BE242"/>
  <c r="BE249"/>
  <c r="BE253"/>
  <c i="8" r="E85"/>
  <c r="BE140"/>
  <c r="BE156"/>
  <c r="BE157"/>
  <c r="BE161"/>
  <c r="BE163"/>
  <c r="BE166"/>
  <c r="BE169"/>
  <c r="BE173"/>
  <c r="BE178"/>
  <c r="BE183"/>
  <c r="BE184"/>
  <c r="BE189"/>
  <c r="BE195"/>
  <c r="BE205"/>
  <c r="BE216"/>
  <c r="BE217"/>
  <c r="BE221"/>
  <c r="BE224"/>
  <c r="BE226"/>
  <c r="BE229"/>
  <c r="BE232"/>
  <c r="BE255"/>
  <c r="BE267"/>
  <c r="BK266"/>
  <c r="J266"/>
  <c r="J110"/>
  <c i="9" r="F94"/>
  <c r="BE137"/>
  <c r="BE141"/>
  <c r="BE142"/>
  <c r="BE143"/>
  <c r="BE152"/>
  <c r="BE153"/>
  <c r="BE155"/>
  <c r="BE156"/>
  <c r="BE159"/>
  <c r="BE163"/>
  <c r="BE166"/>
  <c r="BE170"/>
  <c r="BE171"/>
  <c r="BE186"/>
  <c r="BE187"/>
  <c r="BE192"/>
  <c r="BE201"/>
  <c r="BE203"/>
  <c r="BE205"/>
  <c r="BE208"/>
  <c r="BE221"/>
  <c r="BE226"/>
  <c r="BE230"/>
  <c r="BE231"/>
  <c r="BE242"/>
  <c r="BE249"/>
  <c r="BE251"/>
  <c r="BE252"/>
  <c r="BE276"/>
  <c r="BE282"/>
  <c r="BE287"/>
  <c r="BE289"/>
  <c r="BE294"/>
  <c r="BE305"/>
  <c r="BE311"/>
  <c r="BE315"/>
  <c r="BE324"/>
  <c r="BE325"/>
  <c r="BE330"/>
  <c r="BE332"/>
  <c r="BE334"/>
  <c r="BE340"/>
  <c r="BE341"/>
  <c r="BE342"/>
  <c r="BE343"/>
  <c i="10" r="J91"/>
  <c r="F94"/>
  <c r="J125"/>
  <c r="BE132"/>
  <c r="BE134"/>
  <c r="BE136"/>
  <c r="BE150"/>
  <c r="BE151"/>
  <c r="BE154"/>
  <c r="BE172"/>
  <c r="BE173"/>
  <c r="BE179"/>
  <c r="BE180"/>
  <c r="BE185"/>
  <c r="BE189"/>
  <c r="BE191"/>
  <c r="BE203"/>
  <c r="BE206"/>
  <c r="BE214"/>
  <c r="BE217"/>
  <c r="BE235"/>
  <c r="BE243"/>
  <c r="BE244"/>
  <c i="11" r="J94"/>
  <c r="BE138"/>
  <c r="BE143"/>
  <c r="BE146"/>
  <c r="BE148"/>
  <c r="BE150"/>
  <c r="BE154"/>
  <c r="BE159"/>
  <c r="BE171"/>
  <c r="BE179"/>
  <c r="BE184"/>
  <c r="BE188"/>
  <c r="BE192"/>
  <c r="BE198"/>
  <c r="BE207"/>
  <c r="BK174"/>
  <c r="J174"/>
  <c r="J103"/>
  <c r="BK215"/>
  <c r="J215"/>
  <c r="J108"/>
  <c i="12" r="BE135"/>
  <c r="BE137"/>
  <c r="BE138"/>
  <c r="BE148"/>
  <c r="BE151"/>
  <c r="BE152"/>
  <c r="BE157"/>
  <c r="BE162"/>
  <c r="BE171"/>
  <c r="BE172"/>
  <c r="BE175"/>
  <c r="BE191"/>
  <c r="BE198"/>
  <c r="BE200"/>
  <c r="BE207"/>
  <c r="BE212"/>
  <c r="BE213"/>
  <c r="BE214"/>
  <c r="BE220"/>
  <c r="BE221"/>
  <c r="BE224"/>
  <c r="BE226"/>
  <c r="BE237"/>
  <c r="BE244"/>
  <c r="BE250"/>
  <c r="BE252"/>
  <c r="BE254"/>
  <c r="BK256"/>
  <c r="J256"/>
  <c r="J107"/>
  <c i="13" r="F128"/>
  <c r="BE139"/>
  <c r="BE146"/>
  <c r="BE148"/>
  <c r="BE161"/>
  <c r="BE163"/>
  <c r="BE167"/>
  <c r="BE171"/>
  <c r="BE173"/>
  <c r="BE175"/>
  <c r="BE179"/>
  <c r="BE183"/>
  <c r="BE185"/>
  <c r="BE186"/>
  <c r="BE187"/>
  <c r="BE189"/>
  <c r="BE204"/>
  <c r="BE208"/>
  <c r="BE212"/>
  <c r="BE214"/>
  <c r="BE219"/>
  <c r="BE230"/>
  <c r="BE236"/>
  <c r="BE248"/>
  <c r="BE250"/>
  <c r="BE255"/>
  <c r="BE263"/>
  <c r="BE265"/>
  <c r="BE267"/>
  <c r="BE269"/>
  <c i="14" r="BE135"/>
  <c r="BE137"/>
  <c r="BE139"/>
  <c r="BE141"/>
  <c r="BE142"/>
  <c r="BE154"/>
  <c r="BE156"/>
  <c r="BE159"/>
  <c r="BE162"/>
  <c r="BE177"/>
  <c r="BE179"/>
  <c r="BE191"/>
  <c r="BE192"/>
  <c r="BE194"/>
  <c r="BE195"/>
  <c r="BE199"/>
  <c r="BE201"/>
  <c r="BE210"/>
  <c r="BE217"/>
  <c r="BE222"/>
  <c r="BE224"/>
  <c r="BE226"/>
  <c r="BE227"/>
  <c r="BE236"/>
  <c r="BE241"/>
  <c r="BE243"/>
  <c r="BE245"/>
  <c r="BE249"/>
  <c r="BE255"/>
  <c r="BE261"/>
  <c r="BE262"/>
  <c r="BE264"/>
  <c r="BE267"/>
  <c r="BE268"/>
  <c i="15" r="J94"/>
  <c r="BE133"/>
  <c r="BE138"/>
  <c r="BE145"/>
  <c r="BE146"/>
  <c r="BE148"/>
  <c r="BE151"/>
  <c r="BE152"/>
  <c r="BE159"/>
  <c r="BE177"/>
  <c r="BE178"/>
  <c r="BE181"/>
  <c r="BE186"/>
  <c r="BE190"/>
  <c r="BE201"/>
  <c r="BE203"/>
  <c r="BE207"/>
  <c r="BE209"/>
  <c r="BE210"/>
  <c r="BE211"/>
  <c r="BE213"/>
  <c i="16" r="J124"/>
  <c r="BE139"/>
  <c r="BE140"/>
  <c r="BE144"/>
  <c r="BE145"/>
  <c r="BE155"/>
  <c r="BE158"/>
  <c r="BE160"/>
  <c r="BE161"/>
  <c r="BE163"/>
  <c r="BE172"/>
  <c r="BE173"/>
  <c r="BE178"/>
  <c r="BE179"/>
  <c r="BE182"/>
  <c r="BE183"/>
  <c r="BE194"/>
  <c r="BE200"/>
  <c r="BE211"/>
  <c r="BE215"/>
  <c r="BE223"/>
  <c r="BE224"/>
  <c r="BE232"/>
  <c r="BE243"/>
  <c r="BE247"/>
  <c r="BK184"/>
  <c r="J184"/>
  <c r="J101"/>
  <c r="BK190"/>
  <c r="J190"/>
  <c r="J103"/>
  <c i="17" r="J124"/>
  <c r="BE138"/>
  <c r="BE139"/>
  <c r="BE142"/>
  <c r="BE143"/>
  <c r="BE146"/>
  <c r="BE149"/>
  <c r="BE156"/>
  <c r="BE161"/>
  <c r="BE162"/>
  <c r="BE165"/>
  <c r="BE167"/>
  <c r="BE170"/>
  <c r="BE172"/>
  <c r="BE176"/>
  <c r="BE178"/>
  <c r="BE181"/>
  <c r="BE183"/>
  <c r="BE185"/>
  <c r="BE189"/>
  <c r="BE194"/>
  <c r="BE195"/>
  <c r="BE196"/>
  <c r="BE197"/>
  <c r="BE201"/>
  <c r="BE204"/>
  <c r="BE205"/>
  <c r="BE207"/>
  <c r="BE211"/>
  <c r="BE221"/>
  <c r="BE222"/>
  <c r="BE223"/>
  <c r="BE235"/>
  <c r="BE243"/>
  <c r="BE249"/>
  <c r="BE251"/>
  <c i="18" r="E85"/>
  <c r="BE133"/>
  <c r="BE134"/>
  <c r="BE135"/>
  <c r="BE144"/>
  <c r="BE145"/>
  <c r="BE152"/>
  <c r="BE155"/>
  <c r="BE156"/>
  <c r="BE162"/>
  <c r="BE164"/>
  <c r="BE167"/>
  <c r="BE169"/>
  <c r="BE179"/>
  <c r="BE180"/>
  <c r="BE181"/>
  <c r="BE185"/>
  <c r="BE187"/>
  <c r="BE189"/>
  <c r="BE202"/>
  <c r="BE203"/>
  <c r="BE204"/>
  <c r="BE205"/>
  <c r="BE214"/>
  <c r="BE215"/>
  <c r="BE216"/>
  <c r="BE217"/>
  <c r="BE218"/>
  <c r="BE223"/>
  <c r="BE224"/>
  <c r="BE225"/>
  <c r="BE234"/>
  <c r="BE236"/>
  <c r="BE239"/>
  <c r="BE249"/>
  <c i="19" r="J91"/>
  <c r="F94"/>
  <c r="BE135"/>
  <c r="BE137"/>
  <c r="BE141"/>
  <c r="BE145"/>
  <c r="BE147"/>
  <c r="BE152"/>
  <c r="BE157"/>
  <c r="BE158"/>
  <c r="BE175"/>
  <c r="BE180"/>
  <c r="BE189"/>
  <c r="BE193"/>
  <c r="BE200"/>
  <c r="BE205"/>
  <c r="BE208"/>
  <c r="BE210"/>
  <c r="BE221"/>
  <c r="BE225"/>
  <c r="BE227"/>
  <c r="BE235"/>
  <c r="BE239"/>
  <c r="BE241"/>
  <c r="BE245"/>
  <c r="BE248"/>
  <c r="BE251"/>
  <c r="BE252"/>
  <c r="BE257"/>
  <c i="20" r="J91"/>
  <c r="J94"/>
  <c r="BE135"/>
  <c r="BE136"/>
  <c r="BE139"/>
  <c r="BE146"/>
  <c r="BE151"/>
  <c r="BE158"/>
  <c r="BE159"/>
  <c r="BE162"/>
  <c r="BE165"/>
  <c r="BE166"/>
  <c r="BE168"/>
  <c r="BE169"/>
  <c r="BE170"/>
  <c r="BE180"/>
  <c r="BE181"/>
  <c r="BE182"/>
  <c r="BE184"/>
  <c r="BE188"/>
  <c r="BE190"/>
  <c r="BE191"/>
  <c r="BE193"/>
  <c r="BE194"/>
  <c r="BE196"/>
  <c r="BE199"/>
  <c r="BE201"/>
  <c r="BE205"/>
  <c r="BE208"/>
  <c r="BE210"/>
  <c r="BE213"/>
  <c r="BE215"/>
  <c r="BE219"/>
  <c r="BE221"/>
  <c r="BE224"/>
  <c r="BE228"/>
  <c r="BE233"/>
  <c r="BE239"/>
  <c r="BE240"/>
  <c r="BE241"/>
  <c r="BE242"/>
  <c r="BE247"/>
  <c r="BE248"/>
  <c r="BE250"/>
  <c r="BE253"/>
  <c r="BE256"/>
  <c r="BE259"/>
  <c i="21" r="E118"/>
  <c r="J127"/>
  <c r="BE135"/>
  <c r="BE138"/>
  <c r="BE140"/>
  <c r="BE141"/>
  <c r="BE145"/>
  <c r="BE147"/>
  <c r="BE149"/>
  <c r="BE151"/>
  <c r="BE154"/>
  <c r="BE155"/>
  <c r="BE157"/>
  <c r="BE159"/>
  <c r="BE160"/>
  <c r="BE162"/>
  <c r="BE163"/>
  <c r="BE165"/>
  <c r="BE167"/>
  <c r="BE170"/>
  <c r="BE179"/>
  <c r="BE180"/>
  <c r="BE182"/>
  <c r="BE183"/>
  <c r="BE190"/>
  <c r="BE203"/>
  <c r="BE208"/>
  <c r="BE217"/>
  <c r="BE218"/>
  <c r="BE221"/>
  <c r="BE223"/>
  <c r="BE225"/>
  <c r="BE226"/>
  <c r="BE232"/>
  <c r="BE233"/>
  <c r="BE234"/>
  <c r="BE236"/>
  <c r="BE245"/>
  <c r="BE247"/>
  <c i="22" r="J91"/>
  <c r="J94"/>
  <c r="F127"/>
  <c r="BE133"/>
  <c r="BE135"/>
  <c r="BE138"/>
  <c r="BE139"/>
  <c r="BE148"/>
  <c r="BE149"/>
  <c r="BE150"/>
  <c r="BE154"/>
  <c r="BE163"/>
  <c r="BE165"/>
  <c r="BE168"/>
  <c r="BE169"/>
  <c r="BE170"/>
  <c r="BE172"/>
  <c r="BE173"/>
  <c r="BE186"/>
  <c r="BE188"/>
  <c r="BE189"/>
  <c r="BE191"/>
  <c r="BE196"/>
  <c r="BE197"/>
  <c r="BE198"/>
  <c r="BE200"/>
  <c r="BE205"/>
  <c r="BE219"/>
  <c r="BE234"/>
  <c r="BE239"/>
  <c r="BE240"/>
  <c r="BE246"/>
  <c r="BE258"/>
  <c r="BE260"/>
  <c r="BE262"/>
  <c i="23" r="E85"/>
  <c r="BE142"/>
  <c r="BE154"/>
  <c r="BE156"/>
  <c r="BE159"/>
  <c r="BE160"/>
  <c r="BE161"/>
  <c r="BE162"/>
  <c r="BE171"/>
  <c r="BE176"/>
  <c r="BE177"/>
  <c r="BE180"/>
  <c r="BE182"/>
  <c r="BE183"/>
  <c r="BE184"/>
  <c r="BE185"/>
  <c r="BE188"/>
  <c r="BE193"/>
  <c r="BE194"/>
  <c r="BE195"/>
  <c r="BE201"/>
  <c r="BE202"/>
  <c r="BE203"/>
  <c r="BE210"/>
  <c r="BE213"/>
  <c r="BE220"/>
  <c r="BE221"/>
  <c r="BE239"/>
  <c r="BE240"/>
  <c r="BE242"/>
  <c r="BE243"/>
  <c r="BE248"/>
  <c r="BE250"/>
  <c r="BE256"/>
  <c r="BE275"/>
  <c i="24" r="J93"/>
  <c r="BE139"/>
  <c r="BE141"/>
  <c r="BE142"/>
  <c r="BE143"/>
  <c r="BE149"/>
  <c r="BE163"/>
  <c r="BE164"/>
  <c r="BE166"/>
  <c r="BE170"/>
  <c r="BE173"/>
  <c r="BE184"/>
  <c r="BE187"/>
  <c r="BE188"/>
  <c r="BE189"/>
  <c r="BE191"/>
  <c r="BE193"/>
  <c r="BE200"/>
  <c r="BE201"/>
  <c r="BE205"/>
  <c r="BE206"/>
  <c r="BE207"/>
  <c r="BE208"/>
  <c r="BE212"/>
  <c r="BE232"/>
  <c r="BE233"/>
  <c r="BE234"/>
  <c r="BE237"/>
  <c r="BE238"/>
  <c r="BE239"/>
  <c r="BE242"/>
  <c r="BE243"/>
  <c r="BE249"/>
  <c r="BE257"/>
  <c r="BE263"/>
  <c r="BE264"/>
  <c r="BE266"/>
  <c r="BK250"/>
  <c r="J250"/>
  <c r="J109"/>
  <c i="25" r="BE139"/>
  <c r="BE146"/>
  <c r="BE149"/>
  <c r="BE154"/>
  <c r="BE156"/>
  <c r="BE160"/>
  <c r="BE162"/>
  <c r="BE190"/>
  <c r="BE194"/>
  <c r="BE196"/>
  <c r="BE197"/>
  <c r="BE198"/>
  <c r="BE203"/>
  <c r="BE205"/>
  <c r="BE210"/>
  <c r="BE223"/>
  <c r="BE239"/>
  <c r="BE242"/>
  <c r="BE250"/>
  <c r="BE261"/>
  <c r="BE262"/>
  <c r="BE264"/>
  <c r="BE266"/>
  <c r="BE267"/>
  <c r="BK225"/>
  <c r="J225"/>
  <c r="J106"/>
  <c i="26" r="F96"/>
  <c r="BE150"/>
  <c r="BE153"/>
  <c r="BE156"/>
  <c r="BE158"/>
  <c r="BE159"/>
  <c r="BE163"/>
  <c r="BE165"/>
  <c r="BE176"/>
  <c r="BE182"/>
  <c r="BE184"/>
  <c r="BE193"/>
  <c r="BE194"/>
  <c r="BE195"/>
  <c r="BE198"/>
  <c r="BE199"/>
  <c r="BE200"/>
  <c r="BE208"/>
  <c r="BE210"/>
  <c r="BE217"/>
  <c r="BE218"/>
  <c r="BE219"/>
  <c r="BE226"/>
  <c r="BE235"/>
  <c r="BE236"/>
  <c r="BE245"/>
  <c r="BE252"/>
  <c r="BE269"/>
  <c i="27" r="BE140"/>
  <c r="BE141"/>
  <c r="BE142"/>
  <c r="BE151"/>
  <c r="BE155"/>
  <c r="BE156"/>
  <c r="BE162"/>
  <c r="BE165"/>
  <c r="BE166"/>
  <c r="BE172"/>
  <c r="BE173"/>
  <c r="BE178"/>
  <c r="BE183"/>
  <c r="BE184"/>
  <c r="BE191"/>
  <c r="BE195"/>
  <c r="BE196"/>
  <c r="BE199"/>
  <c r="BE202"/>
  <c r="BE214"/>
  <c r="BE216"/>
  <c r="BE218"/>
  <c r="BE227"/>
  <c r="BE228"/>
  <c r="BE229"/>
  <c r="BE233"/>
  <c r="BE248"/>
  <c i="28" r="E85"/>
  <c r="J134"/>
  <c r="BE152"/>
  <c r="BE156"/>
  <c r="BE157"/>
  <c r="BE158"/>
  <c r="BE159"/>
  <c r="BE161"/>
  <c r="BE171"/>
  <c r="BE182"/>
  <c r="BE184"/>
  <c r="BE199"/>
  <c r="BE200"/>
  <c r="BE209"/>
  <c r="BE218"/>
  <c r="BE227"/>
  <c r="BE231"/>
  <c r="BE232"/>
  <c r="BE235"/>
  <c r="BE243"/>
  <c r="BE244"/>
  <c r="BE250"/>
  <c r="BE254"/>
  <c r="BE256"/>
  <c r="BE265"/>
  <c i="29" r="E85"/>
  <c r="BE131"/>
  <c r="BE136"/>
  <c r="BE137"/>
  <c r="BE139"/>
  <c i="30" r="BE131"/>
  <c r="BE132"/>
  <c r="BE133"/>
  <c r="BE134"/>
  <c r="BE135"/>
  <c r="BE137"/>
  <c i="31" r="J93"/>
  <c r="J96"/>
  <c r="F122"/>
  <c r="BE128"/>
  <c r="BE129"/>
  <c r="BE130"/>
  <c i="32" r="J122"/>
  <c r="BE131"/>
  <c r="BE132"/>
  <c r="BE133"/>
  <c r="BE135"/>
  <c r="BE136"/>
  <c i="33" r="J93"/>
  <c r="BE127"/>
  <c r="BE128"/>
  <c r="BE129"/>
  <c r="BE136"/>
  <c r="BE139"/>
  <c r="BE140"/>
  <c r="BE141"/>
  <c i="34" r="J96"/>
  <c r="F122"/>
  <c r="BE130"/>
  <c r="BE133"/>
  <c r="BE134"/>
  <c i="35" r="BE124"/>
  <c r="BE127"/>
  <c r="BE132"/>
  <c i="37" r="E114"/>
  <c r="BE134"/>
  <c r="BE136"/>
  <c r="BE137"/>
  <c r="BE138"/>
  <c r="BE143"/>
  <c r="BE146"/>
  <c r="BE147"/>
  <c r="BE148"/>
  <c r="BE150"/>
  <c r="BE160"/>
  <c r="BE164"/>
  <c r="BE173"/>
  <c r="BE175"/>
  <c i="38" r="E134"/>
  <c r="BE160"/>
  <c r="BE167"/>
  <c r="BE168"/>
  <c r="BE172"/>
  <c r="BE174"/>
  <c r="BE175"/>
  <c r="BE181"/>
  <c r="BE182"/>
  <c r="BE184"/>
  <c r="BE189"/>
  <c r="BE198"/>
  <c r="BE200"/>
  <c r="BE206"/>
  <c r="BE209"/>
  <c r="BE210"/>
  <c r="BE213"/>
  <c r="BE218"/>
  <c r="BE222"/>
  <c r="BE226"/>
  <c r="BE229"/>
  <c r="BE231"/>
  <c r="BE240"/>
  <c r="BE243"/>
  <c r="BE245"/>
  <c r="BE249"/>
  <c r="BE252"/>
  <c r="BE257"/>
  <c r="BE258"/>
  <c r="BE261"/>
  <c r="BE262"/>
  <c r="BE264"/>
  <c r="BE272"/>
  <c r="BE274"/>
  <c r="BE279"/>
  <c r="BE281"/>
  <c r="BE284"/>
  <c r="BE292"/>
  <c r="BE294"/>
  <c r="BE311"/>
  <c r="BE325"/>
  <c r="BE349"/>
  <c r="BE353"/>
  <c r="BE370"/>
  <c r="BE379"/>
  <c r="BE380"/>
  <c r="BE383"/>
  <c r="BE389"/>
  <c r="BE390"/>
  <c r="BE392"/>
  <c r="BE403"/>
  <c i="39" r="BE136"/>
  <c r="BE149"/>
  <c r="BE158"/>
  <c r="BE160"/>
  <c r="BE169"/>
  <c r="BE173"/>
  <c r="BE175"/>
  <c r="BE191"/>
  <c r="BE194"/>
  <c r="BE196"/>
  <c r="BE202"/>
  <c i="40" r="E124"/>
  <c r="BE143"/>
  <c r="BE147"/>
  <c r="BE163"/>
  <c r="BE170"/>
  <c r="BE175"/>
  <c r="BE181"/>
  <c r="BE184"/>
  <c r="BE191"/>
  <c r="BE192"/>
  <c r="BE198"/>
  <c r="BE199"/>
  <c r="BE203"/>
  <c r="BE209"/>
  <c r="BE210"/>
  <c r="BE211"/>
  <c r="BE213"/>
  <c r="BE215"/>
  <c r="BE227"/>
  <c r="BE233"/>
  <c i="41" r="J93"/>
  <c r="F131"/>
  <c r="BE141"/>
  <c r="BE170"/>
  <c r="BE180"/>
  <c r="BE183"/>
  <c r="BE184"/>
  <c r="BE190"/>
  <c r="BE196"/>
  <c r="BE197"/>
  <c r="BE203"/>
  <c i="42" r="BE145"/>
  <c r="BE153"/>
  <c r="BE155"/>
  <c r="BE157"/>
  <c r="BE163"/>
  <c r="BE164"/>
  <c r="BE167"/>
  <c r="BE169"/>
  <c i="43" r="J91"/>
  <c r="F94"/>
  <c r="BE133"/>
  <c r="BE136"/>
  <c r="BE139"/>
  <c r="BE140"/>
  <c r="BE143"/>
  <c r="BK142"/>
  <c r="J142"/>
  <c r="J103"/>
  <c i="44" r="BE131"/>
  <c r="BE133"/>
  <c r="BE145"/>
  <c r="BE152"/>
  <c r="BE157"/>
  <c r="BE159"/>
  <c r="BE160"/>
  <c r="BE168"/>
  <c r="BE170"/>
  <c i="46" r="E109"/>
  <c i="47" r="E85"/>
  <c r="BE136"/>
  <c r="BE138"/>
  <c r="BE141"/>
  <c r="BE153"/>
  <c r="BE154"/>
  <c r="BE156"/>
  <c r="BE158"/>
  <c r="BK166"/>
  <c r="J166"/>
  <c r="J105"/>
  <c i="48" r="E113"/>
  <c r="BE129"/>
  <c r="BE131"/>
  <c r="BE133"/>
  <c r="BE144"/>
  <c r="BE153"/>
  <c r="BE155"/>
  <c r="BE156"/>
  <c i="49" r="J116"/>
  <c r="F119"/>
  <c r="BE130"/>
  <c r="BE133"/>
  <c r="BE135"/>
  <c r="BE137"/>
  <c r="BE143"/>
  <c r="BE144"/>
  <c r="BE146"/>
  <c r="BE152"/>
  <c r="BE153"/>
  <c r="BE156"/>
  <c r="BE160"/>
  <c i="50" r="J91"/>
  <c r="F94"/>
  <c r="J118"/>
  <c r="BE132"/>
  <c i="51" r="J89"/>
  <c r="BE126"/>
  <c r="BE127"/>
  <c r="BE128"/>
  <c i="2" r="J129"/>
  <c r="BE139"/>
  <c r="BE140"/>
  <c r="BE143"/>
  <c r="BE146"/>
  <c r="BE148"/>
  <c r="BE151"/>
  <c r="BE153"/>
  <c r="BE162"/>
  <c r="BE164"/>
  <c r="BE166"/>
  <c r="BE168"/>
  <c r="BE172"/>
  <c r="BE176"/>
  <c r="BE180"/>
  <c r="BE184"/>
  <c r="BE187"/>
  <c r="BE189"/>
  <c r="BE190"/>
  <c r="BE191"/>
  <c r="BE193"/>
  <c r="BE195"/>
  <c r="BE208"/>
  <c r="BE217"/>
  <c r="BE218"/>
  <c r="BE221"/>
  <c r="BE223"/>
  <c r="BE225"/>
  <c r="BE231"/>
  <c r="BE243"/>
  <c r="BE245"/>
  <c r="BE248"/>
  <c r="BE251"/>
  <c r="BE254"/>
  <c r="BE261"/>
  <c r="BE262"/>
  <c i="3" r="E85"/>
  <c r="BE138"/>
  <c r="BE140"/>
  <c r="BE142"/>
  <c r="BE150"/>
  <c r="BE154"/>
  <c r="BE158"/>
  <c r="BE159"/>
  <c r="BE161"/>
  <c r="BE167"/>
  <c r="BE170"/>
  <c r="BE182"/>
  <c r="BE184"/>
  <c r="BE187"/>
  <c r="BE191"/>
  <c r="BE193"/>
  <c r="BE196"/>
  <c r="BE201"/>
  <c r="BE204"/>
  <c r="BE206"/>
  <c r="BE217"/>
  <c r="BE227"/>
  <c r="BE229"/>
  <c r="BE232"/>
  <c i="4" r="F127"/>
  <c r="BE134"/>
  <c r="BE136"/>
  <c r="BE138"/>
  <c r="BE150"/>
  <c r="BE152"/>
  <c r="BE162"/>
  <c r="BE165"/>
  <c r="BE166"/>
  <c r="BE168"/>
  <c r="BE169"/>
  <c r="BE171"/>
  <c r="BE184"/>
  <c r="BE186"/>
  <c r="BE189"/>
  <c r="BE191"/>
  <c r="BE198"/>
  <c r="BE209"/>
  <c r="BE210"/>
  <c r="BE218"/>
  <c r="BE223"/>
  <c r="BE229"/>
  <c r="BE234"/>
  <c r="BE236"/>
  <c r="BE244"/>
  <c r="BE251"/>
  <c r="BE252"/>
  <c r="BE255"/>
  <c r="BE257"/>
  <c r="BE258"/>
  <c r="BE260"/>
  <c r="BE261"/>
  <c r="BE262"/>
  <c r="BE264"/>
  <c r="BE266"/>
  <c i="5" r="J94"/>
  <c r="BE136"/>
  <c r="BE149"/>
  <c r="BE159"/>
  <c r="BE163"/>
  <c r="BE165"/>
  <c r="BE170"/>
  <c r="BE172"/>
  <c r="BE176"/>
  <c r="BE177"/>
  <c r="BE183"/>
  <c r="BE189"/>
  <c r="BE191"/>
  <c r="BE197"/>
  <c r="BE198"/>
  <c r="BE208"/>
  <c r="BE210"/>
  <c r="BE214"/>
  <c r="BE216"/>
  <c r="BE218"/>
  <c r="BE225"/>
  <c r="BE227"/>
  <c r="BE229"/>
  <c r="BE235"/>
  <c r="BE236"/>
  <c r="BE244"/>
  <c r="BE245"/>
  <c r="BE247"/>
  <c r="BE248"/>
  <c r="BE256"/>
  <c r="BE259"/>
  <c r="BE263"/>
  <c r="BE264"/>
  <c r="BE278"/>
  <c r="BE286"/>
  <c r="BE297"/>
  <c r="BE298"/>
  <c r="BE299"/>
  <c r="BK293"/>
  <c r="J293"/>
  <c r="J108"/>
  <c i="6" r="J91"/>
  <c r="BE135"/>
  <c r="BE142"/>
  <c r="BE144"/>
  <c r="BE155"/>
  <c r="BE161"/>
  <c r="BE165"/>
  <c r="BE167"/>
  <c r="BE171"/>
  <c r="BE176"/>
  <c r="BE178"/>
  <c r="BE180"/>
  <c r="BE184"/>
  <c r="BE191"/>
  <c r="BE196"/>
  <c r="BE200"/>
  <c r="BE203"/>
  <c r="BE207"/>
  <c r="BE208"/>
  <c r="BE210"/>
  <c r="BE217"/>
  <c r="BE231"/>
  <c r="BE235"/>
  <c r="BE236"/>
  <c r="BE239"/>
  <c r="BE241"/>
  <c r="BE243"/>
  <c r="BE251"/>
  <c r="BE253"/>
  <c r="BE254"/>
  <c r="BE264"/>
  <c r="BE265"/>
  <c r="BK190"/>
  <c r="J190"/>
  <c r="J101"/>
  <c r="BK259"/>
  <c r="J259"/>
  <c r="J108"/>
  <c i="7" r="F94"/>
  <c r="BE143"/>
  <c r="BE152"/>
  <c r="BE153"/>
  <c r="BE157"/>
  <c r="BE158"/>
  <c r="BE160"/>
  <c r="BE169"/>
  <c r="BE170"/>
  <c r="BE172"/>
  <c r="BE175"/>
  <c r="BE178"/>
  <c r="BE183"/>
  <c r="BE185"/>
  <c r="BE190"/>
  <c r="BE194"/>
  <c r="BE195"/>
  <c r="BE200"/>
  <c r="BE202"/>
  <c r="BE207"/>
  <c r="BE209"/>
  <c r="BE210"/>
  <c r="BE211"/>
  <c r="BE213"/>
  <c r="BE214"/>
  <c r="BE216"/>
  <c r="BE217"/>
  <c r="BE221"/>
  <c r="BE222"/>
  <c r="BE233"/>
  <c r="BE239"/>
  <c r="BE243"/>
  <c r="BE254"/>
  <c r="BE257"/>
  <c i="8" r="BE135"/>
  <c r="BE138"/>
  <c r="BE139"/>
  <c r="BE141"/>
  <c r="BE142"/>
  <c r="BE150"/>
  <c r="BE155"/>
  <c r="BE158"/>
  <c r="BE167"/>
  <c r="BE168"/>
  <c r="BE175"/>
  <c r="BE176"/>
  <c r="BE180"/>
  <c r="BE181"/>
  <c r="BE186"/>
  <c r="BE191"/>
  <c r="BE196"/>
  <c r="BE197"/>
  <c r="BE201"/>
  <c r="BE202"/>
  <c r="BE203"/>
  <c r="BE204"/>
  <c r="BE206"/>
  <c r="BE207"/>
  <c r="BE209"/>
  <c r="BE210"/>
  <c r="BE214"/>
  <c r="BE215"/>
  <c r="BE219"/>
  <c r="BE220"/>
  <c r="BE223"/>
  <c r="BE227"/>
  <c r="BE236"/>
  <c r="BE254"/>
  <c r="BE258"/>
  <c i="9" r="J94"/>
  <c r="BE138"/>
  <c r="BE148"/>
  <c r="BE149"/>
  <c r="BE160"/>
  <c r="BE161"/>
  <c r="BE164"/>
  <c r="BE165"/>
  <c r="BE168"/>
  <c r="BE178"/>
  <c r="BE180"/>
  <c r="BE188"/>
  <c r="BE189"/>
  <c r="BE190"/>
  <c r="BE196"/>
  <c r="BE207"/>
  <c r="BE213"/>
  <c r="BE220"/>
  <c r="BE222"/>
  <c r="BE225"/>
  <c r="BE228"/>
  <c r="BE229"/>
  <c r="BE232"/>
  <c r="BE238"/>
  <c r="BE248"/>
  <c r="BE250"/>
  <c r="BE254"/>
  <c r="BE266"/>
  <c r="BE269"/>
  <c r="BE270"/>
  <c r="BE275"/>
  <c r="BE283"/>
  <c r="BE290"/>
  <c r="BE295"/>
  <c r="BE296"/>
  <c r="BE297"/>
  <c r="BE298"/>
  <c r="BE299"/>
  <c r="BE304"/>
  <c r="BE306"/>
  <c r="BE314"/>
  <c r="BE323"/>
  <c r="BE326"/>
  <c r="BE328"/>
  <c r="BE329"/>
  <c r="BK336"/>
  <c r="J336"/>
  <c r="J108"/>
  <c i="10" r="BE137"/>
  <c r="BE138"/>
  <c r="BE149"/>
  <c r="BE152"/>
  <c r="BE155"/>
  <c r="BE156"/>
  <c r="BE157"/>
  <c r="BE158"/>
  <c r="BE159"/>
  <c r="BE163"/>
  <c r="BE164"/>
  <c r="BE167"/>
  <c r="BE168"/>
  <c r="BE170"/>
  <c r="BE174"/>
  <c r="BE176"/>
  <c r="BE178"/>
  <c r="BE186"/>
  <c r="BE192"/>
  <c r="BE193"/>
  <c r="BE194"/>
  <c r="BE197"/>
  <c r="BE198"/>
  <c r="BE209"/>
  <c r="BE210"/>
  <c r="BE211"/>
  <c r="BE212"/>
  <c r="BE219"/>
  <c r="BE220"/>
  <c r="BE221"/>
  <c r="BE222"/>
  <c r="BE223"/>
  <c r="BE224"/>
  <c r="BE227"/>
  <c r="BE232"/>
  <c r="BE234"/>
  <c r="BE236"/>
  <c r="BE242"/>
  <c r="BE248"/>
  <c r="BE249"/>
  <c i="11" r="J91"/>
  <c r="F129"/>
  <c r="BE137"/>
  <c r="BE142"/>
  <c r="BE144"/>
  <c r="BE145"/>
  <c r="BE149"/>
  <c r="BE158"/>
  <c r="BE160"/>
  <c r="BE166"/>
  <c r="BE173"/>
  <c r="BE175"/>
  <c r="BE177"/>
  <c r="BE178"/>
  <c r="BE181"/>
  <c r="BE185"/>
  <c r="BE187"/>
  <c r="BE189"/>
  <c r="BE191"/>
  <c r="BE197"/>
  <c r="BE199"/>
  <c r="BE201"/>
  <c r="BE202"/>
  <c r="BE203"/>
  <c r="BE204"/>
  <c r="BE209"/>
  <c r="BE214"/>
  <c r="BE216"/>
  <c r="BE219"/>
  <c i="12" r="F94"/>
  <c r="J125"/>
  <c r="J128"/>
  <c r="BE136"/>
  <c r="BE139"/>
  <c r="BE142"/>
  <c r="BE143"/>
  <c r="BE144"/>
  <c r="BE146"/>
  <c r="BE147"/>
  <c r="BE154"/>
  <c r="BE155"/>
  <c r="BE161"/>
  <c r="BE163"/>
  <c r="BE168"/>
  <c r="BE173"/>
  <c r="BE176"/>
  <c r="BE183"/>
  <c r="BE184"/>
  <c r="BE192"/>
  <c r="BE194"/>
  <c r="BE197"/>
  <c r="BE201"/>
  <c r="BE206"/>
  <c r="BE216"/>
  <c r="BE217"/>
  <c r="BE219"/>
  <c r="BE222"/>
  <c r="BE223"/>
  <c r="BE227"/>
  <c r="BE231"/>
  <c r="BE232"/>
  <c r="BE233"/>
  <c r="BE234"/>
  <c r="BE241"/>
  <c r="BE251"/>
  <c r="BE255"/>
  <c r="BE260"/>
  <c r="BK179"/>
  <c r="J179"/>
  <c r="J101"/>
  <c i="13" r="BE135"/>
  <c r="BE140"/>
  <c r="BE145"/>
  <c r="BE147"/>
  <c r="BE165"/>
  <c r="BE166"/>
  <c r="BE168"/>
  <c r="BE169"/>
  <c r="BE170"/>
  <c r="BE172"/>
  <c r="BE191"/>
  <c r="BE201"/>
  <c r="BE207"/>
  <c r="BE210"/>
  <c r="BE213"/>
  <c r="BE216"/>
  <c r="BE218"/>
  <c r="BE224"/>
  <c r="BE232"/>
  <c r="BE237"/>
  <c r="BE241"/>
  <c r="BE243"/>
  <c r="BE245"/>
  <c r="BE253"/>
  <c r="BE254"/>
  <c r="BE257"/>
  <c r="BE259"/>
  <c r="BE261"/>
  <c r="BE264"/>
  <c r="BE268"/>
  <c r="BE270"/>
  <c r="BE272"/>
  <c r="BE273"/>
  <c r="BK276"/>
  <c r="J276"/>
  <c r="J107"/>
  <c i="14" r="BE133"/>
  <c r="BE144"/>
  <c r="BE146"/>
  <c r="BE150"/>
  <c r="BE153"/>
  <c r="BE155"/>
  <c r="BE173"/>
  <c r="BE176"/>
  <c r="BE178"/>
  <c r="BE181"/>
  <c r="BE183"/>
  <c r="BE187"/>
  <c r="BE196"/>
  <c r="BE197"/>
  <c r="BE198"/>
  <c r="BE205"/>
  <c r="BE208"/>
  <c r="BE211"/>
  <c r="BE212"/>
  <c r="BE213"/>
  <c r="BE216"/>
  <c r="BE221"/>
  <c r="BE223"/>
  <c r="BE228"/>
  <c r="BE230"/>
  <c r="BE233"/>
  <c r="BE235"/>
  <c r="BE246"/>
  <c r="BE251"/>
  <c r="BE252"/>
  <c r="BE253"/>
  <c r="BE257"/>
  <c r="BE269"/>
  <c r="BE271"/>
  <c r="BE273"/>
  <c i="15" r="E85"/>
  <c r="BE141"/>
  <c r="BE142"/>
  <c r="BE143"/>
  <c r="BE147"/>
  <c r="BE154"/>
  <c r="BE155"/>
  <c r="BE167"/>
  <c r="BE169"/>
  <c r="BE187"/>
  <c r="BE188"/>
  <c r="BE189"/>
  <c r="BE206"/>
  <c i="16" r="E118"/>
  <c r="BE133"/>
  <c r="BE135"/>
  <c r="BE137"/>
  <c r="BE138"/>
  <c r="BE141"/>
  <c r="BE148"/>
  <c r="BE157"/>
  <c r="BE168"/>
  <c r="BE169"/>
  <c r="BE180"/>
  <c r="BE188"/>
  <c r="BE189"/>
  <c r="BE191"/>
  <c r="BE193"/>
  <c r="BE195"/>
  <c r="BE202"/>
  <c r="BE203"/>
  <c r="BE205"/>
  <c r="BE206"/>
  <c r="BE208"/>
  <c r="BE218"/>
  <c r="BE222"/>
  <c r="BE227"/>
  <c r="BE231"/>
  <c r="BE236"/>
  <c r="BE238"/>
  <c r="BE241"/>
  <c r="BE242"/>
  <c r="BE245"/>
  <c i="17" r="J94"/>
  <c r="BE147"/>
  <c r="BE148"/>
  <c r="BE150"/>
  <c r="BE153"/>
  <c r="BE154"/>
  <c r="BE155"/>
  <c r="BE168"/>
  <c r="BE169"/>
  <c r="BE171"/>
  <c r="BE190"/>
  <c r="BE191"/>
  <c r="BE212"/>
  <c r="BE213"/>
  <c r="BE217"/>
  <c r="BE218"/>
  <c r="BE220"/>
  <c r="BE225"/>
  <c r="BE227"/>
  <c r="BE229"/>
  <c r="BE233"/>
  <c r="BE236"/>
  <c r="BE238"/>
  <c r="BE239"/>
  <c r="BE240"/>
  <c r="BE242"/>
  <c r="BE247"/>
  <c r="BK250"/>
  <c r="J250"/>
  <c r="J108"/>
  <c i="18" r="J94"/>
  <c r="J124"/>
  <c r="BE137"/>
  <c r="BE138"/>
  <c r="BE140"/>
  <c r="BE149"/>
  <c r="BE150"/>
  <c r="BE154"/>
  <c r="BE158"/>
  <c r="BE165"/>
  <c r="BE168"/>
  <c r="BE172"/>
  <c r="BE176"/>
  <c r="BE193"/>
  <c r="BE197"/>
  <c r="BE198"/>
  <c r="BE209"/>
  <c r="BE229"/>
  <c r="BE230"/>
  <c r="BE240"/>
  <c r="BE244"/>
  <c r="BE247"/>
  <c r="BE250"/>
  <c r="BE252"/>
  <c r="BK184"/>
  <c r="J184"/>
  <c r="J102"/>
  <c i="19" r="BE134"/>
  <c r="BE136"/>
  <c r="BE138"/>
  <c r="BE139"/>
  <c r="BE143"/>
  <c r="BE144"/>
  <c r="BE146"/>
  <c r="BE155"/>
  <c r="BE160"/>
  <c r="BE163"/>
  <c r="BE165"/>
  <c r="BE168"/>
  <c r="BE171"/>
  <c r="BE174"/>
  <c r="BE179"/>
  <c r="BE183"/>
  <c r="BE185"/>
  <c r="BE186"/>
  <c r="BE187"/>
  <c r="BE209"/>
  <c r="BE213"/>
  <c r="BE215"/>
  <c r="BE220"/>
  <c r="BE224"/>
  <c r="BE228"/>
  <c r="BE231"/>
  <c r="BE233"/>
  <c r="BE238"/>
  <c r="BE244"/>
  <c r="BE246"/>
  <c r="BE250"/>
  <c r="BE253"/>
  <c i="20" r="E85"/>
  <c r="F94"/>
  <c r="BE134"/>
  <c r="BE138"/>
  <c r="BE147"/>
  <c r="BE153"/>
  <c r="BE154"/>
  <c r="BE156"/>
  <c r="BE161"/>
  <c r="BE171"/>
  <c r="BE172"/>
  <c r="BE173"/>
  <c r="BE174"/>
  <c r="BE176"/>
  <c r="BE177"/>
  <c r="BE178"/>
  <c r="BE189"/>
  <c r="BE197"/>
  <c r="BE198"/>
  <c r="BE207"/>
  <c r="BE212"/>
  <c r="BE214"/>
  <c r="BE218"/>
  <c r="BE220"/>
  <c r="BE222"/>
  <c r="BE225"/>
  <c r="BE226"/>
  <c r="BE227"/>
  <c r="BE229"/>
  <c r="BE231"/>
  <c r="BE232"/>
  <c r="BE234"/>
  <c r="BE235"/>
  <c r="BE236"/>
  <c r="BE245"/>
  <c r="BE246"/>
  <c r="BE252"/>
  <c r="BE255"/>
  <c r="BE257"/>
  <c r="BK185"/>
  <c r="J185"/>
  <c r="J102"/>
  <c i="21" r="F94"/>
  <c r="BE134"/>
  <c r="BE139"/>
  <c r="BE142"/>
  <c r="BE150"/>
  <c r="BE152"/>
  <c r="BE156"/>
  <c r="BE158"/>
  <c r="BE166"/>
  <c r="BE168"/>
  <c r="BE169"/>
  <c r="BE172"/>
  <c r="BE174"/>
  <c r="BE176"/>
  <c r="BE177"/>
  <c r="BE178"/>
  <c r="BE181"/>
  <c r="BE185"/>
  <c r="BE186"/>
  <c r="BE194"/>
  <c r="BE196"/>
  <c r="BE198"/>
  <c r="BE207"/>
  <c r="BE209"/>
  <c r="BE219"/>
  <c r="BE220"/>
  <c r="BE222"/>
  <c r="BE230"/>
  <c r="BE235"/>
  <c r="BE237"/>
  <c r="BE238"/>
  <c r="BE239"/>
  <c r="BE240"/>
  <c r="BE241"/>
  <c r="BE248"/>
  <c r="BE250"/>
  <c i="22" r="BE134"/>
  <c r="BE140"/>
  <c r="BE142"/>
  <c r="BE146"/>
  <c r="BE147"/>
  <c r="BE156"/>
  <c r="BE160"/>
  <c r="BE167"/>
  <c r="BE171"/>
  <c r="BE177"/>
  <c r="BE182"/>
  <c r="BE184"/>
  <c r="BE185"/>
  <c r="BE199"/>
  <c r="BE202"/>
  <c r="BE204"/>
  <c r="BE211"/>
  <c r="BE217"/>
  <c r="BE218"/>
  <c r="BE221"/>
  <c r="BE225"/>
  <c r="BE227"/>
  <c r="BE231"/>
  <c r="BE236"/>
  <c r="BE237"/>
  <c r="BE241"/>
  <c r="BE244"/>
  <c r="BE245"/>
  <c r="BE254"/>
  <c r="BE259"/>
  <c r="BE263"/>
  <c r="BE264"/>
  <c r="BE265"/>
  <c r="BE267"/>
  <c r="BK181"/>
  <c r="J181"/>
  <c r="J101"/>
  <c i="23" r="F134"/>
  <c r="BE141"/>
  <c r="BE143"/>
  <c r="BE147"/>
  <c r="BE149"/>
  <c r="BE155"/>
  <c r="BE158"/>
  <c r="BE165"/>
  <c r="BE167"/>
  <c r="BE168"/>
  <c r="BE170"/>
  <c r="BE174"/>
  <c r="BE175"/>
  <c r="BE178"/>
  <c r="BE191"/>
  <c r="BE208"/>
  <c r="BE209"/>
  <c r="BE211"/>
  <c r="BE214"/>
  <c r="BE215"/>
  <c r="BE217"/>
  <c r="BE223"/>
  <c r="BE225"/>
  <c r="BE226"/>
  <c r="BE236"/>
  <c r="BE238"/>
  <c r="BE245"/>
  <c r="BE252"/>
  <c r="BE258"/>
  <c r="BE259"/>
  <c r="BE260"/>
  <c r="BE263"/>
  <c r="BE267"/>
  <c r="BE269"/>
  <c r="BE271"/>
  <c r="BK229"/>
  <c r="J229"/>
  <c r="J107"/>
  <c i="24" r="E85"/>
  <c r="J96"/>
  <c r="BE144"/>
  <c r="BE145"/>
  <c r="BE150"/>
  <c r="BE152"/>
  <c r="BE154"/>
  <c r="BE155"/>
  <c r="BE162"/>
  <c r="BE167"/>
  <c r="BE171"/>
  <c r="BE172"/>
  <c r="BE175"/>
  <c r="BE177"/>
  <c r="BE178"/>
  <c r="BE182"/>
  <c r="BE183"/>
  <c r="BE195"/>
  <c r="BE196"/>
  <c r="BE197"/>
  <c r="BE203"/>
  <c r="BE209"/>
  <c r="BE211"/>
  <c r="BE213"/>
  <c r="BE217"/>
  <c r="BE219"/>
  <c r="BE220"/>
  <c r="BE222"/>
  <c r="BE224"/>
  <c r="BE226"/>
  <c r="BE229"/>
  <c r="BE230"/>
  <c r="BE231"/>
  <c i="25" r="E122"/>
  <c r="BE141"/>
  <c r="BE144"/>
  <c r="BE147"/>
  <c r="BE148"/>
  <c r="BE152"/>
  <c r="BE153"/>
  <c r="BE159"/>
  <c r="BE161"/>
  <c r="BE163"/>
  <c r="BE165"/>
  <c r="BE167"/>
  <c r="BE173"/>
  <c r="BE175"/>
  <c r="BE177"/>
  <c r="BE180"/>
  <c r="BE184"/>
  <c r="BE189"/>
  <c r="BE216"/>
  <c r="BE219"/>
  <c r="BE222"/>
  <c r="BE224"/>
  <c r="BE226"/>
  <c r="BE228"/>
  <c r="BE229"/>
  <c r="BE232"/>
  <c r="BE233"/>
  <c r="BE234"/>
  <c r="BE240"/>
  <c r="BE248"/>
  <c r="BE255"/>
  <c r="BE258"/>
  <c r="BE259"/>
  <c r="BE263"/>
  <c r="BK254"/>
  <c r="J254"/>
  <c r="J109"/>
  <c i="26" r="J93"/>
  <c r="BE160"/>
  <c r="BE164"/>
  <c r="BE177"/>
  <c r="BE185"/>
  <c r="BE190"/>
  <c r="BE201"/>
  <c r="BE206"/>
  <c r="BE207"/>
  <c r="BE211"/>
  <c r="BE221"/>
  <c r="BE222"/>
  <c r="BE224"/>
  <c r="BE228"/>
  <c r="BE240"/>
  <c r="BE241"/>
  <c r="BE244"/>
  <c r="BE249"/>
  <c r="BE250"/>
  <c r="BE251"/>
  <c r="BE261"/>
  <c r="BE274"/>
  <c r="BE275"/>
  <c r="BE276"/>
  <c r="BK227"/>
  <c r="J227"/>
  <c r="J107"/>
  <c i="27" r="BE143"/>
  <c r="BE144"/>
  <c r="BE145"/>
  <c r="BE146"/>
  <c r="BE150"/>
  <c r="BE161"/>
  <c r="BE170"/>
  <c r="BE171"/>
  <c r="BE185"/>
  <c r="BE188"/>
  <c r="BE190"/>
  <c r="BE194"/>
  <c r="BE197"/>
  <c r="BE198"/>
  <c r="BE200"/>
  <c r="BE201"/>
  <c r="BE210"/>
  <c r="BE221"/>
  <c r="BE222"/>
  <c r="BE223"/>
  <c r="BE224"/>
  <c r="BE225"/>
  <c r="BE226"/>
  <c r="BE231"/>
  <c r="BE232"/>
  <c r="BE242"/>
  <c r="BE244"/>
  <c r="BE245"/>
  <c r="BE246"/>
  <c r="BE252"/>
  <c r="BE253"/>
  <c r="BE261"/>
  <c r="BE262"/>
  <c r="BE263"/>
  <c r="BK217"/>
  <c r="J217"/>
  <c r="J106"/>
  <c i="28" r="BE141"/>
  <c r="BE142"/>
  <c r="BE144"/>
  <c r="BE145"/>
  <c r="BE148"/>
  <c r="BE149"/>
  <c r="BE150"/>
  <c r="BE151"/>
  <c r="BE163"/>
  <c r="BE169"/>
  <c r="BE177"/>
  <c r="BE178"/>
  <c r="BE180"/>
  <c r="BE181"/>
  <c r="BE183"/>
  <c r="BE186"/>
  <c r="BE187"/>
  <c r="BE189"/>
  <c r="BE198"/>
  <c r="BE201"/>
  <c r="BE203"/>
  <c r="BE204"/>
  <c r="BE205"/>
  <c r="BE207"/>
  <c r="BE210"/>
  <c r="BE212"/>
  <c r="BE216"/>
  <c r="BE220"/>
  <c r="BE222"/>
  <c r="BE224"/>
  <c r="BE225"/>
  <c r="BE240"/>
  <c r="BE248"/>
  <c r="BE259"/>
  <c r="BE260"/>
  <c r="BE262"/>
  <c r="BE263"/>
  <c r="BE268"/>
  <c r="BK255"/>
  <c r="J255"/>
  <c r="J110"/>
  <c i="29" r="F96"/>
  <c r="BE128"/>
  <c r="BE134"/>
  <c r="BE138"/>
  <c r="BE142"/>
  <c i="30" r="J96"/>
  <c r="BE138"/>
  <c i="31" r="E85"/>
  <c r="BE131"/>
  <c r="BE132"/>
  <c r="BE133"/>
  <c r="BE136"/>
  <c r="BE138"/>
  <c r="BE139"/>
  <c r="BE140"/>
  <c i="32" r="J93"/>
  <c r="F96"/>
  <c r="BE134"/>
  <c r="BE137"/>
  <c r="BE139"/>
  <c i="33" r="F96"/>
  <c r="BE131"/>
  <c r="BE137"/>
  <c r="BE138"/>
  <c i="34" r="E111"/>
  <c r="BE127"/>
  <c r="BE135"/>
  <c r="BE136"/>
  <c r="BE138"/>
  <c r="BE139"/>
  <c i="35" r="F94"/>
  <c r="E109"/>
  <c r="BE123"/>
  <c r="BE130"/>
  <c r="BE134"/>
  <c i="36" r="J89"/>
  <c r="E107"/>
  <c r="J114"/>
  <c i="37" r="F123"/>
  <c r="BE129"/>
  <c r="BE130"/>
  <c r="BE131"/>
  <c r="BE139"/>
  <c r="BE140"/>
  <c r="BE156"/>
  <c r="BE157"/>
  <c r="BE158"/>
  <c r="BE170"/>
  <c r="BE172"/>
  <c r="BK174"/>
  <c r="J174"/>
  <c r="J104"/>
  <c i="38" r="BE149"/>
  <c r="BE151"/>
  <c r="BE156"/>
  <c r="BE157"/>
  <c r="BE162"/>
  <c r="BE163"/>
  <c r="BE176"/>
  <c r="BE185"/>
  <c r="BE187"/>
  <c r="BE190"/>
  <c r="BE192"/>
  <c r="BE194"/>
  <c r="BE195"/>
  <c r="BE199"/>
  <c r="BE205"/>
  <c r="BE208"/>
  <c r="BE223"/>
  <c r="BE225"/>
  <c r="BE228"/>
  <c r="BE232"/>
  <c r="BE233"/>
  <c r="BE234"/>
  <c r="BE236"/>
  <c r="BE237"/>
  <c r="BE242"/>
  <c r="BE244"/>
  <c r="BE248"/>
  <c r="BE251"/>
  <c r="BE267"/>
  <c r="BE269"/>
  <c r="BE270"/>
  <c r="BE271"/>
  <c r="BE276"/>
  <c r="BE282"/>
  <c r="BE286"/>
  <c r="BE288"/>
  <c r="BE291"/>
  <c r="BE300"/>
  <c r="BE301"/>
  <c r="BE314"/>
  <c r="BE315"/>
  <c r="BE323"/>
  <c r="BE330"/>
  <c r="BE331"/>
  <c r="BE335"/>
  <c r="BE344"/>
  <c r="BE345"/>
  <c r="BE346"/>
  <c r="BE351"/>
  <c r="BE352"/>
  <c r="BE355"/>
  <c r="BE365"/>
  <c r="BE382"/>
  <c r="BE385"/>
  <c r="BE394"/>
  <c r="BE395"/>
  <c r="BE400"/>
  <c r="BK293"/>
  <c r="J293"/>
  <c r="J107"/>
  <c i="39" r="E119"/>
  <c r="J127"/>
  <c r="F130"/>
  <c r="BE139"/>
  <c r="BE140"/>
  <c r="BE141"/>
  <c r="BE143"/>
  <c r="BE150"/>
  <c r="BE155"/>
  <c r="BE159"/>
  <c r="BE161"/>
  <c r="BE170"/>
  <c r="BE172"/>
  <c r="BE181"/>
  <c r="BE185"/>
  <c r="BE187"/>
  <c r="BE192"/>
  <c r="BE195"/>
  <c r="BE199"/>
  <c r="BE203"/>
  <c r="BE208"/>
  <c r="BE210"/>
  <c i="40" r="F135"/>
  <c r="BE141"/>
  <c r="BE142"/>
  <c r="BE148"/>
  <c r="BE152"/>
  <c r="BE154"/>
  <c r="BE157"/>
  <c r="BE159"/>
  <c r="BE161"/>
  <c r="BE164"/>
  <c r="BE167"/>
  <c r="BE168"/>
  <c r="BE178"/>
  <c r="BE182"/>
  <c r="BE190"/>
  <c r="BE205"/>
  <c r="BE214"/>
  <c r="BE216"/>
  <c r="BE217"/>
  <c r="BE226"/>
  <c r="BE229"/>
  <c r="BE234"/>
  <c r="BE237"/>
  <c r="BK228"/>
  <c r="J228"/>
  <c r="J110"/>
  <c r="BK236"/>
  <c r="J236"/>
  <c r="J114"/>
  <c i="41" r="E85"/>
  <c r="BE145"/>
  <c r="BE146"/>
  <c r="BE147"/>
  <c r="BE160"/>
  <c r="BE162"/>
  <c r="BE163"/>
  <c r="BE164"/>
  <c r="BE165"/>
  <c r="BE166"/>
  <c r="BE169"/>
  <c r="BE171"/>
  <c r="BE201"/>
  <c r="BE209"/>
  <c r="BK205"/>
  <c r="J205"/>
  <c r="J106"/>
  <c i="42" r="BE132"/>
  <c r="BE133"/>
  <c r="BE135"/>
  <c r="BE136"/>
  <c r="BE137"/>
  <c r="BE138"/>
  <c r="BE140"/>
  <c r="BE144"/>
  <c r="BE168"/>
  <c i="43" r="E113"/>
  <c r="BE128"/>
  <c r="BE131"/>
  <c r="BE141"/>
  <c i="44" r="F124"/>
  <c r="BE130"/>
  <c r="BE134"/>
  <c r="BE142"/>
  <c r="BE143"/>
  <c r="BE148"/>
  <c r="BE164"/>
  <c r="BK169"/>
  <c r="J169"/>
  <c r="J105"/>
  <c i="45" r="E85"/>
  <c r="J115"/>
  <c i="46" r="J91"/>
  <c i="47" r="BE135"/>
  <c r="BE139"/>
  <c r="BE143"/>
  <c r="BE144"/>
  <c r="BE145"/>
  <c r="BE149"/>
  <c r="BE150"/>
  <c r="BE151"/>
  <c r="BE160"/>
  <c r="BE163"/>
  <c i="48" r="J91"/>
  <c r="J94"/>
  <c r="BE128"/>
  <c r="BE130"/>
  <c r="BE136"/>
  <c r="BE142"/>
  <c r="BE147"/>
  <c r="BE151"/>
  <c r="BE157"/>
  <c r="BE159"/>
  <c i="49" r="J94"/>
  <c r="BE125"/>
  <c r="BE129"/>
  <c r="BE131"/>
  <c r="BE139"/>
  <c r="BE141"/>
  <c r="BE142"/>
  <c r="BE145"/>
  <c r="BE147"/>
  <c r="BE154"/>
  <c r="BE155"/>
  <c r="BE162"/>
  <c r="BE164"/>
  <c r="BE165"/>
  <c i="50" r="BE123"/>
  <c r="BE124"/>
  <c r="BE125"/>
  <c r="BE126"/>
  <c r="BE127"/>
  <c r="BE131"/>
  <c r="BE139"/>
  <c i="51" r="F92"/>
  <c r="BE130"/>
  <c r="BE131"/>
  <c r="BE132"/>
  <c r="BE135"/>
  <c r="BE136"/>
  <c r="BE140"/>
  <c r="BE142"/>
  <c r="BE143"/>
  <c r="BE145"/>
  <c r="BE146"/>
  <c i="2" r="BE135"/>
  <c r="BE141"/>
  <c r="BE142"/>
  <c r="BE144"/>
  <c r="BE147"/>
  <c r="BE154"/>
  <c r="BE159"/>
  <c r="BE169"/>
  <c r="BE170"/>
  <c r="BE175"/>
  <c r="BE179"/>
  <c r="BE181"/>
  <c r="BE186"/>
  <c r="BE199"/>
  <c r="BE200"/>
  <c r="BE202"/>
  <c r="BE204"/>
  <c r="BE205"/>
  <c r="BE209"/>
  <c r="BE210"/>
  <c r="BE211"/>
  <c r="BE216"/>
  <c r="BE222"/>
  <c r="BE227"/>
  <c r="BE228"/>
  <c r="BE233"/>
  <c r="BE235"/>
  <c r="BE236"/>
  <c r="BE238"/>
  <c r="BE240"/>
  <c r="BE241"/>
  <c r="BE249"/>
  <c r="BE253"/>
  <c r="BK256"/>
  <c r="J256"/>
  <c r="J108"/>
  <c i="3" r="BE134"/>
  <c r="BE135"/>
  <c r="BE149"/>
  <c r="BE155"/>
  <c r="BE156"/>
  <c r="BE162"/>
  <c r="BE165"/>
  <c r="BE172"/>
  <c r="BE175"/>
  <c r="BE177"/>
  <c r="BE200"/>
  <c r="BE202"/>
  <c r="BE210"/>
  <c r="BE215"/>
  <c r="BE218"/>
  <c r="BE222"/>
  <c r="BE231"/>
  <c r="BE233"/>
  <c i="4" r="BE133"/>
  <c r="BE137"/>
  <c r="BE139"/>
  <c r="BE141"/>
  <c r="BE146"/>
  <c r="BE155"/>
  <c r="BE157"/>
  <c r="BE160"/>
  <c r="BE163"/>
  <c r="BE167"/>
  <c r="BE173"/>
  <c r="BE175"/>
  <c r="BE178"/>
  <c r="BE179"/>
  <c r="BE182"/>
  <c r="BE187"/>
  <c r="BE188"/>
  <c r="BE192"/>
  <c r="BE200"/>
  <c r="BE205"/>
  <c r="BE207"/>
  <c r="BE211"/>
  <c r="BE217"/>
  <c r="BE233"/>
  <c r="BE235"/>
  <c r="BE243"/>
  <c r="BE247"/>
  <c r="BE253"/>
  <c r="BE259"/>
  <c r="BE263"/>
  <c r="BK265"/>
  <c r="J265"/>
  <c r="J108"/>
  <c i="5" r="BE138"/>
  <c r="BE141"/>
  <c r="BE142"/>
  <c r="BE144"/>
  <c r="BE145"/>
  <c r="BE148"/>
  <c r="BE150"/>
  <c r="BE151"/>
  <c r="BE152"/>
  <c r="BE153"/>
  <c r="BE160"/>
  <c r="BE162"/>
  <c r="BE178"/>
  <c r="BE180"/>
  <c r="BE181"/>
  <c r="BE185"/>
  <c r="BE187"/>
  <c r="BE192"/>
  <c r="BE193"/>
  <c r="BE201"/>
  <c r="BE211"/>
  <c r="BE213"/>
  <c r="BE219"/>
  <c r="BE220"/>
  <c r="BE230"/>
  <c r="BE231"/>
  <c r="BE234"/>
  <c r="BE237"/>
  <c r="BE243"/>
  <c r="BE250"/>
  <c r="BE251"/>
  <c r="BE265"/>
  <c r="BE266"/>
  <c r="BE274"/>
  <c r="BE276"/>
  <c r="BE280"/>
  <c r="BE281"/>
  <c r="BE282"/>
  <c r="BE287"/>
  <c r="BE289"/>
  <c r="BE290"/>
  <c r="BE292"/>
  <c r="BE294"/>
  <c i="6" r="BE138"/>
  <c r="BE145"/>
  <c r="BE148"/>
  <c r="BE150"/>
  <c r="BE152"/>
  <c r="BE153"/>
  <c r="BE154"/>
  <c r="BE157"/>
  <c r="BE158"/>
  <c r="BE163"/>
  <c r="BE164"/>
  <c r="BE166"/>
  <c r="BE172"/>
  <c r="BE175"/>
  <c r="BE179"/>
  <c r="BE181"/>
  <c r="BE182"/>
  <c r="BE183"/>
  <c r="BE188"/>
  <c r="BE193"/>
  <c r="BE195"/>
  <c r="BE197"/>
  <c r="BE201"/>
  <c r="BE202"/>
  <c r="BE204"/>
  <c r="BE206"/>
  <c r="BE222"/>
  <c r="BE223"/>
  <c r="BE228"/>
  <c r="BE234"/>
  <c r="BE240"/>
  <c r="BE245"/>
  <c r="BE249"/>
  <c r="BE256"/>
  <c r="BE258"/>
  <c i="7" r="BE135"/>
  <c r="BE140"/>
  <c r="BE145"/>
  <c r="BE150"/>
  <c r="BE151"/>
  <c r="BE155"/>
  <c r="BE162"/>
  <c r="BE167"/>
  <c r="BE171"/>
  <c r="BE177"/>
  <c r="BE198"/>
  <c r="BE203"/>
  <c r="BE204"/>
  <c r="BE205"/>
  <c r="BE208"/>
  <c r="BE215"/>
  <c r="BE218"/>
  <c r="BE225"/>
  <c r="BE226"/>
  <c r="BE227"/>
  <c r="BE228"/>
  <c r="BE241"/>
  <c r="BE245"/>
  <c r="BE251"/>
  <c r="BE252"/>
  <c r="BE255"/>
  <c r="BE260"/>
  <c r="BE261"/>
  <c r="BE262"/>
  <c r="BK256"/>
  <c r="J256"/>
  <c r="J108"/>
  <c i="8" r="BE136"/>
  <c r="BE137"/>
  <c r="BE143"/>
  <c r="BE144"/>
  <c r="BE146"/>
  <c r="BE147"/>
  <c r="BE149"/>
  <c r="BE153"/>
  <c r="BE160"/>
  <c r="BE164"/>
  <c r="BE165"/>
  <c r="BE174"/>
  <c r="BE179"/>
  <c r="BE187"/>
  <c r="BE190"/>
  <c r="BE193"/>
  <c r="BE194"/>
  <c r="BE199"/>
  <c r="BE200"/>
  <c r="BE208"/>
  <c r="BE218"/>
  <c r="BE222"/>
  <c r="BE228"/>
  <c r="BE234"/>
  <c r="BE237"/>
  <c r="BE239"/>
  <c r="BE241"/>
  <c r="BE242"/>
  <c r="BE245"/>
  <c r="BE247"/>
  <c r="BE248"/>
  <c r="BE249"/>
  <c r="BE250"/>
  <c r="BE252"/>
  <c r="BE256"/>
  <c r="BE257"/>
  <c r="BE260"/>
  <c r="BE262"/>
  <c r="BE264"/>
  <c r="BK263"/>
  <c r="J263"/>
  <c r="J108"/>
  <c i="9" r="BE136"/>
  <c r="BE139"/>
  <c r="BE140"/>
  <c r="BE146"/>
  <c r="BE150"/>
  <c r="BE157"/>
  <c r="BE158"/>
  <c r="BE167"/>
  <c r="BE169"/>
  <c r="BE172"/>
  <c r="BE173"/>
  <c r="BE174"/>
  <c r="BE181"/>
  <c r="BE182"/>
  <c r="BE184"/>
  <c r="BE185"/>
  <c r="BE191"/>
  <c r="BE193"/>
  <c r="BE202"/>
  <c r="BE211"/>
  <c r="BE219"/>
  <c r="BE233"/>
  <c r="BE234"/>
  <c r="BE235"/>
  <c r="BE236"/>
  <c r="BE237"/>
  <c r="BE239"/>
  <c r="BE240"/>
  <c r="BE243"/>
  <c r="BE244"/>
  <c r="BE245"/>
  <c r="BE246"/>
  <c r="BE255"/>
  <c r="BE259"/>
  <c r="BE260"/>
  <c r="BE261"/>
  <c r="BE264"/>
  <c r="BE271"/>
  <c r="BE272"/>
  <c r="BE274"/>
  <c r="BE277"/>
  <c r="BE280"/>
  <c r="BE284"/>
  <c r="BE286"/>
  <c r="BE288"/>
  <c r="BE291"/>
  <c r="BE292"/>
  <c r="BE302"/>
  <c r="BE303"/>
  <c r="BE308"/>
  <c r="BE309"/>
  <c r="BE313"/>
  <c r="BE319"/>
  <c r="BE321"/>
  <c r="BE337"/>
  <c r="BK198"/>
  <c r="J198"/>
  <c r="J101"/>
  <c i="10" r="E85"/>
  <c r="BE131"/>
  <c r="BE133"/>
  <c r="BE135"/>
  <c r="BE139"/>
  <c r="BE141"/>
  <c r="BE143"/>
  <c r="BE146"/>
  <c r="BE153"/>
  <c r="BE161"/>
  <c r="BE165"/>
  <c r="BE175"/>
  <c r="BE181"/>
  <c r="BE188"/>
  <c r="BE200"/>
  <c r="BE204"/>
  <c r="BE205"/>
  <c r="BE213"/>
  <c r="BE216"/>
  <c r="BE218"/>
  <c r="BE225"/>
  <c r="BE226"/>
  <c r="BE229"/>
  <c r="BE230"/>
  <c r="BE231"/>
  <c r="BE233"/>
  <c r="BE238"/>
  <c r="BE240"/>
  <c r="BE245"/>
  <c r="BE247"/>
  <c r="BE250"/>
  <c r="BE253"/>
  <c i="11" r="BE135"/>
  <c r="BE136"/>
  <c r="BE139"/>
  <c r="BE140"/>
  <c r="BE147"/>
  <c r="BE152"/>
  <c r="BE153"/>
  <c r="BE155"/>
  <c r="BE157"/>
  <c r="BE161"/>
  <c r="BE162"/>
  <c r="BE164"/>
  <c r="BE165"/>
  <c r="BE167"/>
  <c r="BE180"/>
  <c r="BE182"/>
  <c r="BE190"/>
  <c r="BE193"/>
  <c r="BE195"/>
  <c r="BE208"/>
  <c r="BE210"/>
  <c r="BE212"/>
  <c i="12" r="BE141"/>
  <c r="BE149"/>
  <c r="BE150"/>
  <c r="BE153"/>
  <c r="BE156"/>
  <c r="BE159"/>
  <c r="BE160"/>
  <c r="BE165"/>
  <c r="BE166"/>
  <c r="BE167"/>
  <c r="BE170"/>
  <c r="BE177"/>
  <c r="BE182"/>
  <c r="BE186"/>
  <c r="BE188"/>
  <c r="BE189"/>
  <c r="BE193"/>
  <c r="BE203"/>
  <c r="BE204"/>
  <c r="BE208"/>
  <c r="BE209"/>
  <c r="BE211"/>
  <c r="BE218"/>
  <c r="BE229"/>
  <c r="BE230"/>
  <c r="BE240"/>
  <c r="BE248"/>
  <c i="13" r="BE134"/>
  <c r="BE136"/>
  <c r="BE138"/>
  <c r="BE141"/>
  <c r="BE143"/>
  <c r="BE151"/>
  <c r="BE154"/>
  <c r="BE155"/>
  <c r="BE160"/>
  <c r="BE162"/>
  <c r="BE164"/>
  <c r="BE176"/>
  <c r="BE177"/>
  <c r="BE180"/>
  <c r="BE182"/>
  <c r="BE188"/>
  <c r="BE190"/>
  <c r="BE194"/>
  <c r="BE197"/>
  <c r="BE199"/>
  <c r="BE200"/>
  <c r="BE209"/>
  <c r="BE211"/>
  <c r="BE225"/>
  <c r="BE227"/>
  <c r="BE229"/>
  <c r="BE231"/>
  <c r="BE235"/>
  <c r="BE238"/>
  <c r="BE239"/>
  <c r="BE240"/>
  <c r="BE244"/>
  <c r="BE246"/>
  <c r="BE251"/>
  <c r="BE260"/>
  <c r="BE262"/>
  <c i="14" r="BE134"/>
  <c r="BE136"/>
  <c r="BE143"/>
  <c r="BE147"/>
  <c r="BE149"/>
  <c r="BE158"/>
  <c r="BE163"/>
  <c r="BE164"/>
  <c r="BE165"/>
  <c r="BE167"/>
  <c r="BE168"/>
  <c r="BE169"/>
  <c r="BE171"/>
  <c r="BE189"/>
  <c r="BE200"/>
  <c r="BE202"/>
  <c r="BE203"/>
  <c r="BE204"/>
  <c r="BE209"/>
  <c r="BE218"/>
  <c r="BE220"/>
  <c r="BE225"/>
  <c r="BE231"/>
  <c r="BE237"/>
  <c r="BE238"/>
  <c r="BE239"/>
  <c r="BE240"/>
  <c r="BE242"/>
  <c r="BE244"/>
  <c r="BE248"/>
  <c r="BE250"/>
  <c r="BE260"/>
  <c r="BE265"/>
  <c r="BE270"/>
  <c r="BK180"/>
  <c r="J180"/>
  <c r="J101"/>
  <c i="15" r="J91"/>
  <c r="BE132"/>
  <c r="BE139"/>
  <c r="BE157"/>
  <c r="BE160"/>
  <c r="BE161"/>
  <c r="BE162"/>
  <c r="BE163"/>
  <c r="BE164"/>
  <c r="BE166"/>
  <c r="BE171"/>
  <c r="BE173"/>
  <c r="BE175"/>
  <c r="BE179"/>
  <c r="BE180"/>
  <c r="BE182"/>
  <c r="BE183"/>
  <c r="BE185"/>
  <c r="BE191"/>
  <c r="BE192"/>
  <c r="BE193"/>
  <c r="BE194"/>
  <c r="BE195"/>
  <c r="BE196"/>
  <c r="BE197"/>
  <c r="BE198"/>
  <c r="BE200"/>
  <c r="BE202"/>
  <c r="BE208"/>
  <c r="BK212"/>
  <c r="J212"/>
  <c r="J107"/>
  <c i="16" r="BE143"/>
  <c r="BE146"/>
  <c r="BE152"/>
  <c r="BE153"/>
  <c r="BE154"/>
  <c r="BE156"/>
  <c r="BE159"/>
  <c r="BE166"/>
  <c r="BE167"/>
  <c r="BE170"/>
  <c r="BE171"/>
  <c r="BE176"/>
  <c r="BE181"/>
  <c r="BE185"/>
  <c r="BE187"/>
  <c r="BE199"/>
  <c r="BE212"/>
  <c r="BE214"/>
  <c r="BE221"/>
  <c r="BE225"/>
  <c r="BE233"/>
  <c r="BE235"/>
  <c r="BE239"/>
  <c r="BE240"/>
  <c r="BE244"/>
  <c i="17" r="BE133"/>
  <c r="BE134"/>
  <c r="BE135"/>
  <c r="BE136"/>
  <c r="BE140"/>
  <c r="BE141"/>
  <c r="BE145"/>
  <c r="BE152"/>
  <c r="BE157"/>
  <c r="BE158"/>
  <c r="BE160"/>
  <c r="BE163"/>
  <c r="BE166"/>
  <c r="BE174"/>
  <c r="BE175"/>
  <c r="BE179"/>
  <c r="BE180"/>
  <c r="BE187"/>
  <c r="BE192"/>
  <c r="BE202"/>
  <c r="BE206"/>
  <c r="BE208"/>
  <c r="BE210"/>
  <c r="BE215"/>
  <c r="BE216"/>
  <c r="BE228"/>
  <c r="BE234"/>
  <c r="BE237"/>
  <c r="BE244"/>
  <c r="BE245"/>
  <c r="BE246"/>
  <c r="BK182"/>
  <c r="J182"/>
  <c r="J101"/>
  <c i="18" r="BE136"/>
  <c r="BE142"/>
  <c r="BE147"/>
  <c r="BE153"/>
  <c r="BE159"/>
  <c r="BE161"/>
  <c r="BE171"/>
  <c r="BE173"/>
  <c r="BE174"/>
  <c r="BE177"/>
  <c r="BE178"/>
  <c r="BE190"/>
  <c r="BE191"/>
  <c r="BE192"/>
  <c r="BE195"/>
  <c r="BE196"/>
  <c r="BE199"/>
  <c r="BE211"/>
  <c r="BE212"/>
  <c r="BE213"/>
  <c r="BE227"/>
  <c r="BE231"/>
  <c r="BE237"/>
  <c r="BE241"/>
  <c r="BE243"/>
  <c r="BE248"/>
  <c r="BK182"/>
  <c r="J182"/>
  <c r="J101"/>
  <c i="19" r="E85"/>
  <c r="BE133"/>
  <c r="BE149"/>
  <c r="BE150"/>
  <c r="BE154"/>
  <c r="BE162"/>
  <c r="BE164"/>
  <c r="BE166"/>
  <c r="BE167"/>
  <c r="BE169"/>
  <c r="BE172"/>
  <c r="BE173"/>
  <c r="BE178"/>
  <c r="BE184"/>
  <c r="BE191"/>
  <c r="BE192"/>
  <c r="BE195"/>
  <c r="BE197"/>
  <c r="BE201"/>
  <c r="BE202"/>
  <c r="BE203"/>
  <c r="BE204"/>
  <c r="BE207"/>
  <c r="BE212"/>
  <c r="BE216"/>
  <c r="BE217"/>
  <c r="BE223"/>
  <c r="BE229"/>
  <c r="BE230"/>
  <c r="BE232"/>
  <c r="BE234"/>
  <c r="BE237"/>
  <c r="BE256"/>
  <c r="BE258"/>
  <c r="BE259"/>
  <c r="BK188"/>
  <c r="J188"/>
  <c r="J101"/>
  <c r="BK194"/>
  <c r="J194"/>
  <c r="J103"/>
  <c i="20" r="BE137"/>
  <c r="BE140"/>
  <c r="BE142"/>
  <c r="BE143"/>
  <c r="BE144"/>
  <c r="BE145"/>
  <c r="BE149"/>
  <c r="BE150"/>
  <c r="BE157"/>
  <c r="BE160"/>
  <c r="BE163"/>
  <c r="BE164"/>
  <c r="BE167"/>
  <c r="BE175"/>
  <c r="BE179"/>
  <c r="BE186"/>
  <c r="BE192"/>
  <c r="BE195"/>
  <c r="BE200"/>
  <c r="BE202"/>
  <c r="BE204"/>
  <c r="BE206"/>
  <c r="BE209"/>
  <c r="BE211"/>
  <c r="BE216"/>
  <c r="BE217"/>
  <c r="BE223"/>
  <c r="BE230"/>
  <c r="BE238"/>
  <c r="BE243"/>
  <c r="BE244"/>
  <c r="BE251"/>
  <c r="BE254"/>
  <c r="BK183"/>
  <c r="J183"/>
  <c r="J101"/>
  <c r="BK258"/>
  <c r="J258"/>
  <c r="J107"/>
  <c i="21" r="J91"/>
  <c r="BE133"/>
  <c r="BE136"/>
  <c r="BE137"/>
  <c r="BE143"/>
  <c r="BE144"/>
  <c r="BE146"/>
  <c r="BE148"/>
  <c r="BE153"/>
  <c r="BE161"/>
  <c r="BE191"/>
  <c r="BE200"/>
  <c r="BE202"/>
  <c r="BE215"/>
  <c r="BE227"/>
  <c r="BE228"/>
  <c r="BE244"/>
  <c r="BE246"/>
  <c r="BE253"/>
  <c r="BE254"/>
  <c r="BE256"/>
  <c r="BE258"/>
  <c i="22" r="BE136"/>
  <c r="BE137"/>
  <c r="BE141"/>
  <c r="BE143"/>
  <c r="BE144"/>
  <c r="BE151"/>
  <c r="BE153"/>
  <c r="BE155"/>
  <c r="BE159"/>
  <c r="BE162"/>
  <c r="BE164"/>
  <c r="BE174"/>
  <c r="BE175"/>
  <c r="BE176"/>
  <c r="BE180"/>
  <c r="BE190"/>
  <c r="BE194"/>
  <c r="BE201"/>
  <c r="BE206"/>
  <c r="BE207"/>
  <c r="BE208"/>
  <c r="BE212"/>
  <c r="BE213"/>
  <c r="BE215"/>
  <c r="BE220"/>
  <c r="BE222"/>
  <c r="BE224"/>
  <c r="BE226"/>
  <c r="BE228"/>
  <c r="BE229"/>
  <c r="BE242"/>
  <c r="BE243"/>
  <c r="BE250"/>
  <c r="BE251"/>
  <c r="BE252"/>
  <c r="BE253"/>
  <c r="BE255"/>
  <c i="23" r="J93"/>
  <c r="BE140"/>
  <c r="BE144"/>
  <c r="BE146"/>
  <c r="BE151"/>
  <c r="BE153"/>
  <c r="BE169"/>
  <c r="BE172"/>
  <c r="BE179"/>
  <c r="BE190"/>
  <c r="BE192"/>
  <c r="BE200"/>
  <c r="BE206"/>
  <c r="BE218"/>
  <c r="BE230"/>
  <c r="BE232"/>
  <c r="BE233"/>
  <c r="BE234"/>
  <c r="BE235"/>
  <c r="BE237"/>
  <c r="BE244"/>
  <c r="BE246"/>
  <c r="BE247"/>
  <c r="BE249"/>
  <c r="BE251"/>
  <c r="BE257"/>
  <c r="BE266"/>
  <c r="BE270"/>
  <c r="BE276"/>
  <c r="BE277"/>
  <c r="BE278"/>
  <c i="24" r="BE146"/>
  <c r="BE148"/>
  <c r="BE151"/>
  <c r="BE153"/>
  <c r="BE156"/>
  <c r="BE157"/>
  <c r="BE158"/>
  <c r="BE159"/>
  <c r="BE160"/>
  <c r="BE161"/>
  <c r="BE168"/>
  <c r="BE174"/>
  <c r="BE176"/>
  <c r="BE179"/>
  <c r="BE181"/>
  <c r="BE185"/>
  <c r="BE199"/>
  <c r="BE210"/>
  <c r="BE215"/>
  <c r="BE218"/>
  <c r="BE227"/>
  <c r="BE228"/>
  <c r="BE236"/>
  <c r="BE240"/>
  <c r="BE244"/>
  <c r="BE246"/>
  <c r="BE248"/>
  <c r="BE254"/>
  <c r="BE256"/>
  <c r="BE259"/>
  <c r="BE265"/>
  <c i="25" r="F96"/>
  <c r="BE142"/>
  <c r="BE145"/>
  <c r="BE150"/>
  <c r="BE164"/>
  <c r="BE170"/>
  <c r="BE172"/>
  <c r="BE174"/>
  <c r="BE182"/>
  <c r="BE183"/>
  <c r="BE188"/>
  <c r="BE191"/>
  <c r="BE195"/>
  <c r="BE199"/>
  <c r="BE206"/>
  <c r="BE207"/>
  <c r="BE208"/>
  <c r="BE209"/>
  <c r="BE217"/>
  <c r="BE221"/>
  <c r="BE231"/>
  <c r="BE244"/>
  <c r="BE247"/>
  <c r="BE260"/>
  <c r="BE269"/>
  <c i="26" r="BE140"/>
  <c r="BE141"/>
  <c r="BE144"/>
  <c r="BE145"/>
  <c r="BE154"/>
  <c r="BE155"/>
  <c r="BE157"/>
  <c r="BE166"/>
  <c r="BE169"/>
  <c r="BE172"/>
  <c r="BE173"/>
  <c r="BE175"/>
  <c r="BE181"/>
  <c r="BE186"/>
  <c r="BE187"/>
  <c r="BE188"/>
  <c r="BE191"/>
  <c r="BE192"/>
  <c r="BE197"/>
  <c r="BE202"/>
  <c r="BE203"/>
  <c r="BE204"/>
  <c r="BE212"/>
  <c r="BE214"/>
  <c r="BE215"/>
  <c r="BE220"/>
  <c r="BE223"/>
  <c r="BE230"/>
  <c r="BE238"/>
  <c r="BE239"/>
  <c r="BE243"/>
  <c r="BE248"/>
  <c r="BE256"/>
  <c r="BE257"/>
  <c r="BE258"/>
  <c r="BE259"/>
  <c r="BE265"/>
  <c r="BE266"/>
  <c r="BE267"/>
  <c r="BE270"/>
  <c r="BE272"/>
  <c r="BE273"/>
  <c i="27" r="BE139"/>
  <c r="BE147"/>
  <c r="BE149"/>
  <c r="BE152"/>
  <c r="BE153"/>
  <c r="BE154"/>
  <c r="BE159"/>
  <c r="BE163"/>
  <c r="BE180"/>
  <c r="BE182"/>
  <c r="BE187"/>
  <c r="BE189"/>
  <c r="BE192"/>
  <c r="BE203"/>
  <c r="BE204"/>
  <c r="BE212"/>
  <c r="BE220"/>
  <c r="BE238"/>
  <c r="BE239"/>
  <c r="BE240"/>
  <c r="BE241"/>
  <c r="BE256"/>
  <c r="BE257"/>
  <c r="BE259"/>
  <c i="28" r="BE143"/>
  <c r="BE146"/>
  <c r="BE147"/>
  <c r="BE155"/>
  <c r="BE162"/>
  <c r="BE164"/>
  <c r="BE168"/>
  <c r="BE172"/>
  <c r="BE179"/>
  <c r="BE191"/>
  <c r="BE193"/>
  <c r="BE217"/>
  <c r="BE219"/>
  <c r="BE234"/>
  <c r="BE239"/>
  <c r="BE241"/>
  <c r="BE242"/>
  <c r="BE245"/>
  <c r="BE249"/>
  <c r="BE251"/>
  <c r="BE267"/>
  <c r="BE269"/>
  <c r="BE270"/>
  <c r="BE271"/>
  <c i="29" r="BE135"/>
  <c r="BE140"/>
  <c r="BE141"/>
  <c r="BE143"/>
  <c i="30" r="J93"/>
  <c r="BE142"/>
  <c i="31" r="BE135"/>
  <c r="BE137"/>
  <c r="BE141"/>
  <c r="BE142"/>
  <c i="32" r="BE128"/>
  <c r="BE129"/>
  <c r="BE130"/>
  <c r="BE138"/>
  <c r="BE141"/>
  <c r="BE142"/>
  <c r="BE143"/>
  <c i="33" r="E85"/>
  <c r="BE132"/>
  <c r="BE133"/>
  <c r="BE135"/>
  <c r="BE142"/>
  <c i="34" r="BE129"/>
  <c r="BE132"/>
  <c r="BE141"/>
  <c i="35" r="BE125"/>
  <c r="BE126"/>
  <c r="BE133"/>
  <c i="36" r="BE120"/>
  <c r="BE123"/>
  <c i="37" r="BE132"/>
  <c r="BE135"/>
  <c r="BE145"/>
  <c r="BE151"/>
  <c r="BE152"/>
  <c r="BE153"/>
  <c r="BE154"/>
  <c r="BE166"/>
  <c r="BE167"/>
  <c r="BE169"/>
  <c r="BE171"/>
  <c i="38" r="BE150"/>
  <c r="BE152"/>
  <c r="BE153"/>
  <c r="BE154"/>
  <c r="BE155"/>
  <c r="BE158"/>
  <c r="BE159"/>
  <c r="BE161"/>
  <c r="BE165"/>
  <c r="BE166"/>
  <c r="BE170"/>
  <c r="BE171"/>
  <c r="BE173"/>
  <c r="BE177"/>
  <c r="BE179"/>
  <c r="BE197"/>
  <c r="BE203"/>
  <c r="BE214"/>
  <c r="BE216"/>
  <c r="BE219"/>
  <c r="BE220"/>
  <c r="BE230"/>
  <c r="BE235"/>
  <c r="BE238"/>
  <c r="BE239"/>
  <c r="BE241"/>
  <c r="BE246"/>
  <c r="BE247"/>
  <c r="BE256"/>
  <c r="BE263"/>
  <c r="BE268"/>
  <c r="BE273"/>
  <c r="BE275"/>
  <c r="BE277"/>
  <c r="BE285"/>
  <c r="BE287"/>
  <c r="BE290"/>
  <c r="BE298"/>
  <c r="BE303"/>
  <c r="BE304"/>
  <c r="BE305"/>
  <c r="BE307"/>
  <c r="BE309"/>
  <c r="BE328"/>
  <c r="BE329"/>
  <c r="BE334"/>
  <c r="BE336"/>
  <c r="BE338"/>
  <c r="BE354"/>
  <c r="BE360"/>
  <c r="BE361"/>
  <c r="BE363"/>
  <c r="BE364"/>
  <c r="BE366"/>
  <c r="BE367"/>
  <c r="BE369"/>
  <c r="BE372"/>
  <c r="BE374"/>
  <c r="BE376"/>
  <c r="BE377"/>
  <c r="BE404"/>
  <c r="BE405"/>
  <c r="BE406"/>
  <c r="BE407"/>
  <c r="BE408"/>
  <c i="39" r="BE137"/>
  <c r="BE138"/>
  <c r="BE144"/>
  <c r="BE146"/>
  <c r="BE147"/>
  <c r="BE154"/>
  <c r="BE167"/>
  <c r="BE176"/>
  <c r="BE177"/>
  <c r="BE178"/>
  <c r="BE182"/>
  <c r="BE188"/>
  <c r="BE190"/>
  <c r="BE197"/>
  <c r="BE200"/>
  <c r="BE201"/>
  <c r="BE207"/>
  <c r="BK209"/>
  <c r="J209"/>
  <c r="J109"/>
  <c i="40" r="BE149"/>
  <c r="BE151"/>
  <c r="BE156"/>
  <c r="BE158"/>
  <c r="BE160"/>
  <c r="BE162"/>
  <c r="BE169"/>
  <c r="BE173"/>
  <c r="BE176"/>
  <c r="BE187"/>
  <c r="BE188"/>
  <c r="BE194"/>
  <c r="BE206"/>
  <c r="BE212"/>
  <c r="BE222"/>
  <c r="BE224"/>
  <c r="BE225"/>
  <c r="BE232"/>
  <c r="BK193"/>
  <c r="J193"/>
  <c r="J105"/>
  <c i="41" r="BE138"/>
  <c r="BE140"/>
  <c r="BE142"/>
  <c r="BE148"/>
  <c r="BE151"/>
  <c r="BE153"/>
  <c r="BE154"/>
  <c r="BE158"/>
  <c r="BE159"/>
  <c r="BE161"/>
  <c r="BE168"/>
  <c r="BE177"/>
  <c r="BE181"/>
  <c r="BE182"/>
  <c r="BE185"/>
  <c r="BE188"/>
  <c r="BE189"/>
  <c r="BE192"/>
  <c r="BE193"/>
  <c r="BE194"/>
  <c r="BE198"/>
  <c r="BE202"/>
  <c r="BE213"/>
  <c r="BK155"/>
  <c r="J155"/>
  <c r="J103"/>
  <c r="BK212"/>
  <c r="J212"/>
  <c r="J110"/>
  <c i="42" r="J91"/>
  <c r="J94"/>
  <c r="BE129"/>
  <c r="BE130"/>
  <c r="BE139"/>
  <c r="BE142"/>
  <c r="BE152"/>
  <c r="BE154"/>
  <c r="BE156"/>
  <c r="BE160"/>
  <c r="BE161"/>
  <c r="BE171"/>
  <c i="43" r="BE132"/>
  <c r="BE135"/>
  <c i="44" r="BE132"/>
  <c r="BE135"/>
  <c r="BE137"/>
  <c r="BE138"/>
  <c r="BE139"/>
  <c r="BE140"/>
  <c r="BE147"/>
  <c r="BE151"/>
  <c r="BE154"/>
  <c r="BE158"/>
  <c r="BE163"/>
  <c i="45" r="BE123"/>
  <c i="46" r="BE123"/>
  <c i="47" r="BE132"/>
  <c r="BE142"/>
  <c r="BE146"/>
  <c r="BE148"/>
  <c r="BE159"/>
  <c r="BE161"/>
  <c r="BE162"/>
  <c r="BE165"/>
  <c r="BE167"/>
  <c i="48" r="BE132"/>
  <c r="BE134"/>
  <c r="BE140"/>
  <c r="BE141"/>
  <c r="BE143"/>
  <c r="BE146"/>
  <c r="BE149"/>
  <c r="BE150"/>
  <c r="BK160"/>
  <c r="J160"/>
  <c r="J103"/>
  <c i="49" r="BE124"/>
  <c r="BE128"/>
  <c r="BE132"/>
  <c r="BE149"/>
  <c r="BE150"/>
  <c r="BE157"/>
  <c r="BE158"/>
  <c r="BE161"/>
  <c i="50" r="BE129"/>
  <c r="BE133"/>
  <c i="51" r="BE129"/>
  <c r="BE134"/>
  <c r="BE138"/>
  <c r="BE139"/>
  <c i="4" r="F37"/>
  <c i="1" r="BB98"/>
  <c i="8" r="F36"/>
  <c i="1" r="BA102"/>
  <c i="11" r="F38"/>
  <c i="1" r="BC106"/>
  <c i="13" r="F38"/>
  <c i="1" r="BC108"/>
  <c i="15" r="F39"/>
  <c i="1" r="BD110"/>
  <c i="17" r="F38"/>
  <c i="1" r="BC113"/>
  <c i="22" r="F39"/>
  <c i="1" r="BD118"/>
  <c i="27" r="F39"/>
  <c i="1" r="BB125"/>
  <c i="33" r="F40"/>
  <c i="1" r="BC132"/>
  <c i="35" r="F37"/>
  <c i="1" r="BB134"/>
  <c i="38" r="F36"/>
  <c i="1" r="BA139"/>
  <c i="40" r="J38"/>
  <c i="1" r="AW142"/>
  <c i="47" r="F41"/>
  <c i="1" r="BD150"/>
  <c r="BD148"/>
  <c i="50" r="F37"/>
  <c i="1" r="BB153"/>
  <c i="2" r="F36"/>
  <c i="1" r="BA96"/>
  <c i="10" r="F38"/>
  <c i="1" r="BC105"/>
  <c i="14" r="F39"/>
  <c i="1" r="BD109"/>
  <c i="17" r="F37"/>
  <c i="1" r="BB113"/>
  <c i="19" r="F36"/>
  <c i="1" r="BA115"/>
  <c i="23" r="F40"/>
  <c i="1" r="BC121"/>
  <c i="25" r="J38"/>
  <c i="1" r="AW123"/>
  <c i="27" r="F41"/>
  <c i="1" r="BD125"/>
  <c i="29" r="F39"/>
  <c i="1" r="BB128"/>
  <c i="34" r="F38"/>
  <c i="1" r="BA133"/>
  <c i="35" r="F39"/>
  <c i="1" r="BD134"/>
  <c i="38" r="F38"/>
  <c i="1" r="BC139"/>
  <c i="43" r="F37"/>
  <c i="1" r="BB145"/>
  <c i="44" r="F39"/>
  <c i="1" r="BD146"/>
  <c i="51" r="F36"/>
  <c i="1" r="BC154"/>
  <c i="6" r="J36"/>
  <c i="1" r="AW100"/>
  <c i="7" r="F36"/>
  <c i="1" r="BA101"/>
  <c i="12" r="F38"/>
  <c i="1" r="BC107"/>
  <c i="14" r="J36"/>
  <c i="1" r="AW109"/>
  <c i="15" r="F38"/>
  <c i="1" r="BC110"/>
  <c i="17" r="F39"/>
  <c i="1" r="BD113"/>
  <c i="19" r="F38"/>
  <c i="1" r="BC115"/>
  <c i="21" r="F39"/>
  <c i="1" r="BD117"/>
  <c i="25" r="F39"/>
  <c i="1" r="BB123"/>
  <c i="28" r="F41"/>
  <c i="1" r="BD126"/>
  <c i="34" r="J38"/>
  <c i="1" r="AW133"/>
  <c i="36" r="F37"/>
  <c i="1" r="BD136"/>
  <c i="41" r="F40"/>
  <c i="1" r="BC143"/>
  <c i="44" r="F36"/>
  <c i="1" r="BA146"/>
  <c i="47" r="F40"/>
  <c i="1" r="BC150"/>
  <c r="BC148"/>
  <c r="AY148"/>
  <c i="49" r="F39"/>
  <c i="1" r="BD152"/>
  <c i="4" r="J36"/>
  <c i="1" r="AW98"/>
  <c i="5" r="F37"/>
  <c i="1" r="BB99"/>
  <c i="8" r="F38"/>
  <c i="1" r="BC102"/>
  <c i="10" r="F37"/>
  <c i="1" r="BB105"/>
  <c i="12" r="J36"/>
  <c i="1" r="AW107"/>
  <c i="13" r="J36"/>
  <c i="1" r="AW108"/>
  <c i="14" r="F37"/>
  <c i="1" r="BB109"/>
  <c i="20" r="F37"/>
  <c i="1" r="BB116"/>
  <c i="22" r="F37"/>
  <c i="1" r="BB118"/>
  <c i="24" r="F40"/>
  <c i="1" r="BC122"/>
  <c i="26" r="F38"/>
  <c i="1" r="BA124"/>
  <c i="27" r="F40"/>
  <c i="1" r="BC125"/>
  <c i="36" r="F35"/>
  <c i="1" r="BB136"/>
  <c i="39" r="F40"/>
  <c i="1" r="BC141"/>
  <c i="41" r="J38"/>
  <c i="1" r="AW143"/>
  <c i="43" r="F39"/>
  <c i="1" r="BD145"/>
  <c i="2" r="F38"/>
  <c i="1" r="BC96"/>
  <c i="4" r="F36"/>
  <c i="1" r="BA98"/>
  <c i="9" r="F38"/>
  <c i="1" r="BC104"/>
  <c i="16" r="F38"/>
  <c i="1" r="BC112"/>
  <c i="21" r="F36"/>
  <c i="1" r="BA117"/>
  <c i="23" r="F38"/>
  <c i="1" r="BA121"/>
  <c i="26" r="F40"/>
  <c i="1" r="BC124"/>
  <c i="29" r="F40"/>
  <c i="1" r="BC128"/>
  <c i="34" r="J34"/>
  <c i="1" r="AG133"/>
  <c i="39" r="J38"/>
  <c i="1" r="AW141"/>
  <c i="42" r="F39"/>
  <c i="1" r="BD144"/>
  <c i="44" r="F38"/>
  <c i="1" r="BC146"/>
  <c i="48" r="J36"/>
  <c i="1" r="AW151"/>
  <c i="4" r="F39"/>
  <c i="1" r="BD98"/>
  <c i="6" r="F36"/>
  <c i="1" r="BA100"/>
  <c i="10" r="F36"/>
  <c i="1" r="BA105"/>
  <c i="12" r="F39"/>
  <c i="1" r="BD107"/>
  <c i="15" r="F37"/>
  <c i="1" r="BB110"/>
  <c i="18" r="F39"/>
  <c i="1" r="BD114"/>
  <c i="21" r="J36"/>
  <c i="1" r="AW117"/>
  <c i="22" r="J36"/>
  <c i="1" r="AW118"/>
  <c i="24" r="F41"/>
  <c i="1" r="BD122"/>
  <c i="30" r="J38"/>
  <c i="1" r="AW129"/>
  <c i="31" r="F41"/>
  <c i="1" r="BD130"/>
  <c i="33" r="F38"/>
  <c i="1" r="BA132"/>
  <c i="36" r="F36"/>
  <c i="1" r="BC136"/>
  <c i="37" r="F39"/>
  <c i="1" r="BD137"/>
  <c i="41" r="F41"/>
  <c i="1" r="BD143"/>
  <c i="48" r="F38"/>
  <c i="1" r="BC151"/>
  <c i="50" r="F36"/>
  <c i="1" r="BA153"/>
  <c i="2" r="J36"/>
  <c i="1" r="AW96"/>
  <c i="5" r="J36"/>
  <c i="1" r="AW99"/>
  <c i="8" r="F39"/>
  <c i="1" r="BD102"/>
  <c i="10" r="F39"/>
  <c i="1" r="BD105"/>
  <c i="13" r="F39"/>
  <c i="1" r="BD108"/>
  <c i="17" r="F36"/>
  <c i="1" r="BA113"/>
  <c i="20" r="F39"/>
  <c i="1" r="BD116"/>
  <c i="28" r="F38"/>
  <c i="1" r="BA126"/>
  <c i="30" r="F41"/>
  <c i="1" r="BD129"/>
  <c i="32" r="F38"/>
  <c i="1" r="BA131"/>
  <c i="33" r="F39"/>
  <c i="1" r="BB132"/>
  <c i="35" r="F38"/>
  <c i="1" r="BC134"/>
  <c i="40" r="F39"/>
  <c i="1" r="BB142"/>
  <c i="45" r="F38"/>
  <c i="1" r="BC147"/>
  <c i="48" r="F39"/>
  <c i="1" r="BD151"/>
  <c i="2" r="F39"/>
  <c i="1" r="BD96"/>
  <c i="6" r="F38"/>
  <c i="1" r="BC100"/>
  <c i="9" r="F36"/>
  <c i="1" r="BA104"/>
  <c i="11" r="F37"/>
  <c i="1" r="BB106"/>
  <c i="19" r="F37"/>
  <c i="1" r="BB115"/>
  <c i="23" r="F39"/>
  <c i="1" r="BB121"/>
  <c i="25" r="F38"/>
  <c i="1" r="BA123"/>
  <c i="26" r="F39"/>
  <c i="1" r="BB124"/>
  <c i="30" r="F38"/>
  <c i="1" r="BA129"/>
  <c i="31" r="J38"/>
  <c i="1" r="AW130"/>
  <c i="33" r="J38"/>
  <c i="1" r="AW132"/>
  <c i="37" r="F38"/>
  <c i="1" r="BC137"/>
  <c i="39" r="F38"/>
  <c i="1" r="BA141"/>
  <c i="51" r="F35"/>
  <c i="1" r="BB154"/>
  <c r="AS138"/>
  <c i="5" r="F38"/>
  <c i="1" r="BC99"/>
  <c i="7" r="F37"/>
  <c i="1" r="BB101"/>
  <c i="12" r="F37"/>
  <c i="1" r="BB107"/>
  <c i="15" r="F36"/>
  <c i="1" r="BA110"/>
  <c i="18" r="F37"/>
  <c i="1" r="BB114"/>
  <c i="21" r="F37"/>
  <c i="1" r="BB117"/>
  <c i="23" r="F41"/>
  <c i="1" r="BD121"/>
  <c i="25" r="F40"/>
  <c i="1" r="BC123"/>
  <c i="28" r="F40"/>
  <c i="1" r="BC126"/>
  <c i="32" r="J38"/>
  <c i="1" r="AW131"/>
  <c i="34" r="F41"/>
  <c i="1" r="BD133"/>
  <c i="36" r="J34"/>
  <c i="1" r="AW136"/>
  <c i="37" r="J36"/>
  <c i="1" r="AW137"/>
  <c i="41" r="F39"/>
  <c i="1" r="BB143"/>
  <c i="43" r="F38"/>
  <c i="1" r="BC145"/>
  <c i="45" r="J36"/>
  <c i="1" r="AW147"/>
  <c i="49" r="F38"/>
  <c i="1" r="BC152"/>
  <c i="2" r="F37"/>
  <c i="1" r="BB96"/>
  <c i="6" r="F39"/>
  <c i="1" r="BD100"/>
  <c i="8" r="F37"/>
  <c i="1" r="BB102"/>
  <c i="11" r="F39"/>
  <c i="1" r="BD106"/>
  <c i="12" r="F36"/>
  <c i="1" r="BA107"/>
  <c i="14" r="F36"/>
  <c i="1" r="BA109"/>
  <c i="20" r="F38"/>
  <c i="1" r="BC116"/>
  <c i="24" r="F38"/>
  <c i="1" r="BA122"/>
  <c i="31" r="F38"/>
  <c i="1" r="BA130"/>
  <c i="32" r="F40"/>
  <c i="1" r="BC131"/>
  <c i="35" r="F36"/>
  <c i="1" r="BA134"/>
  <c i="37" r="F36"/>
  <c i="1" r="BA137"/>
  <c i="39" r="F39"/>
  <c i="1" r="BB141"/>
  <c i="41" r="F38"/>
  <c i="1" r="BA143"/>
  <c i="45" r="F37"/>
  <c i="1" r="BB147"/>
  <c i="47" r="J38"/>
  <c i="1" r="AW150"/>
  <c i="48" r="F36"/>
  <c i="1" r="BA151"/>
  <c i="49" r="J36"/>
  <c i="1" r="AW152"/>
  <c i="3" r="J36"/>
  <c i="1" r="AW97"/>
  <c i="7" r="F39"/>
  <c i="1" r="BD101"/>
  <c i="9" r="F37"/>
  <c i="1" r="BB104"/>
  <c i="11" r="J36"/>
  <c i="1" r="AW106"/>
  <c i="13" r="F36"/>
  <c i="1" r="BA108"/>
  <c i="18" r="F38"/>
  <c i="1" r="BC114"/>
  <c i="22" r="F38"/>
  <c i="1" r="BC118"/>
  <c i="24" r="F39"/>
  <c i="1" r="BB122"/>
  <c i="27" r="J38"/>
  <c i="1" r="AW125"/>
  <c i="29" r="F38"/>
  <c i="1" r="BA128"/>
  <c i="32" r="F41"/>
  <c i="1" r="BD131"/>
  <c i="36" r="F34"/>
  <c i="1" r="BA136"/>
  <c i="38" r="F37"/>
  <c i="1" r="BB139"/>
  <c i="50" r="F38"/>
  <c i="1" r="BC153"/>
  <c i="51" r="J34"/>
  <c i="1" r="AW154"/>
  <c i="3" r="F39"/>
  <c i="1" r="BD97"/>
  <c i="5" r="F36"/>
  <c i="1" r="BA99"/>
  <c i="9" r="F39"/>
  <c i="1" r="BD104"/>
  <c i="15" r="J36"/>
  <c i="1" r="AW110"/>
  <c i="18" r="F36"/>
  <c i="1" r="BA114"/>
  <c i="20" r="J36"/>
  <c i="1" r="AW116"/>
  <c i="21" r="F38"/>
  <c i="1" r="BC117"/>
  <c i="25" r="F41"/>
  <c i="1" r="BD123"/>
  <c i="30" r="F40"/>
  <c i="1" r="BC129"/>
  <c i="32" r="F39"/>
  <c i="1" r="BB131"/>
  <c i="34" r="F39"/>
  <c i="1" r="BB133"/>
  <c i="40" r="F41"/>
  <c i="1" r="BD142"/>
  <c i="44" r="J36"/>
  <c i="1" r="AW146"/>
  <c i="45" r="F36"/>
  <c i="1" r="BA147"/>
  <c i="48" r="F37"/>
  <c i="1" r="BB151"/>
  <c i="50" r="J36"/>
  <c i="1" r="AW153"/>
  <c i="51" r="F34"/>
  <c i="1" r="BA154"/>
  <c i="46" r="J36"/>
  <c i="1" r="AW149"/>
  <c i="46" r="F35"/>
  <c i="1" r="AZ149"/>
  <c i="3" r="F37"/>
  <c i="1" r="BB97"/>
  <c i="6" r="F37"/>
  <c i="1" r="BB100"/>
  <c i="8" r="J36"/>
  <c i="1" r="AW102"/>
  <c i="10" r="J36"/>
  <c i="1" r="AW105"/>
  <c i="14" r="F38"/>
  <c i="1" r="BC109"/>
  <c i="16" r="F36"/>
  <c i="1" r="BA112"/>
  <c i="19" r="J36"/>
  <c i="1" r="AW115"/>
  <c i="22" r="F36"/>
  <c i="1" r="BA118"/>
  <c i="24" r="J38"/>
  <c i="1" r="AW122"/>
  <c i="27" r="F38"/>
  <c i="1" r="BA125"/>
  <c i="30" r="F39"/>
  <c i="1" r="BB129"/>
  <c i="31" r="F39"/>
  <c i="1" r="BB130"/>
  <c i="33" r="J34"/>
  <c i="1" r="AG132"/>
  <c i="38" r="J36"/>
  <c i="1" r="AW139"/>
  <c i="40" r="F38"/>
  <c i="1" r="BA142"/>
  <c i="42" r="F36"/>
  <c i="1" r="BA144"/>
  <c i="47" r="F38"/>
  <c i="1" r="BA150"/>
  <c r="BA148"/>
  <c r="AW148"/>
  <c i="3" r="F38"/>
  <c i="1" r="BC97"/>
  <c i="5" r="F39"/>
  <c i="1" r="BD99"/>
  <c i="7" r="F38"/>
  <c i="1" r="BC101"/>
  <c i="9" r="J36"/>
  <c i="1" r="AW104"/>
  <c i="11" r="F36"/>
  <c i="1" r="BA106"/>
  <c i="13" r="F37"/>
  <c i="1" r="BB108"/>
  <c i="16" r="F37"/>
  <c i="1" r="BB112"/>
  <c i="19" r="F39"/>
  <c i="1" r="BD115"/>
  <c i="26" r="F41"/>
  <c i="1" r="BD124"/>
  <c i="28" r="F39"/>
  <c i="1" r="BB126"/>
  <c i="33" r="F41"/>
  <c i="1" r="BD132"/>
  <c i="34" r="F40"/>
  <c i="1" r="BC133"/>
  <c i="40" r="F40"/>
  <c i="1" r="BC142"/>
  <c i="42" r="F37"/>
  <c i="1" r="BB144"/>
  <c i="43" r="F36"/>
  <c i="1" r="BA145"/>
  <c i="49" r="F36"/>
  <c i="1" r="BA152"/>
  <c i="50" r="F39"/>
  <c i="1" r="BD153"/>
  <c i="4" r="F38"/>
  <c i="1" r="BC98"/>
  <c i="16" r="F39"/>
  <c i="1" r="BD112"/>
  <c i="20" r="F36"/>
  <c i="1" r="BA116"/>
  <c i="23" r="J38"/>
  <c i="1" r="AW121"/>
  <c i="26" r="J38"/>
  <c i="1" r="AW124"/>
  <c i="29" r="F41"/>
  <c i="1" r="BD128"/>
  <c i="31" r="F40"/>
  <c i="1" r="BC130"/>
  <c i="37" r="F37"/>
  <c i="1" r="BB137"/>
  <c i="39" r="F41"/>
  <c i="1" r="BD141"/>
  <c i="42" r="J36"/>
  <c i="1" r="AW144"/>
  <c i="43" r="J36"/>
  <c i="1" r="AW145"/>
  <c i="44" r="F37"/>
  <c i="1" r="BB146"/>
  <c i="51" r="F37"/>
  <c i="1" r="BD154"/>
  <c i="3" r="F36"/>
  <c i="1" r="BA97"/>
  <c i="7" r="J36"/>
  <c i="1" r="AW101"/>
  <c i="16" r="J36"/>
  <c i="1" r="AW112"/>
  <c i="17" r="J36"/>
  <c i="1" r="AW113"/>
  <c i="18" r="J36"/>
  <c i="1" r="AW114"/>
  <c i="28" r="J38"/>
  <c i="1" r="AW126"/>
  <c i="29" r="J38"/>
  <c i="1" r="AW128"/>
  <c i="35" r="J36"/>
  <c i="1" r="AW134"/>
  <c i="38" r="F39"/>
  <c i="1" r="BD139"/>
  <c i="42" r="F38"/>
  <c i="1" r="BC144"/>
  <c i="45" r="F39"/>
  <c i="1" r="BD147"/>
  <c i="47" r="F39"/>
  <c i="1" r="BB150"/>
  <c r="BB148"/>
  <c r="AX148"/>
  <c i="49" r="F37"/>
  <c i="1" r="BB152"/>
  <c r="AS119"/>
  <c i="51" l="1" r="P123"/>
  <c r="P122"/>
  <c i="1" r="AU154"/>
  <c i="41" r="R135"/>
  <c r="R134"/>
  <c i="27" r="T137"/>
  <c i="26" r="P138"/>
  <c r="P137"/>
  <c i="1" r="AU124"/>
  <c i="20" r="P130"/>
  <c r="P129"/>
  <c i="1" r="AU116"/>
  <c i="15" r="T130"/>
  <c r="T129"/>
  <c i="12" r="P132"/>
  <c r="P131"/>
  <c i="1" r="AU107"/>
  <c i="10" r="R129"/>
  <c r="R128"/>
  <c i="9" r="P133"/>
  <c r="P132"/>
  <c i="1" r="AU104"/>
  <c i="41" r="T134"/>
  <c i="24" r="R137"/>
  <c i="22" r="P131"/>
  <c r="P130"/>
  <c i="1" r="AU118"/>
  <c i="18" r="R131"/>
  <c r="R130"/>
  <c i="10" r="P129"/>
  <c r="P128"/>
  <c i="1" r="AU105"/>
  <c i="8" r="R133"/>
  <c r="R132"/>
  <c i="2" r="R133"/>
  <c r="R132"/>
  <c i="47" r="P130"/>
  <c r="P129"/>
  <c i="1" r="AU150"/>
  <c i="39" r="P134"/>
  <c r="P133"/>
  <c i="1" r="AU141"/>
  <c i="38" r="R147"/>
  <c i="37" r="P127"/>
  <c r="P126"/>
  <c i="1" r="AU137"/>
  <c i="27" r="BK249"/>
  <c r="J249"/>
  <c r="J110"/>
  <c i="25" r="P137"/>
  <c i="24" r="T137"/>
  <c r="T136"/>
  <c i="22" r="R131"/>
  <c r="R130"/>
  <c i="2" r="T133"/>
  <c r="T132"/>
  <c i="49" r="P122"/>
  <c i="1" r="AU152"/>
  <c i="44" r="BK128"/>
  <c r="J128"/>
  <c r="J99"/>
  <c i="26" r="T138"/>
  <c i="23" r="R264"/>
  <c i="13" r="P132"/>
  <c r="P131"/>
  <c i="1" r="AU108"/>
  <c i="5" r="P133"/>
  <c r="P132"/>
  <c i="1" r="AU99"/>
  <c i="51" r="T123"/>
  <c r="T122"/>
  <c i="24" r="P136"/>
  <c i="1" r="AU122"/>
  <c i="11" r="R133"/>
  <c r="R132"/>
  <c i="6" r="P132"/>
  <c i="1" r="AU100"/>
  <c i="37" r="T127"/>
  <c r="T126"/>
  <c i="28" r="T138"/>
  <c r="T137"/>
  <c i="21" r="P131"/>
  <c r="P130"/>
  <c i="1" r="AU117"/>
  <c i="16" r="P131"/>
  <c r="P130"/>
  <c i="1" r="AU112"/>
  <c i="43" r="T126"/>
  <c r="T125"/>
  <c i="38" r="R295"/>
  <c i="28" r="P257"/>
  <c i="27" r="P137"/>
  <c r="P136"/>
  <c i="1" r="AU125"/>
  <c i="26" r="R138"/>
  <c i="24" r="BK252"/>
  <c r="J252"/>
  <c r="J110"/>
  <c i="23" r="BK264"/>
  <c r="J264"/>
  <c r="J111"/>
  <c i="5" r="R133"/>
  <c r="R132"/>
  <c i="47" r="R130"/>
  <c r="R129"/>
  <c i="40" r="T139"/>
  <c r="T138"/>
  <c i="27" r="R137"/>
  <c r="R136"/>
  <c i="26" r="R262"/>
  <c i="22" r="T131"/>
  <c r="T130"/>
  <c i="17" r="R131"/>
  <c r="R130"/>
  <c i="16" r="T131"/>
  <c r="T130"/>
  <c i="14" r="T131"/>
  <c r="T130"/>
  <c i="9" r="R133"/>
  <c r="R132"/>
  <c i="4" r="T131"/>
  <c r="T130"/>
  <c i="48" r="P126"/>
  <c r="P125"/>
  <c i="1" r="AU151"/>
  <c i="44" r="P128"/>
  <c r="P127"/>
  <c i="1" r="AU146"/>
  <c i="42" r="R127"/>
  <c r="R126"/>
  <c i="39" r="T134"/>
  <c r="T133"/>
  <c i="38" r="P295"/>
  <c r="P146"/>
  <c i="1" r="AU139"/>
  <c i="38" r="T147"/>
  <c i="25" r="R137"/>
  <c r="R136"/>
  <c i="24" r="R252"/>
  <c i="19" r="P131"/>
  <c r="P130"/>
  <c i="1" r="AU115"/>
  <c i="12" r="BK132"/>
  <c r="BK131"/>
  <c r="J131"/>
  <c i="7" r="P133"/>
  <c r="P132"/>
  <c i="1" r="AU101"/>
  <c i="44" r="T128"/>
  <c r="T127"/>
  <c i="40" r="BK139"/>
  <c i="28" r="P138"/>
  <c r="P137"/>
  <c i="1" r="AU126"/>
  <c i="25" r="P256"/>
  <c i="23" r="P138"/>
  <c r="P137"/>
  <c i="1" r="AU121"/>
  <c i="17" r="P131"/>
  <c r="P130"/>
  <c i="1" r="AU113"/>
  <c i="14" r="P131"/>
  <c r="P130"/>
  <c i="1" r="AU109"/>
  <c i="10" r="T129"/>
  <c r="T128"/>
  <c r="BK129"/>
  <c r="J129"/>
  <c r="J99"/>
  <c i="3" r="BK131"/>
  <c r="J131"/>
  <c r="J99"/>
  <c i="43" r="P126"/>
  <c r="P125"/>
  <c i="1" r="AU145"/>
  <c i="41" r="P135"/>
  <c r="P134"/>
  <c i="1" r="AU143"/>
  <c i="38" r="BK295"/>
  <c r="J295"/>
  <c r="J108"/>
  <c r="BK147"/>
  <c r="J147"/>
  <c r="J99"/>
  <c i="28" r="BK257"/>
  <c r="J257"/>
  <c r="J111"/>
  <c r="R138"/>
  <c r="R137"/>
  <c i="27" r="T249"/>
  <c i="25" r="BK137"/>
  <c r="J137"/>
  <c r="J101"/>
  <c i="19" r="T131"/>
  <c r="T130"/>
  <c i="18" r="T131"/>
  <c r="T130"/>
  <c i="15" r="BK130"/>
  <c r="J130"/>
  <c r="J99"/>
  <c i="12" r="R132"/>
  <c r="R131"/>
  <c i="8" r="T133"/>
  <c r="T132"/>
  <c i="7" r="R133"/>
  <c r="R132"/>
  <c i="51" r="R123"/>
  <c r="R122"/>
  <c i="42" r="T127"/>
  <c r="T126"/>
  <c i="38" r="T295"/>
  <c i="19" r="R131"/>
  <c r="R130"/>
  <c i="18" r="P131"/>
  <c r="P130"/>
  <c i="1" r="AU114"/>
  <c i="40" r="R139"/>
  <c r="R138"/>
  <c i="26" r="T262"/>
  <c i="23" r="R138"/>
  <c r="R137"/>
  <c i="20" r="R130"/>
  <c r="R129"/>
  <c i="11" r="T133"/>
  <c r="T132"/>
  <c i="5" r="T132"/>
  <c i="3" r="R131"/>
  <c r="R130"/>
  <c i="42" r="BK127"/>
  <c r="BK126"/>
  <c r="J126"/>
  <c i="21" r="T131"/>
  <c r="T130"/>
  <c i="20" r="T130"/>
  <c r="T129"/>
  <c i="15" r="R130"/>
  <c r="R129"/>
  <c i="13" r="R132"/>
  <c r="R131"/>
  <c i="12" r="T132"/>
  <c r="T131"/>
  <c i="11" r="P133"/>
  <c r="P132"/>
  <c i="1" r="AU106"/>
  <c i="8" r="P133"/>
  <c r="P132"/>
  <c i="1" r="AU102"/>
  <c i="7" r="T133"/>
  <c r="T132"/>
  <c i="6" r="T133"/>
  <c r="T132"/>
  <c i="4" r="P131"/>
  <c r="P130"/>
  <c i="1" r="AU98"/>
  <c i="48" r="R126"/>
  <c r="R125"/>
  <c i="42" r="P127"/>
  <c r="P126"/>
  <c i="1" r="AU144"/>
  <c i="39" r="R134"/>
  <c r="R133"/>
  <c i="37" r="R127"/>
  <c r="R126"/>
  <c i="24" r="BK137"/>
  <c r="J137"/>
  <c r="J101"/>
  <c i="23" r="T138"/>
  <c r="T137"/>
  <c i="21" r="BK131"/>
  <c r="J131"/>
  <c r="J99"/>
  <c i="6" r="R133"/>
  <c r="R132"/>
  <c i="3" r="P131"/>
  <c r="P130"/>
  <c i="1" r="AU97"/>
  <c i="2" r="P133"/>
  <c r="P132"/>
  <c i="1" r="AU96"/>
  <c i="2" r="BK133"/>
  <c i="5" r="BK133"/>
  <c i="6" r="J262"/>
  <c r="J110"/>
  <c i="7" r="J259"/>
  <c r="J110"/>
  <c i="8" r="BK265"/>
  <c r="J265"/>
  <c r="J109"/>
  <c i="9" r="BK133"/>
  <c r="BK132"/>
  <c r="J132"/>
  <c r="BK338"/>
  <c r="J338"/>
  <c r="J109"/>
  <c i="11" r="BK133"/>
  <c r="J133"/>
  <c r="J99"/>
  <c i="15" r="J131"/>
  <c r="J100"/>
  <c i="16" r="BK131"/>
  <c r="BK130"/>
  <c r="J130"/>
  <c r="J98"/>
  <c i="17" r="BK131"/>
  <c r="BK130"/>
  <c r="J130"/>
  <c i="18" r="BK131"/>
  <c r="J131"/>
  <c r="J99"/>
  <c i="19" r="BK131"/>
  <c r="J131"/>
  <c r="J99"/>
  <c i="21" r="J132"/>
  <c r="J100"/>
  <c i="24" r="J138"/>
  <c r="J102"/>
  <c r="J253"/>
  <c r="J111"/>
  <c i="25" r="J138"/>
  <c r="J102"/>
  <c r="BK256"/>
  <c r="J256"/>
  <c r="J110"/>
  <c i="26" r="BK138"/>
  <c i="27" r="BK137"/>
  <c r="J137"/>
  <c r="J101"/>
  <c i="28" r="BK138"/>
  <c r="J138"/>
  <c r="J101"/>
  <c r="J258"/>
  <c r="J112"/>
  <c i="31" r="BK125"/>
  <c r="J125"/>
  <c i="32" r="BK125"/>
  <c r="J125"/>
  <c r="J100"/>
  <c i="33" r="J126"/>
  <c r="J101"/>
  <c i="34" r="J126"/>
  <c r="J101"/>
  <c i="38" r="J148"/>
  <c r="J100"/>
  <c r="J296"/>
  <c r="J109"/>
  <c r="BK401"/>
  <c r="J401"/>
  <c r="J123"/>
  <c i="41" r="J208"/>
  <c r="J108"/>
  <c r="BK211"/>
  <c r="J211"/>
  <c r="J109"/>
  <c i="43" r="BK126"/>
  <c r="J126"/>
  <c r="J99"/>
  <c i="44" r="J129"/>
  <c r="J100"/>
  <c i="47" r="BK130"/>
  <c r="J130"/>
  <c r="J101"/>
  <c i="48" r="BK126"/>
  <c r="J126"/>
  <c r="J99"/>
  <c i="50" r="BK121"/>
  <c r="J121"/>
  <c r="J98"/>
  <c i="3" r="J132"/>
  <c r="J100"/>
  <c i="4" r="BK131"/>
  <c r="BK130"/>
  <c r="J130"/>
  <c r="J98"/>
  <c i="5" r="BK295"/>
  <c r="J295"/>
  <c r="J109"/>
  <c i="6" r="BK133"/>
  <c r="J133"/>
  <c r="J99"/>
  <c i="8" r="BK133"/>
  <c r="BK132"/>
  <c r="J132"/>
  <c r="J98"/>
  <c i="10" r="J130"/>
  <c r="J100"/>
  <c i="11" r="BK217"/>
  <c r="J217"/>
  <c r="J109"/>
  <c i="12" r="J259"/>
  <c r="J109"/>
  <c i="13" r="BK132"/>
  <c r="J132"/>
  <c r="J99"/>
  <c i="20" r="BK130"/>
  <c r="J130"/>
  <c r="J99"/>
  <c i="23" r="BK138"/>
  <c r="BK137"/>
  <c r="J137"/>
  <c r="J100"/>
  <c r="J265"/>
  <c r="J112"/>
  <c i="27" r="J250"/>
  <c r="J111"/>
  <c i="29" r="BK125"/>
  <c r="J125"/>
  <c r="J100"/>
  <c i="30" r="J126"/>
  <c r="J101"/>
  <c i="33" r="J100"/>
  <c i="34" r="J100"/>
  <c i="35" r="BK121"/>
  <c r="J121"/>
  <c i="40" r="J140"/>
  <c r="J102"/>
  <c r="J231"/>
  <c r="J112"/>
  <c r="BK235"/>
  <c r="J235"/>
  <c r="J113"/>
  <c i="41" r="BK135"/>
  <c r="BK134"/>
  <c r="J134"/>
  <c r="J100"/>
  <c i="42" r="J128"/>
  <c r="J100"/>
  <c i="49" r="J123"/>
  <c r="J99"/>
  <c i="7" r="BK133"/>
  <c r="BK132"/>
  <c r="J132"/>
  <c r="J98"/>
  <c i="12" r="J133"/>
  <c r="J100"/>
  <c i="13" r="BK278"/>
  <c r="J278"/>
  <c r="J108"/>
  <c i="14" r="BK131"/>
  <c r="BK130"/>
  <c r="J130"/>
  <c r="J98"/>
  <c i="22" r="BK131"/>
  <c r="BK130"/>
  <c r="J130"/>
  <c i="36" r="BK117"/>
  <c r="J117"/>
  <c i="37" r="BK127"/>
  <c r="J127"/>
  <c r="J99"/>
  <c i="45" r="BK121"/>
  <c r="J121"/>
  <c i="46" r="BK121"/>
  <c r="J121"/>
  <c i="51" r="BK123"/>
  <c r="J123"/>
  <c r="J97"/>
  <c i="2" r="BK258"/>
  <c r="J258"/>
  <c r="J109"/>
  <c i="26" r="BK262"/>
  <c r="J262"/>
  <c r="J111"/>
  <c i="39" r="BK134"/>
  <c r="J134"/>
  <c r="J101"/>
  <c i="42" r="J32"/>
  <c i="1" r="AG144"/>
  <c i="9" r="J32"/>
  <c i="1" r="AG104"/>
  <c i="30" r="J34"/>
  <c i="1" r="AG129"/>
  <c r="BA103"/>
  <c r="AW103"/>
  <c r="BA127"/>
  <c r="AW127"/>
  <c i="5" r="F35"/>
  <c i="1" r="AZ99"/>
  <c i="17" r="J35"/>
  <c i="1" r="AV113"/>
  <c r="AT113"/>
  <c i="25" r="J37"/>
  <c i="1" r="AV123"/>
  <c r="AT123"/>
  <c i="30" r="F37"/>
  <c i="1" r="AZ129"/>
  <c i="32" r="F37"/>
  <c i="1" r="AZ131"/>
  <c i="34" r="J37"/>
  <c i="1" r="AV133"/>
  <c r="AT133"/>
  <c i="49" r="F35"/>
  <c i="1" r="AZ152"/>
  <c r="BC111"/>
  <c r="AY111"/>
  <c r="BB127"/>
  <c r="AX127"/>
  <c i="3" r="F35"/>
  <c i="1" r="AZ97"/>
  <c i="21" r="F35"/>
  <c i="1" r="AZ117"/>
  <c i="28" r="F37"/>
  <c i="1" r="AZ126"/>
  <c i="29" r="J37"/>
  <c i="1" r="AV128"/>
  <c r="AT128"/>
  <c i="36" r="J33"/>
  <c i="1" r="AV136"/>
  <c r="AT136"/>
  <c i="38" r="F35"/>
  <c i="1" r="AZ139"/>
  <c i="15" r="F35"/>
  <c i="1" r="AZ110"/>
  <c i="25" r="F37"/>
  <c i="1" r="AZ123"/>
  <c i="31" r="F37"/>
  <c i="1" r="AZ130"/>
  <c i="37" r="F35"/>
  <c i="1" r="AZ137"/>
  <c i="51" r="J33"/>
  <c i="1" r="AV154"/>
  <c r="AT154"/>
  <c i="2" r="J35"/>
  <c i="1" r="AV96"/>
  <c r="AT96"/>
  <c i="13" r="F35"/>
  <c i="1" r="AZ108"/>
  <c i="17" r="F35"/>
  <c i="1" r="AZ113"/>
  <c i="27" r="J37"/>
  <c i="1" r="AV125"/>
  <c r="AT125"/>
  <c i="43" r="J35"/>
  <c i="1" r="AV145"/>
  <c r="AT145"/>
  <c i="50" r="F35"/>
  <c i="1" r="AZ153"/>
  <c r="AU148"/>
  <c i="12" r="J32"/>
  <c i="1" r="AG107"/>
  <c i="35" r="J32"/>
  <c i="1" r="AG134"/>
  <c i="46" r="J35"/>
  <c i="1" r="AV149"/>
  <c r="AT149"/>
  <c i="46" r="J32"/>
  <c i="1" r="AG149"/>
  <c r="AN149"/>
  <c r="BC120"/>
  <c r="AY120"/>
  <c r="BB135"/>
  <c r="AX135"/>
  <c i="2" r="F35"/>
  <c i="1" r="AZ96"/>
  <c i="9" r="J35"/>
  <c i="1" r="AV104"/>
  <c r="AT104"/>
  <c i="26" r="J37"/>
  <c i="1" r="AV124"/>
  <c r="AT124"/>
  <c i="35" r="J35"/>
  <c i="1" r="AV134"/>
  <c r="AT134"/>
  <c i="41" r="J37"/>
  <c i="1" r="AV143"/>
  <c r="AT143"/>
  <c i="7" r="F35"/>
  <c i="1" r="AZ101"/>
  <c i="13" r="J35"/>
  <c i="1" r="AV108"/>
  <c r="AT108"/>
  <c i="23" r="J37"/>
  <c i="1" r="AV121"/>
  <c r="AT121"/>
  <c i="42" r="J35"/>
  <c i="1" r="AV144"/>
  <c r="AT144"/>
  <c i="45" r="F35"/>
  <c i="1" r="AZ147"/>
  <c r="BB95"/>
  <c r="AX95"/>
  <c r="BA111"/>
  <c r="AW111"/>
  <c r="BC127"/>
  <c r="AY127"/>
  <c r="BB140"/>
  <c r="AX140"/>
  <c i="9" r="F35"/>
  <c i="1" r="AZ104"/>
  <c i="11" r="F35"/>
  <c i="1" r="AZ106"/>
  <c i="16" r="J35"/>
  <c i="1" r="AV112"/>
  <c r="AT112"/>
  <c i="41" r="F37"/>
  <c i="1" r="AZ143"/>
  <c i="43" r="F35"/>
  <c i="1" r="AZ145"/>
  <c i="4" r="J35"/>
  <c i="1" r="AV98"/>
  <c r="AT98"/>
  <c i="14" r="J35"/>
  <c i="1" r="AV109"/>
  <c r="AT109"/>
  <c i="19" r="F35"/>
  <c i="1" r="AZ115"/>
  <c i="34" r="F37"/>
  <c i="1" r="AZ133"/>
  <c i="37" r="J35"/>
  <c i="1" r="AV137"/>
  <c r="AT137"/>
  <c i="49" r="J35"/>
  <c i="1" r="AV152"/>
  <c r="AT152"/>
  <c r="AU135"/>
  <c i="49" r="J32"/>
  <c i="1" r="AG152"/>
  <c r="AN152"/>
  <c i="36" r="J30"/>
  <c i="1" r="AG136"/>
  <c r="AN136"/>
  <c i="45" r="J32"/>
  <c i="1" r="AG147"/>
  <c r="BB111"/>
  <c r="AX111"/>
  <c r="AU127"/>
  <c i="6" r="F35"/>
  <c i="1" r="AZ100"/>
  <c i="14" r="F35"/>
  <c i="1" r="AZ109"/>
  <c i="24" r="F37"/>
  <c i="1" r="AZ122"/>
  <c i="29" r="F37"/>
  <c i="1" r="AZ128"/>
  <c i="31" r="J37"/>
  <c i="1" r="AV130"/>
  <c r="AT130"/>
  <c i="33" r="J37"/>
  <c i="1" r="AV132"/>
  <c r="AT132"/>
  <c i="36" r="F33"/>
  <c i="1" r="AZ136"/>
  <c i="39" r="J37"/>
  <c i="1" r="AV141"/>
  <c r="AT141"/>
  <c r="BC140"/>
  <c r="AY140"/>
  <c i="5" r="J35"/>
  <c i="1" r="AV99"/>
  <c r="AT99"/>
  <c i="12" r="F35"/>
  <c i="1" r="AZ107"/>
  <c i="18" r="F35"/>
  <c i="1" r="AZ114"/>
  <c i="20" r="J35"/>
  <c i="1" r="AV116"/>
  <c r="AT116"/>
  <c i="26" r="F37"/>
  <c i="1" r="AZ124"/>
  <c i="27" r="F37"/>
  <c i="1" r="AZ125"/>
  <c i="44" r="J35"/>
  <c i="1" r="AV146"/>
  <c r="AT146"/>
  <c i="47" r="J37"/>
  <c i="1" r="AV150"/>
  <c r="AT150"/>
  <c i="3" r="J35"/>
  <c i="1" r="AV97"/>
  <c r="AT97"/>
  <c i="10" r="J35"/>
  <c i="1" r="AV105"/>
  <c r="AT105"/>
  <c i="21" r="J35"/>
  <c i="1" r="AV117"/>
  <c r="AT117"/>
  <c i="23" r="F37"/>
  <c i="1" r="AZ121"/>
  <c i="24" r="J37"/>
  <c i="1" r="AV122"/>
  <c r="AT122"/>
  <c i="30" r="J37"/>
  <c i="1" r="AV129"/>
  <c r="AT129"/>
  <c i="33" r="F37"/>
  <c i="1" r="AZ132"/>
  <c i="38" r="J35"/>
  <c i="1" r="AV139"/>
  <c r="AT139"/>
  <c i="42" r="F35"/>
  <c i="1" r="AZ144"/>
  <c i="47" r="F37"/>
  <c i="1" r="AZ150"/>
  <c r="AZ148"/>
  <c r="AV148"/>
  <c r="AT148"/>
  <c i="50" r="J35"/>
  <c i="1" r="AV153"/>
  <c r="AT153"/>
  <c r="BA95"/>
  <c r="BD103"/>
  <c r="BA120"/>
  <c r="AW120"/>
  <c r="BA135"/>
  <c r="AW135"/>
  <c i="6" r="J35"/>
  <c i="1" r="AV100"/>
  <c r="AT100"/>
  <c i="10" r="F35"/>
  <c i="1" r="AZ105"/>
  <c i="15" r="J35"/>
  <c i="1" r="AV110"/>
  <c r="AT110"/>
  <c i="20" r="F35"/>
  <c i="1" r="AZ116"/>
  <c i="35" r="F35"/>
  <c i="1" r="AZ134"/>
  <c i="40" r="J37"/>
  <c i="1" r="AV142"/>
  <c r="AT142"/>
  <c i="51" r="F33"/>
  <c i="1" r="AZ154"/>
  <c r="AS94"/>
  <c i="17" r="J32"/>
  <c i="1" r="AG113"/>
  <c r="AN113"/>
  <c i="31" r="J34"/>
  <c i="1" r="AG130"/>
  <c r="AN130"/>
  <c i="22" r="J32"/>
  <c i="1" r="AG118"/>
  <c r="BD95"/>
  <c r="BA140"/>
  <c r="AW140"/>
  <c i="7" r="J35"/>
  <c i="1" r="AV101"/>
  <c r="AT101"/>
  <c i="12" r="J35"/>
  <c i="1" r="AV107"/>
  <c r="AT107"/>
  <c i="18" r="J35"/>
  <c i="1" r="AV114"/>
  <c r="AT114"/>
  <c i="28" r="J37"/>
  <c i="1" r="AV126"/>
  <c r="AT126"/>
  <c r="BC95"/>
  <c r="AY95"/>
  <c r="BC103"/>
  <c r="AY103"/>
  <c r="BD120"/>
  <c r="BD135"/>
  <c i="4" r="F35"/>
  <c i="1" r="AZ98"/>
  <c i="22" r="J35"/>
  <c i="1" r="AV118"/>
  <c r="AT118"/>
  <c i="32" r="J37"/>
  <c i="1" r="AV131"/>
  <c r="AT131"/>
  <c i="39" r="F37"/>
  <c i="1" r="AZ141"/>
  <c i="40" r="F37"/>
  <c i="1" r="AZ142"/>
  <c r="BB103"/>
  <c r="AX103"/>
  <c r="BB120"/>
  <c r="AX120"/>
  <c r="BC135"/>
  <c r="AY135"/>
  <c i="8" r="F35"/>
  <c i="1" r="AZ102"/>
  <c i="19" r="J35"/>
  <c i="1" r="AV115"/>
  <c r="AT115"/>
  <c i="45" r="J35"/>
  <c i="1" r="AV147"/>
  <c r="AT147"/>
  <c i="48" r="J35"/>
  <c i="1" r="AV151"/>
  <c r="AT151"/>
  <c r="BD111"/>
  <c r="BD127"/>
  <c r="BD140"/>
  <c i="8" r="J35"/>
  <c i="1" r="AV102"/>
  <c r="AT102"/>
  <c i="11" r="J35"/>
  <c i="1" r="AV106"/>
  <c r="AT106"/>
  <c i="16" r="F35"/>
  <c i="1" r="AZ112"/>
  <c i="22" r="F35"/>
  <c i="1" r="AZ118"/>
  <c i="44" r="F35"/>
  <c i="1" r="AZ146"/>
  <c i="48" r="F35"/>
  <c i="1" r="AZ151"/>
  <c i="26" l="1" r="BK137"/>
  <c r="J137"/>
  <c r="J100"/>
  <c i="38" r="T146"/>
  <c i="26" r="T137"/>
  <c i="24" r="R136"/>
  <c i="2" r="BK132"/>
  <c r="J132"/>
  <c r="J98"/>
  <c i="27" r="T136"/>
  <c i="5" r="BK132"/>
  <c r="J132"/>
  <c i="40" r="BK138"/>
  <c r="J138"/>
  <c i="26" r="R137"/>
  <c i="25" r="P136"/>
  <c i="1" r="AU123"/>
  <c i="38" r="R146"/>
  <c i="30" r="J43"/>
  <c i="35" r="J41"/>
  <c i="46" r="J41"/>
  <c i="12" r="J41"/>
  <c i="17" r="J41"/>
  <c i="22" r="J41"/>
  <c i="31" r="J43"/>
  <c i="36" r="J39"/>
  <c i="9" r="J41"/>
  <c i="42" r="J41"/>
  <c i="45" r="J41"/>
  <c i="49" r="J41"/>
  <c i="4" r="J131"/>
  <c r="J99"/>
  <c i="7" r="J133"/>
  <c r="J99"/>
  <c i="8" r="J133"/>
  <c r="J99"/>
  <c i="9" r="J98"/>
  <c i="12" r="J98"/>
  <c r="J132"/>
  <c r="J99"/>
  <c i="15" r="BK129"/>
  <c r="J129"/>
  <c i="19" r="BK130"/>
  <c r="J130"/>
  <c i="22" r="J131"/>
  <c r="J99"/>
  <c i="28" r="BK137"/>
  <c r="J137"/>
  <c r="J100"/>
  <c i="33" r="J43"/>
  <c i="36" r="J96"/>
  <c i="37" r="BK126"/>
  <c r="J126"/>
  <c i="40" r="J139"/>
  <c r="J101"/>
  <c i="42" r="J98"/>
  <c r="J127"/>
  <c r="J99"/>
  <c i="43" r="BK125"/>
  <c r="J125"/>
  <c r="J98"/>
  <c i="47" r="BK129"/>
  <c r="J129"/>
  <c i="3" r="BK130"/>
  <c r="J130"/>
  <c i="5" r="J133"/>
  <c r="J99"/>
  <c i="9" r="J133"/>
  <c r="J99"/>
  <c i="14" r="J131"/>
  <c r="J99"/>
  <c i="17" r="J98"/>
  <c r="J131"/>
  <c r="J99"/>
  <c i="21" r="BK130"/>
  <c r="J130"/>
  <c i="22" r="J98"/>
  <c i="25" r="BK136"/>
  <c r="J136"/>
  <c r="J100"/>
  <c i="26" r="J138"/>
  <c r="J101"/>
  <c i="35" r="J98"/>
  <c i="39" r="BK133"/>
  <c r="J133"/>
  <c r="J100"/>
  <c i="45" r="J98"/>
  <c i="46" r="J98"/>
  <c i="51" r="BK122"/>
  <c r="J122"/>
  <c r="J96"/>
  <c i="2" r="J133"/>
  <c r="J99"/>
  <c i="6" r="BK132"/>
  <c r="J132"/>
  <c i="10" r="BK128"/>
  <c r="J128"/>
  <c i="11" r="BK132"/>
  <c r="J132"/>
  <c r="J98"/>
  <c i="16" r="J131"/>
  <c r="J99"/>
  <c i="18" r="BK130"/>
  <c r="J130"/>
  <c i="23" r="J138"/>
  <c r="J101"/>
  <c i="31" r="J100"/>
  <c i="34" r="J43"/>
  <c i="38" r="BK146"/>
  <c r="J146"/>
  <c r="J98"/>
  <c i="41" r="J135"/>
  <c r="J101"/>
  <c i="48" r="BK125"/>
  <c r="J125"/>
  <c r="J98"/>
  <c i="13" r="BK131"/>
  <c r="J131"/>
  <c i="20" r="BK129"/>
  <c r="J129"/>
  <c i="24" r="BK136"/>
  <c r="J136"/>
  <c r="J100"/>
  <c i="27" r="BK136"/>
  <c r="J136"/>
  <c r="J100"/>
  <c i="44" r="BK127"/>
  <c r="J127"/>
  <c r="J98"/>
  <c i="1" r="BA138"/>
  <c r="AW138"/>
  <c r="BC138"/>
  <c r="AY138"/>
  <c r="AN133"/>
  <c r="BB138"/>
  <c r="AX138"/>
  <c r="AN132"/>
  <c r="BD138"/>
  <c r="AN144"/>
  <c r="AN104"/>
  <c r="AN129"/>
  <c r="AN107"/>
  <c r="AN134"/>
  <c r="AN147"/>
  <c r="AN118"/>
  <c r="BD119"/>
  <c i="40" r="J34"/>
  <c i="1" r="AG142"/>
  <c r="AN142"/>
  <c r="AU95"/>
  <c r="AZ111"/>
  <c r="AV111"/>
  <c r="AT111"/>
  <c r="AZ127"/>
  <c r="AV127"/>
  <c r="AT127"/>
  <c i="14" r="J32"/>
  <c i="1" r="AG109"/>
  <c r="AN109"/>
  <c i="32" r="J34"/>
  <c i="1" r="AG131"/>
  <c r="AN131"/>
  <c i="37" r="J32"/>
  <c i="1" r="AG137"/>
  <c r="AN137"/>
  <c i="3" r="J32"/>
  <c i="1" r="AG97"/>
  <c r="AN97"/>
  <c i="50" r="J32"/>
  <c i="1" r="AG153"/>
  <c r="AN153"/>
  <c r="BC119"/>
  <c r="AY119"/>
  <c r="BA119"/>
  <c r="AW119"/>
  <c i="5" r="J32"/>
  <c i="1" r="AG99"/>
  <c r="AN99"/>
  <c r="AZ95"/>
  <c r="AV95"/>
  <c r="AU140"/>
  <c r="AU111"/>
  <c r="AZ103"/>
  <c r="AV103"/>
  <c r="AT103"/>
  <c r="BB119"/>
  <c r="AX119"/>
  <c i="15" r="J32"/>
  <c i="1" r="AG110"/>
  <c r="AN110"/>
  <c i="29" r="J34"/>
  <c i="1" r="AG128"/>
  <c r="AN128"/>
  <c i="47" r="J34"/>
  <c i="1" r="AG150"/>
  <c r="AN150"/>
  <c i="21" r="J32"/>
  <c i="1" r="AG117"/>
  <c r="AN117"/>
  <c i="6" r="J32"/>
  <c i="1" r="AG100"/>
  <c r="AN100"/>
  <c r="AU120"/>
  <c r="AU119"/>
  <c r="AZ120"/>
  <c r="AV120"/>
  <c r="AT120"/>
  <c r="AZ140"/>
  <c r="AV140"/>
  <c r="AT140"/>
  <c i="16" r="J32"/>
  <c i="1" r="AG112"/>
  <c r="AN112"/>
  <c i="41" r="J34"/>
  <c i="1" r="AG143"/>
  <c r="AN143"/>
  <c i="18" r="J32"/>
  <c i="1" r="AG114"/>
  <c r="AN114"/>
  <c i="13" r="J32"/>
  <c i="1" r="AG108"/>
  <c r="AN108"/>
  <c r="AZ135"/>
  <c r="AV135"/>
  <c r="AT135"/>
  <c r="AU103"/>
  <c i="4" r="J32"/>
  <c i="1" r="AG98"/>
  <c r="AN98"/>
  <c i="7" r="J32"/>
  <c i="1" r="AG101"/>
  <c r="AN101"/>
  <c i="8" r="J32"/>
  <c i="1" r="AG102"/>
  <c r="AN102"/>
  <c i="19" r="J32"/>
  <c i="1" r="AG115"/>
  <c r="AN115"/>
  <c r="AW95"/>
  <c i="23" r="J34"/>
  <c i="1" r="AG121"/>
  <c r="AN121"/>
  <c i="10" r="J32"/>
  <c i="1" r="AG105"/>
  <c r="AN105"/>
  <c i="20" r="J32"/>
  <c i="1" r="AG116"/>
  <c r="AN116"/>
  <c i="3" l="1" r="J98"/>
  <c i="7" r="J41"/>
  <c i="8" r="J41"/>
  <c i="10" r="J41"/>
  <c i="15" r="J41"/>
  <c r="J98"/>
  <c i="18" r="J41"/>
  <c r="J98"/>
  <c i="19" r="J41"/>
  <c r="J98"/>
  <c i="21" r="J98"/>
  <c i="23" r="J43"/>
  <c i="37" r="J41"/>
  <c r="J98"/>
  <c i="41" r="J43"/>
  <c i="47" r="J43"/>
  <c i="5" r="J98"/>
  <c i="6" r="J41"/>
  <c r="J98"/>
  <c i="13" r="J41"/>
  <c r="J98"/>
  <c i="16" r="J41"/>
  <c i="32" r="J43"/>
  <c i="40" r="J100"/>
  <c i="47" r="J100"/>
  <c i="50" r="J41"/>
  <c i="4" r="J41"/>
  <c i="5" r="J41"/>
  <c i="10" r="J98"/>
  <c i="14" r="J41"/>
  <c i="20" r="J98"/>
  <c i="29" r="J43"/>
  <c i="3" r="J41"/>
  <c i="20" r="J41"/>
  <c i="21" r="J41"/>
  <c i="40" r="J43"/>
  <c i="1" r="AZ138"/>
  <c r="AV138"/>
  <c r="AT138"/>
  <c r="BA94"/>
  <c r="W30"/>
  <c r="BD94"/>
  <c r="W33"/>
  <c r="AU138"/>
  <c r="AZ119"/>
  <c r="AV119"/>
  <c r="AT119"/>
  <c i="25" r="J34"/>
  <c i="1" r="AG123"/>
  <c r="AN123"/>
  <c r="AG111"/>
  <c r="AN111"/>
  <c r="BB94"/>
  <c r="W31"/>
  <c r="AG135"/>
  <c r="AN135"/>
  <c i="26" r="J34"/>
  <c i="1" r="AG124"/>
  <c r="AN124"/>
  <c i="43" r="J32"/>
  <c i="1" r="AG145"/>
  <c r="AN145"/>
  <c i="44" r="J32"/>
  <c i="1" r="AG146"/>
  <c r="AN146"/>
  <c r="AG148"/>
  <c r="AN148"/>
  <c i="24" r="J34"/>
  <c i="1" r="AG122"/>
  <c r="AN122"/>
  <c i="2" r="J32"/>
  <c i="1" r="AG96"/>
  <c r="AN96"/>
  <c r="BC94"/>
  <c r="AY94"/>
  <c i="48" r="J32"/>
  <c i="1" r="AG151"/>
  <c r="AN151"/>
  <c i="28" r="J34"/>
  <c i="1" r="AG126"/>
  <c r="AN126"/>
  <c i="11" r="J32"/>
  <c i="1" r="AG106"/>
  <c r="AN106"/>
  <c i="38" r="J32"/>
  <c i="1" r="AG139"/>
  <c r="AN139"/>
  <c r="AT95"/>
  <c i="27" r="J34"/>
  <c i="1" r="AG125"/>
  <c r="AN125"/>
  <c i="51" r="J30"/>
  <c i="1" r="AG154"/>
  <c r="AN154"/>
  <c i="39" r="J34"/>
  <c i="1" r="AG141"/>
  <c r="AN141"/>
  <c r="AG127"/>
  <c r="AN127"/>
  <c i="2" l="1" r="J41"/>
  <c i="25" r="J43"/>
  <c i="26" r="J43"/>
  <c i="39" r="J43"/>
  <c i="43" r="J41"/>
  <c i="44" r="J41"/>
  <c i="48" r="J41"/>
  <c i="38" r="J41"/>
  <c i="11" r="J41"/>
  <c i="24" r="J43"/>
  <c i="27" r="J43"/>
  <c i="28" r="J43"/>
  <c i="51" r="J39"/>
  <c i="1" r="AU94"/>
  <c r="AG120"/>
  <c r="AG119"/>
  <c r="AN119"/>
  <c r="AX94"/>
  <c r="AW94"/>
  <c r="AK30"/>
  <c r="AZ94"/>
  <c r="W29"/>
  <c r="W32"/>
  <c r="AG140"/>
  <c r="AN140"/>
  <c r="AG95"/>
  <c r="AG103"/>
  <c r="AN103"/>
  <c l="1" r="AN120"/>
  <c r="AN95"/>
  <c r="AG138"/>
  <c r="AN138"/>
  <c r="AV94"/>
  <c r="AK29"/>
  <c l="1" r="AG94"/>
  <c r="AT94"/>
  <c l="1" r="AN94"/>
  <c r="AK26"/>
  <c r="AK35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<sst xmlns="http://schemas.openxmlformats.org/spreadsheetml/2006/main">
  <si>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</si>
  <si>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</si>
  <si>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</si>
  <si>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</si>
  <si>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</si>
  <si>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{39294b45-dd4b-4d9f-8970-46b420e2a4a9}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</si>
  <si>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</si>
  <si>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</si>
  <si>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</si>
  <si>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</si>
  <si>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</si>
  <si>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0,001</t>
  </si>
  <si>
    <t>Kód:</t>
  </si>
  <si>
    <t>HORNI_KR_2021_02F</t>
  </si>
  <si>
    <t>Stavba:</t>
  </si>
  <si>
    <t>Kanalizace a ČOV pro obec Horní Kruty, místní část Dolní Kruty, Přestavlky a Bohouňovice II</t>
  </si>
  <si>
    <t>KSO:</t>
  </si>
  <si>
    <t>CC-CZ:</t>
  </si>
  <si>
    <t>Místo:</t>
  </si>
  <si>
    <t>Horní Kruty, místní část Dolní Kruty, Přestavlky a</t>
  </si>
  <si>
    <t>Datum:</t>
  </si>
  <si>
    <t>10. 2. 2021</t>
  </si>
  <si>
    <t>Zadavatel:</t>
  </si>
  <si>
    <t>IČ:</t>
  </si>
  <si>
    <t>Obec Horní Kruty</t>
  </si>
  <si>
    <t>DIČ:</t>
  </si>
  <si>
    <t>Zhotovitel:</t>
  </si>
  <si>
    <t xml:space="preserve"> </t>
  </si>
  <si>
    <t>Projektant:</t>
  </si>
  <si>
    <t>Vodohospodářské inženýrské služby a.s.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</si>
  <si>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</si>
  <si>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</si>
  <si>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</si>
  <si>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</si>
  <si>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</si>
  <si>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</si>
  <si>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</si>
  <si>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</si>
  <si>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</si>
  <si>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</si>
  <si>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</si>
  <si>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</si>
  <si>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</si>
  <si>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</si>
  <si>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</si>
  <si>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</si>
  <si>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</si>
  <si>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</si>
  <si>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</si>
  <si>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</si>
  <si>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</si>
  <si>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Zhotovitel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</si>
  <si>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</si>
  <si>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</si>
  <si>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</si>
  <si>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</si>
  <si>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</si>
  <si>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</si>
  <si>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</si>
  <si>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</si>
  <si>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</si>
  <si>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</si>
  <si>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</si>
  <si>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</si>
  <si>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</si>
  <si>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</si>
  <si>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</si>
  <si>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</si>
  <si>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</si>
  <si>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</si>
  <si>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</si>
  <si>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</si>
  <si>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</si>
  <si>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</si>
  <si>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</si>
  <si>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</si>
  <si>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</si>
  <si>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001</t>
  </si>
  <si>
    <t>SO 01 - Splašková kanalizace - gravitační</t>
  </si>
  <si>
    <t>STA</t>
  </si>
  <si>
    <t>1</t>
  </si>
  <si>
    <t>{7785afd9-6cab-4b05-a7c6-aaffde2e74c1}</t>
  </si>
  <si>
    <t>2</t>
  </si>
  <si>
    <t>/</t>
  </si>
  <si>
    <t>001-1</t>
  </si>
  <si>
    <t>Stoky A</t>
  </si>
  <si>
    <t>Soupis</t>
  </si>
  <si>
    <t>{4526db56-12c5-4580-aea4-2be586193034}</t>
  </si>
  <si>
    <t>001-2</t>
  </si>
  <si>
    <t>Stoky B</t>
  </si>
  <si>
    <t>{5699d719-fcd6-4226-86cf-8044622685c1}</t>
  </si>
  <si>
    <t>001-3</t>
  </si>
  <si>
    <t>Stoky C</t>
  </si>
  <si>
    <t>{66f0b464-60d6-4fc0-84bc-8af4f4ebde97}</t>
  </si>
  <si>
    <t>001-4</t>
  </si>
  <si>
    <t>Stoky D - Dolní Kruty</t>
  </si>
  <si>
    <t>{e70ab824-5c99-4bcc-b53a-b359e62b36ca}</t>
  </si>
  <si>
    <t>001-5</t>
  </si>
  <si>
    <t>Stoky D - Horní Kruty</t>
  </si>
  <si>
    <t>{29b0b963-543e-41dc-ae3d-d8178db2ed78}</t>
  </si>
  <si>
    <t>001-6</t>
  </si>
  <si>
    <t>Stoky E</t>
  </si>
  <si>
    <t>{0d274389-14e7-4c1e-9581-d2b2b2ffcdec}</t>
  </si>
  <si>
    <t>001-7</t>
  </si>
  <si>
    <t>Stoky F</t>
  </si>
  <si>
    <t>{b0f20b0d-3555-4511-814b-151f10f19f72}</t>
  </si>
  <si>
    <t>001.1</t>
  </si>
  <si>
    <t>SO-01.1 Výtlačné řady kanalizace</t>
  </si>
  <si>
    <t>{ba7cd2a1-2116-4832-96c7-0c16b2220335}</t>
  </si>
  <si>
    <t>001.1-1</t>
  </si>
  <si>
    <t>Výtlak 1</t>
  </si>
  <si>
    <t>{84789277-b26b-4529-9fdc-65945bb043b7}</t>
  </si>
  <si>
    <t>001.1-2</t>
  </si>
  <si>
    <t>Výtlak 2</t>
  </si>
  <si>
    <t>{0f0849d1-963e-41d5-bf93-36bb6f15383c}</t>
  </si>
  <si>
    <t>001.1-3</t>
  </si>
  <si>
    <t>Výtlak 3</t>
  </si>
  <si>
    <t>{aa470f75-4ebb-4c4d-9358-d594c7f1a1a4}</t>
  </si>
  <si>
    <t>001.1-4</t>
  </si>
  <si>
    <t>Výtlak 4</t>
  </si>
  <si>
    <t>{0862d7e0-3bae-4126-a8f5-56b24f233165}</t>
  </si>
  <si>
    <t>001.1-5</t>
  </si>
  <si>
    <t>Výtlak 5</t>
  </si>
  <si>
    <t>{98f1653b-94c5-42bb-871a-32681caedb65}</t>
  </si>
  <si>
    <t>001.1-6</t>
  </si>
  <si>
    <t>Výtlak 6</t>
  </si>
  <si>
    <t>{5a6195f4-34bf-4fb2-bac1-5de3675dad72}</t>
  </si>
  <si>
    <t>001.1-7</t>
  </si>
  <si>
    <t>Tlaková stoka f.1</t>
  </si>
  <si>
    <t>{35331b0d-7b52-4d61-8ffe-83b8cc33f6a5}</t>
  </si>
  <si>
    <t>002</t>
  </si>
  <si>
    <t>SO-02 Kanalizační přípojky - veřejné části</t>
  </si>
  <si>
    <t>{a54278a5-81dc-4aea-aee9-b2774eebf271}</t>
  </si>
  <si>
    <t>002-1</t>
  </si>
  <si>
    <t>{858d85bf-1f08-4afc-bb69-937c929dad8d}</t>
  </si>
  <si>
    <t>002-2</t>
  </si>
  <si>
    <t>{2b68b306-4b68-4b5f-920a-5fbffef86edd}</t>
  </si>
  <si>
    <t>002-3</t>
  </si>
  <si>
    <t>{0df337fe-a646-4e07-9f94-d43439ce03a1}</t>
  </si>
  <si>
    <t>002-4</t>
  </si>
  <si>
    <t>{a69f9ac2-4eed-4ffb-bd92-5fb4acd9e24c}</t>
  </si>
  <si>
    <t>002-5</t>
  </si>
  <si>
    <t>{92dd35a3-6874-49ea-939b-3ec1f2637cfa}</t>
  </si>
  <si>
    <t>002-6</t>
  </si>
  <si>
    <t>{741c29bb-e833-412f-8f0b-3c3a4c161a1d}</t>
  </si>
  <si>
    <t>002-7</t>
  </si>
  <si>
    <t>{2993d8e7-bf85-46ea-adcf-792be34146bb}</t>
  </si>
  <si>
    <t>003</t>
  </si>
  <si>
    <t>SO 03 - Čerpací stanice odpadních vod (ČSOV)</t>
  </si>
  <si>
    <t>{ec46646f-a13d-4552-967f-5e1596461533}</t>
  </si>
  <si>
    <t>003.1</t>
  </si>
  <si>
    <t>SO 03.1 - Stavební část</t>
  </si>
  <si>
    <t>{232549cc-7364-4996-965b-085bb1ed5a37}</t>
  </si>
  <si>
    <t>003.1-1</t>
  </si>
  <si>
    <t>ČSOV 1</t>
  </si>
  <si>
    <t>3</t>
  </si>
  <si>
    <t>{49479e42-4cd1-4398-9dbb-c5e9fcd5662c}</t>
  </si>
  <si>
    <t>003.1-2</t>
  </si>
  <si>
    <t>ČSOV 2</t>
  </si>
  <si>
    <t>{37bfdfdf-21db-490c-a430-88a6281b28da}</t>
  </si>
  <si>
    <t>003.1-3</t>
  </si>
  <si>
    <t>ČSOV 3</t>
  </si>
  <si>
    <t>{6e01b50b-a581-4c8a-9d76-447ef0b2edac}</t>
  </si>
  <si>
    <t>003.1-4</t>
  </si>
  <si>
    <t>ČSOV 4</t>
  </si>
  <si>
    <t>{ed6605d1-77cf-446e-b5f4-89fe09c108c5}</t>
  </si>
  <si>
    <t>003.1-5</t>
  </si>
  <si>
    <t>ČSOV 5</t>
  </si>
  <si>
    <t>{c8571334-3ee8-4276-ba8e-408f66c694fb}</t>
  </si>
  <si>
    <t>003.1-6</t>
  </si>
  <si>
    <t>ČSOV 6</t>
  </si>
  <si>
    <t>{c5c3f0c4-38ed-4ed4-8726-0fb131f57411}</t>
  </si>
  <si>
    <t>003.2</t>
  </si>
  <si>
    <t>PS 01 - Strojně technologická část</t>
  </si>
  <si>
    <t>{a71081e3-7fc2-4572-950b-a03aa8411fa6}</t>
  </si>
  <si>
    <t>003.2-1</t>
  </si>
  <si>
    <t>{94cb185b-06fd-497d-9e97-cd29f29a513e}</t>
  </si>
  <si>
    <t>003.2-2</t>
  </si>
  <si>
    <t>{2801a512-0339-41e9-b8f2-bfda1c74397f}</t>
  </si>
  <si>
    <t>003.2-3</t>
  </si>
  <si>
    <t>{b84bbb87-65dd-4508-adc9-a4ad99b930ad}</t>
  </si>
  <si>
    <t>003.2-4</t>
  </si>
  <si>
    <t>{2ca7a7d7-7608-45d9-8b6d-f38398b644d3}</t>
  </si>
  <si>
    <t>003.2-5</t>
  </si>
  <si>
    <t>{e5ec9d48-5c38-4254-9a99-aa9e69e810e6}</t>
  </si>
  <si>
    <t>003.2-6</t>
  </si>
  <si>
    <t>{18841e5a-8355-4299-adf9-4fde8bc524a1}</t>
  </si>
  <si>
    <t>003.3</t>
  </si>
  <si>
    <t>PS 02 - Elektrotechnologická část</t>
  </si>
  <si>
    <t>{ba455819-0797-4486-bc93-15fe3204c21b}</t>
  </si>
  <si>
    <t>004</t>
  </si>
  <si>
    <t>SO 04 - Přípojky NN k ČSOV</t>
  </si>
  <si>
    <t>{197b3f5b-9dd8-437a-9156-64245ce7aa8f}</t>
  </si>
  <si>
    <t>###NOINSERT###</t>
  </si>
  <si>
    <t>004-1</t>
  </si>
  <si>
    <t>SO 04.1 - Přípojky NN k ČSOV - komunikace a úprava povrchů</t>
  </si>
  <si>
    <t>{b31cf336-fe51-4946-9856-d67eb5c09c22}</t>
  </si>
  <si>
    <t>005</t>
  </si>
  <si>
    <t>SO 05 - Čistírna odpadních vod Bohouňovice II (ČOV)</t>
  </si>
  <si>
    <t>{fe097d52-4884-4826-afd3-54f9822920b8}</t>
  </si>
  <si>
    <t>005-1</t>
  </si>
  <si>
    <t>SO 05.01 - Objekt ČOV</t>
  </si>
  <si>
    <t>{e69d0a35-79d3-4063-bad2-ffd2c5293301}</t>
  </si>
  <si>
    <t>005-2</t>
  </si>
  <si>
    <t>SO 05.02 - Síťové vedení v areálu ČOV</t>
  </si>
  <si>
    <t>{19f57df2-9d2f-476b-9fab-2537f9b32c65}</t>
  </si>
  <si>
    <t>005-2-1</t>
  </si>
  <si>
    <t>SO 05.02.1 - Odtokové potrubí</t>
  </si>
  <si>
    <t>{2bf8e881-ae4b-4f52-b5bc-7121e3a1608a}</t>
  </si>
  <si>
    <t>005-2-2</t>
  </si>
  <si>
    <t>SO 05.02.2 - Vodovod - užitková voda</t>
  </si>
  <si>
    <t>{83f5ef59-98b7-446f-8c80-385527e41fa8}</t>
  </si>
  <si>
    <t>005-2-3</t>
  </si>
  <si>
    <t>SO 05.02.3 - Trubní propoje areál ČOV</t>
  </si>
  <si>
    <t>{1b9af1a3-c3c3-4c60-8079-7f648079d2cc}</t>
  </si>
  <si>
    <t>005-3</t>
  </si>
  <si>
    <t>SO 05.03 - Zpevněné plochy a terénní úpravy</t>
  </si>
  <si>
    <t>{d8de3d16-765a-4476-b520-7259939d3442}</t>
  </si>
  <si>
    <t>005-4</t>
  </si>
  <si>
    <t>SO 05.04 - Měrný objekt</t>
  </si>
  <si>
    <t>{1537da5a-e7d7-4aa9-8135-5d961e8edfde}</t>
  </si>
  <si>
    <t>005-5</t>
  </si>
  <si>
    <t>SO 05.05 - Výustní objekt</t>
  </si>
  <si>
    <t>{e379f85e-42b5-45f6-8554-af27ad6248a2}</t>
  </si>
  <si>
    <t>005-7</t>
  </si>
  <si>
    <t>SO 05.07 - Elektro stavební část</t>
  </si>
  <si>
    <t>{67e980c7-b49f-42e0-a941-a87b1d8b37e9}</t>
  </si>
  <si>
    <t>005-8</t>
  </si>
  <si>
    <t>SO 05.08 Přípojka NN k ČOV</t>
  </si>
  <si>
    <t>{f132df53-9e42-415a-a102-85332488cb78}</t>
  </si>
  <si>
    <t>005-8-1</t>
  </si>
  <si>
    <t>SO 05.08.1 Přípojka NN k ČOV - komunikace a úprava povrchů</t>
  </si>
  <si>
    <t>{520f98b4-f925-4b4f-aa70-47c554541a91}</t>
  </si>
  <si>
    <t>005-9</t>
  </si>
  <si>
    <t>SO 05.09 - Oplocení</t>
  </si>
  <si>
    <t>{67d5fe62-f468-40e8-b1b0-8026d28435de}</t>
  </si>
  <si>
    <t>005-10</t>
  </si>
  <si>
    <t>PS 03 - Strojně technologická část ČOV</t>
  </si>
  <si>
    <t>{0251a976-43e9-40e8-bb40-228d23053b0d}</t>
  </si>
  <si>
    <t>005-11</t>
  </si>
  <si>
    <t>PS 04 - Elektrotechnologická část ČOV</t>
  </si>
  <si>
    <t>{08f1dfd1-70d3-4ab0-90c9-7dd768a7b7ff}</t>
  </si>
  <si>
    <t>006</t>
  </si>
  <si>
    <t>Vedlejší a ostatní náklady</t>
  </si>
  <si>
    <t>{98de1b6a-4fd8-4b3a-ab46-333b2dc904b1}</t>
  </si>
  <si>
    <t>KRYCÍ LIST SOUPISU PRACÍ</t>
  </si>
  <si>
    <t>Objekt:</t>
  </si>
  <si>
    <t>001 - SO 01 - Splašková kanalizace - gravitační</t>
  </si>
  <si>
    <t>Soupis:</t>
  </si>
  <si>
    <t>001-1 - Stoky A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</si>
  <si>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</si>
  <si>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</si>
  <si>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</si>
  <si>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</si>
  <si>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</si>
  <si>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</si>
  <si>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</si>
  <si>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</si>
  <si>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</si>
  <si>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</si>
  <si>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</si>
  <si>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8 - Trubní vedení</t>
  </si>
  <si>
    <t xml:space="preserve">    9 - Ostatní konstrukce a práce, bourání</t>
  </si>
  <si>
    <t xml:space="preserve">    997 - Přesun sutě</t>
  </si>
  <si>
    <t xml:space="preserve">    998 - Přesun hmot</t>
  </si>
  <si>
    <t>M - Práce a dodávky M</t>
  </si>
  <si>
    <t xml:space="preserve">    23-M - Montáže potrubí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</si>
  <si>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</si>
  <si>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</si>
  <si>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</si>
  <si>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</si>
  <si>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</si>
  <si>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</si>
  <si>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</si>
  <si>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</si>
  <si>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</si>
  <si>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</si>
  <si>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</si>
  <si>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</si>
  <si>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</si>
  <si>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</si>
  <si>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</si>
  <si>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</si>
  <si>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</si>
  <si>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</si>
  <si>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113107161</t>
  </si>
  <si>
    <t>Odstranění podkladu z kameniva drceného tl 100 mm strojně pl přes 50 do 200 m2</t>
  </si>
  <si>
    <t>m2</t>
  </si>
  <si>
    <t>4</t>
  </si>
  <si>
    <t>2104540263</t>
  </si>
  <si>
    <t>113107162</t>
  </si>
  <si>
    <t>Odstranění podkladu z kameniva drceného tl 200 mm strojně pl přes 50 do 200 m2</t>
  </si>
  <si>
    <t>1695413029</t>
  </si>
  <si>
    <t>113107163</t>
  </si>
  <si>
    <t>Odstranění podkladu z kameniva drceného tl 300 mm strojně pl přes 50 do 200 m2</t>
  </si>
  <si>
    <t>-955706487</t>
  </si>
  <si>
    <t>113107181</t>
  </si>
  <si>
    <t>Odstranění podkladu živičného tl 50 mm strojně pl přes 50 do 200 m2</t>
  </si>
  <si>
    <t>149772146</t>
  </si>
  <si>
    <t>5</t>
  </si>
  <si>
    <t>113107182</t>
  </si>
  <si>
    <t>Odstranění podkladu živičného tl 100 mm strojně pl přes 50 do 200 m2</t>
  </si>
  <si>
    <t>-1088251640</t>
  </si>
  <si>
    <t>6</t>
  </si>
  <si>
    <t>113107183</t>
  </si>
  <si>
    <t>Odstranění podkladu živičného tl 150 mm strojně pl přes 50 do 200 m2</t>
  </si>
  <si>
    <t>78853206</t>
  </si>
  <si>
    <t>7</t>
  </si>
  <si>
    <t>113154234</t>
  </si>
  <si>
    <t>Frézování živičného krytu tl 100 mm pruh š 2 m pl do 1000 m2 bez překážek v trase</t>
  </si>
  <si>
    <t>-63856199</t>
  </si>
  <si>
    <t>8</t>
  </si>
  <si>
    <t>113154235</t>
  </si>
  <si>
    <t>Frézování živičného krytu tl 200 mm pruh š 2 m pl do 1000 m2 bez překážek v trase</t>
  </si>
  <si>
    <t>1807354624</t>
  </si>
  <si>
    <t>9</t>
  </si>
  <si>
    <t>113154263</t>
  </si>
  <si>
    <t>Frézování živičného krytu tl 50 mm pruh š 2 m pl do 1000 m2 s překážkami v trase</t>
  </si>
  <si>
    <t>-408670006</t>
  </si>
  <si>
    <t>10</t>
  </si>
  <si>
    <t>115001101</t>
  </si>
  <si>
    <t>Převedení vody potrubím DN do 100</t>
  </si>
  <si>
    <t>m</t>
  </si>
  <si>
    <t>-1948507572</t>
  </si>
  <si>
    <t>11</t>
  </si>
  <si>
    <t>115101201</t>
  </si>
  <si>
    <t>Čerpání vody na dopravní výšku do 10 m průměrný přítok do 500 l/min</t>
  </si>
  <si>
    <t>hod</t>
  </si>
  <si>
    <t>148935882</t>
  </si>
  <si>
    <t>12</t>
  </si>
  <si>
    <t>115101301</t>
  </si>
  <si>
    <t>Pohotovost čerpací soupravy pro dopravní výšku do 10 m přítok do 500 l/min</t>
  </si>
  <si>
    <t>den</t>
  </si>
  <si>
    <t>202552226</t>
  </si>
  <si>
    <t>13</t>
  </si>
  <si>
    <t>119001405</t>
  </si>
  <si>
    <t>Dočasné zajištění potrubí z PE DN do 200 mm</t>
  </si>
  <si>
    <t>-1997044863</t>
  </si>
  <si>
    <t>14</t>
  </si>
  <si>
    <t>119001421</t>
  </si>
  <si>
    <t>Dočasné zajištění kabelů a kabelových tratí ze 3 volně ložených kabelů</t>
  </si>
  <si>
    <t>1002029414</t>
  </si>
  <si>
    <t>119003215</t>
  </si>
  <si>
    <t>Trubková mobilní plotová zábrana výšky do 1,5 m pro zabezpečení výkopu zřízení</t>
  </si>
  <si>
    <t>-436697188</t>
  </si>
  <si>
    <t>16</t>
  </si>
  <si>
    <t>119003216</t>
  </si>
  <si>
    <t>Trubková mobilní plotová zábrana výšky do 1,5 m pro zabezpečení výkopu odstranění</t>
  </si>
  <si>
    <t>1681521595</t>
  </si>
  <si>
    <t>17</t>
  </si>
  <si>
    <t>121151103</t>
  </si>
  <si>
    <t>Sejmutí ornice plochy do 100 m2 tl vrstvy do 200 mm strojně</t>
  </si>
  <si>
    <t>796993318</t>
  </si>
  <si>
    <t>18</t>
  </si>
  <si>
    <t>132254205</t>
  </si>
  <si>
    <t>Hloubení zapažených rýh š do 2000 mm v hornině třídy těžitelnosti I, skupiny 3 objem do 1000 m3</t>
  </si>
  <si>
    <t>m3</t>
  </si>
  <si>
    <t>-752401176</t>
  </si>
  <si>
    <t>19</t>
  </si>
  <si>
    <t>132354205</t>
  </si>
  <si>
    <t>Hloubení zapažených rýh š do 2000 mm v hornině třídy těžitelnosti II, skupiny 4 objem do 1000 m3</t>
  </si>
  <si>
    <t>56617337</t>
  </si>
  <si>
    <t>20</t>
  </si>
  <si>
    <t>132454203</t>
  </si>
  <si>
    <t>Hloubení zapažených rýh š do 2000 mm v hornině třídy těžitelnosti II, skupiny 5 objem do 100 m3</t>
  </si>
  <si>
    <t>604887451</t>
  </si>
  <si>
    <t>138511201</t>
  </si>
  <si>
    <t>Dolamování hloubených vykopávek rýh ve vrstvě tl do 500 mm v hornině třídy těžitelnosti III, skupiny 6</t>
  </si>
  <si>
    <t>-649199293</t>
  </si>
  <si>
    <t>22</t>
  </si>
  <si>
    <t>139001102</t>
  </si>
  <si>
    <t>Příplatek za ztížení vykopávky</t>
  </si>
  <si>
    <t>1766816542</t>
  </si>
  <si>
    <t>23</t>
  </si>
  <si>
    <t>141721335</t>
  </si>
  <si>
    <t>Řízené horizontální vrtání délky vrtu do 20 m hloubky do 6 m s vtažením ocelového potrubí do DN 500 mm v hornině třídy těžitelnosti I a II, skupiny 1 až 4</t>
  </si>
  <si>
    <t>-947122279</t>
  </si>
  <si>
    <t>24</t>
  </si>
  <si>
    <t>M</t>
  </si>
  <si>
    <t>14035916</t>
  </si>
  <si>
    <t>trubka ocelová bezešvá hladká jakost 11 353 426 mm</t>
  </si>
  <si>
    <t>-840037735</t>
  </si>
  <si>
    <t>25</t>
  </si>
  <si>
    <t>151201102</t>
  </si>
  <si>
    <t>Zřízení zátažného pažení a rozepření stěn rýh hl do 4 m</t>
  </si>
  <si>
    <t>-334358883</t>
  </si>
  <si>
    <t>26</t>
  </si>
  <si>
    <t>151201112</t>
  </si>
  <si>
    <t>Odstranění zátažného pažení a rozepření stěn rýh hl do 4 m</t>
  </si>
  <si>
    <t>-1647870588</t>
  </si>
  <si>
    <t>27</t>
  </si>
  <si>
    <t>162351103</t>
  </si>
  <si>
    <t>Vodorovné přemístění do 500 m výkopku/sypaniny z horniny třídy těžitelnosti I, skupiny 1 až 3</t>
  </si>
  <si>
    <t>1554005116</t>
  </si>
  <si>
    <t>28</t>
  </si>
  <si>
    <t>162451106</t>
  </si>
  <si>
    <t>Vodorovné přemístění do 2000 m výkopku/sypaniny z horniny třídy těžitelnosti I, skupiny 1 až 3</t>
  </si>
  <si>
    <t>1087911330</t>
  </si>
  <si>
    <t>29</t>
  </si>
  <si>
    <t>162451126</t>
  </si>
  <si>
    <t>Vodorovné přemístění do 2000 m výkopku/sypaniny z horniny třídy těžitelnosti II, skupiny 4 a 5</t>
  </si>
  <si>
    <t>1627853432</t>
  </si>
  <si>
    <t>30</t>
  </si>
  <si>
    <t>162451146</t>
  </si>
  <si>
    <t>Vodorovné přemístění do 2000 m výkopku/sypaniny z horniny třídy těžitelnosti III, skupiny 6 a 7</t>
  </si>
  <si>
    <t>2010947431</t>
  </si>
  <si>
    <t>31</t>
  </si>
  <si>
    <t>167151111</t>
  </si>
  <si>
    <t>Nakládání výkopku z hornin třídy těžitelnosti I, skupiny 1 až 3 přes 100 m3</t>
  </si>
  <si>
    <t>370381640</t>
  </si>
  <si>
    <t>32</t>
  </si>
  <si>
    <t>167151112</t>
  </si>
  <si>
    <t>Nakládání výkopku z hornin třídy těžitelnosti II, skupiny 4 a 5 přes 100 m3</t>
  </si>
  <si>
    <t>812880246</t>
  </si>
  <si>
    <t>33</t>
  </si>
  <si>
    <t>167151113</t>
  </si>
  <si>
    <t>Nakládání výkopku z hornin třídy těžitelnosti III, skupiny 6 a 7 přes 100 m3</t>
  </si>
  <si>
    <t>-1876681167</t>
  </si>
  <si>
    <t>34</t>
  </si>
  <si>
    <t>171251201</t>
  </si>
  <si>
    <t>Uložení sypaniny na skládky nebo meziskládky</t>
  </si>
  <si>
    <t>171020880</t>
  </si>
  <si>
    <t>35</t>
  </si>
  <si>
    <t>175151101</t>
  </si>
  <si>
    <t>Obsypání potrubí strojně sypaninou bez prohození, uloženou do 3 m</t>
  </si>
  <si>
    <t>1541665586</t>
  </si>
  <si>
    <t>36</t>
  </si>
  <si>
    <t>58337332</t>
  </si>
  <si>
    <t>obsypový materiál frakce 0/22</t>
  </si>
  <si>
    <t>t</t>
  </si>
  <si>
    <t>1317901781</t>
  </si>
  <si>
    <t>37</t>
  </si>
  <si>
    <t>174151101</t>
  </si>
  <si>
    <t>Zásyp jam, šachet rýh nebo kolem objektů sypaninou se zhutněním</t>
  </si>
  <si>
    <t>-765518284</t>
  </si>
  <si>
    <t>38</t>
  </si>
  <si>
    <t>58331200</t>
  </si>
  <si>
    <t>štěrkopísek netříděný zásypový</t>
  </si>
  <si>
    <t>-1463265268</t>
  </si>
  <si>
    <t>39</t>
  </si>
  <si>
    <t>162751117</t>
  </si>
  <si>
    <t>Vodorovné přemístění do 10000 m výkopku/sypaniny z horniny třídy těžitelnosti I, skupiny 1 až 3</t>
  </si>
  <si>
    <t>1866399446</t>
  </si>
  <si>
    <t>40</t>
  </si>
  <si>
    <t>162751119</t>
  </si>
  <si>
    <t>Příplatek k vodorovnému přemístění výkopku/sypaniny z horniny třídy těžitelnosti I, skupiny 1 až 3 ZKD 1000 m přes 10000 m</t>
  </si>
  <si>
    <t>2142756497</t>
  </si>
  <si>
    <t>41</t>
  </si>
  <si>
    <t>162751137</t>
  </si>
  <si>
    <t>Vodorovné přemístění do 10000 m výkopku/sypaniny z horniny třídy těžitelnosti II, skupiny 4 a 5</t>
  </si>
  <si>
    <t>-462327468</t>
  </si>
  <si>
    <t>42</t>
  </si>
  <si>
    <t>162751139</t>
  </si>
  <si>
    <t>Příplatek k vodorovnému přemístění výkopku/sypaniny z horniny třídy těžitelnosti II, skupiny 4 a 5 ZKD 1000 m přes 10000 m</t>
  </si>
  <si>
    <t>-1591202734</t>
  </si>
  <si>
    <t>43</t>
  </si>
  <si>
    <t>162751157</t>
  </si>
  <si>
    <t>Vodorovné přemístění do 10000 m výkopku/sypaniny z horniny třídy těžitelnosti III, skupiny 6 a 7</t>
  </si>
  <si>
    <t>-85172167</t>
  </si>
  <si>
    <t>44</t>
  </si>
  <si>
    <t>162751159</t>
  </si>
  <si>
    <t>Příplatek k vodorovnému přemístění výkopku/sypaniny z horniny třídy těžitelnosti III, skupiny 6 a 7 ZKD 1000 m přes 10000 m</t>
  </si>
  <si>
    <t>185610214</t>
  </si>
  <si>
    <t>45</t>
  </si>
  <si>
    <t>171201231</t>
  </si>
  <si>
    <t>Poplatek za uložení zeminy a kamení na recyklační skládce (skládkovné) kód odpadu 17 05 04</t>
  </si>
  <si>
    <t>1989394224</t>
  </si>
  <si>
    <t>46</t>
  </si>
  <si>
    <t>181951111</t>
  </si>
  <si>
    <t>Úprava pláně v hornině třídy těžitelnosti I, skupiny 1 až 3 bez zhutnění strojně</t>
  </si>
  <si>
    <t>1870947801</t>
  </si>
  <si>
    <t>47</t>
  </si>
  <si>
    <t>181951112</t>
  </si>
  <si>
    <t>Úprava pláně v hornině třídy těžitelnosti I, skupiny 1 až 3 se zhutněním strojně</t>
  </si>
  <si>
    <t>1591807390</t>
  </si>
  <si>
    <t>48</t>
  </si>
  <si>
    <t>181351003</t>
  </si>
  <si>
    <t>Rozprostření ornice tl vrstvy do 200 mm pl do 100 m2 v rovině nebo ve svahu do 1:5 strojně</t>
  </si>
  <si>
    <t>-1248591057</t>
  </si>
  <si>
    <t>49</t>
  </si>
  <si>
    <t>181411121</t>
  </si>
  <si>
    <t>Založení lučního trávníku výsevem plochy do 1000 m2 v rovině a ve svahu do 1:5</t>
  </si>
  <si>
    <t>-371761078</t>
  </si>
  <si>
    <t>50</t>
  </si>
  <si>
    <t>00572472</t>
  </si>
  <si>
    <t>osivo směs travní krajinná</t>
  </si>
  <si>
    <t>kg</t>
  </si>
  <si>
    <t>1938153965</t>
  </si>
  <si>
    <t>Zakládání</t>
  </si>
  <si>
    <t>51</t>
  </si>
  <si>
    <t>212751104</t>
  </si>
  <si>
    <t>Trativod z drenážních trubek flexibilních PVC-U SN 4 perforace 360° včetně lože otevřený výkop DN 100 pro meliorace</t>
  </si>
  <si>
    <t>-239495014</t>
  </si>
  <si>
    <t>52</t>
  </si>
  <si>
    <t>211561111</t>
  </si>
  <si>
    <t>Výplň odvodňovacích žeber nebo trativodů kamenivem hrubým drceným frakce 4 až 16 mm</t>
  </si>
  <si>
    <t>1994972116</t>
  </si>
  <si>
    <t>Svislé a kompletní konstrukce</t>
  </si>
  <si>
    <t>53</t>
  </si>
  <si>
    <t>341123020</t>
  </si>
  <si>
    <t>Montáž ŽB prefabrikátů s nesvařovanými spoji hmotnosti do 3 t</t>
  </si>
  <si>
    <t>kus</t>
  </si>
  <si>
    <t>-1144648883</t>
  </si>
  <si>
    <t>54</t>
  </si>
  <si>
    <t>963015171</t>
  </si>
  <si>
    <t>Demontáž prefabrikovaných krycích desek kanálů, šachet nebo žump do hmotnosti 4 t</t>
  </si>
  <si>
    <t>-944992128</t>
  </si>
  <si>
    <t>55</t>
  </si>
  <si>
    <t>59381004</t>
  </si>
  <si>
    <t>panel silniční 3,00x2,00x0,15m</t>
  </si>
  <si>
    <t>-249940131</t>
  </si>
  <si>
    <t>56</t>
  </si>
  <si>
    <t>359901111</t>
  </si>
  <si>
    <t>Vyčištění stok</t>
  </si>
  <si>
    <t>-1956707114</t>
  </si>
  <si>
    <t>57</t>
  </si>
  <si>
    <t>359901211</t>
  </si>
  <si>
    <t>Monitoring stoky jakékoli výšky na nové kanalizaci</t>
  </si>
  <si>
    <t>-696111723</t>
  </si>
  <si>
    <t>Vodorovné konstrukce</t>
  </si>
  <si>
    <t>58</t>
  </si>
  <si>
    <t>451573112</t>
  </si>
  <si>
    <t>Lože pod potrubí otevřený výkop ze štěrkopísku nebo jiného zhutnitelného matriálu s max. velikostí zrna 22 mm</t>
  </si>
  <si>
    <t>-846796077</t>
  </si>
  <si>
    <t>59</t>
  </si>
  <si>
    <t>452112111</t>
  </si>
  <si>
    <t>Osazení betonových prstenců nebo rámů v do 100 mm</t>
  </si>
  <si>
    <t>1434851387</t>
  </si>
  <si>
    <t>60</t>
  </si>
  <si>
    <t>452112121</t>
  </si>
  <si>
    <t>Osazení betonových prstenců nebo rámů v do 200 mm</t>
  </si>
  <si>
    <t>306882845</t>
  </si>
  <si>
    <t>61</t>
  </si>
  <si>
    <t>59224184</t>
  </si>
  <si>
    <t>prstenec šachtový vyrovnávací betonový 625x120x40mm</t>
  </si>
  <si>
    <t>-1945784255</t>
  </si>
  <si>
    <t>62</t>
  </si>
  <si>
    <t>59224185</t>
  </si>
  <si>
    <t>prstenec šachtový vyrovnávací betonový 625x120x60mm</t>
  </si>
  <si>
    <t>1378823530</t>
  </si>
  <si>
    <t>63</t>
  </si>
  <si>
    <t>59224176</t>
  </si>
  <si>
    <t>prstenec šachtový vyrovnávací betonový 625x120x80mm</t>
  </si>
  <si>
    <t>-1619839275</t>
  </si>
  <si>
    <t>64</t>
  </si>
  <si>
    <t>59224188</t>
  </si>
  <si>
    <t>prstenec šachtový vyrovnávací betonový 625x120x120mm</t>
  </si>
  <si>
    <t>-837431851</t>
  </si>
  <si>
    <t>65</t>
  </si>
  <si>
    <t>452311131</t>
  </si>
  <si>
    <t>Podkladní desky z betonu prostého tř. C 12/15 otevřený výkop</t>
  </si>
  <si>
    <t>1795352490</t>
  </si>
  <si>
    <t>Komunikace pozemní</t>
  </si>
  <si>
    <t>66</t>
  </si>
  <si>
    <t>564811111</t>
  </si>
  <si>
    <t>Podklad ze štěrkodrtě ŠD tl 50 mm</t>
  </si>
  <si>
    <t>746277716</t>
  </si>
  <si>
    <t>67</t>
  </si>
  <si>
    <t>564851111</t>
  </si>
  <si>
    <t>Podklad ze štěrkodrtě ŠD tl 150 mm</t>
  </si>
  <si>
    <t>1526127787</t>
  </si>
  <si>
    <t>68</t>
  </si>
  <si>
    <t>564861111</t>
  </si>
  <si>
    <t>Podklad ze štěrkodrtě ŠD tl 200 mm</t>
  </si>
  <si>
    <t>-1869898600</t>
  </si>
  <si>
    <t>69</t>
  </si>
  <si>
    <t>564911411</t>
  </si>
  <si>
    <t>Podklad z asfaltového recyklátu tl 50 mm</t>
  </si>
  <si>
    <t>726472683</t>
  </si>
  <si>
    <t>70</t>
  </si>
  <si>
    <t>567134162</t>
  </si>
  <si>
    <t>Podklad ze směsi stmelené cementem SC C 16/20 (PB II) tl 250 mm</t>
  </si>
  <si>
    <t>-372166165</t>
  </si>
  <si>
    <t>71</t>
  </si>
  <si>
    <t>567144113</t>
  </si>
  <si>
    <t>Podklad ze směsi stmelené cementem SC C 20/25 (PB III) tl 250 mm</t>
  </si>
  <si>
    <t>438901041</t>
  </si>
  <si>
    <t>72</t>
  </si>
  <si>
    <t>573191111</t>
  </si>
  <si>
    <t>Postřik infiltrační kationaktivní emulzí v množství 1 kg/m2</t>
  </si>
  <si>
    <t>379218061</t>
  </si>
  <si>
    <t>73</t>
  </si>
  <si>
    <t>573231111</t>
  </si>
  <si>
    <t>Postřik živičný spojovací ze silniční emulze v množství 0,70 kg/m2</t>
  </si>
  <si>
    <t>-269187542</t>
  </si>
  <si>
    <t>74</t>
  </si>
  <si>
    <t>577145112</t>
  </si>
  <si>
    <t>Asfaltový beton vrstva ložní ACL 16 (ABH) tl 50 mm š do 3 m z nemodifikovaného asfaltu</t>
  </si>
  <si>
    <t>-881916481</t>
  </si>
  <si>
    <t>75</t>
  </si>
  <si>
    <t>577146111</t>
  </si>
  <si>
    <t>Asfaltový beton vrstva ložní ACL 22 (ABVH) tl 50 mm š do 3 m z nemodifikovaného asfaltu</t>
  </si>
  <si>
    <t>-239737370</t>
  </si>
  <si>
    <t>76</t>
  </si>
  <si>
    <t>577144211</t>
  </si>
  <si>
    <t>Asfaltový beton vrstva obrusná ACO 11 (ABS) tř. II tl 50 mm š do 3 m z nemodifikovaného asfaltu</t>
  </si>
  <si>
    <t>-55020188</t>
  </si>
  <si>
    <t>Trubní vedení</t>
  </si>
  <si>
    <t>77</t>
  </si>
  <si>
    <t>871363121</t>
  </si>
  <si>
    <t>Montáž kanalizačního potrubí z PVC těsněné gumovým kroužkem otevřený výkop sklon do 20 % DN 250</t>
  </si>
  <si>
    <t>-968945604</t>
  </si>
  <si>
    <t>78</t>
  </si>
  <si>
    <t>28611242</t>
  </si>
  <si>
    <t>trubka kanalizační PVC DN 250 mm SN12</t>
  </si>
  <si>
    <t>-752609083</t>
  </si>
  <si>
    <t>79</t>
  </si>
  <si>
    <t>87731033R</t>
  </si>
  <si>
    <t>Montáž zátek na kanalizačním potrubí z PP trub hladkých plnostěnných DN 150</t>
  </si>
  <si>
    <t>-485132137</t>
  </si>
  <si>
    <t>80</t>
  </si>
  <si>
    <t>28611588</t>
  </si>
  <si>
    <t>zátka kanalizace plastové KG DN 150</t>
  </si>
  <si>
    <t>1936679557</t>
  </si>
  <si>
    <t>81</t>
  </si>
  <si>
    <t>877360320</t>
  </si>
  <si>
    <t>Montáž odboček na kanalizačním potrubí z PP trub hladkých plnostěnných DN 250</t>
  </si>
  <si>
    <t>-1245613854</t>
  </si>
  <si>
    <t>82</t>
  </si>
  <si>
    <t>28612224</t>
  </si>
  <si>
    <t>odbočka kanalizační plastová PVC KG DN 250x160/45° SN12/16</t>
  </si>
  <si>
    <t>440846008</t>
  </si>
  <si>
    <t>83</t>
  </si>
  <si>
    <t>894411121</t>
  </si>
  <si>
    <t>Zřízení šachet kanalizačních z betonových dílců na potrubí DN nad 200 do 300 dno beton tř. C 25/30</t>
  </si>
  <si>
    <t>427099754</t>
  </si>
  <si>
    <t>84</t>
  </si>
  <si>
    <t>59224064</t>
  </si>
  <si>
    <t>dno betonové šachtové kulaté DN 1000x500, 100x65x15cm</t>
  </si>
  <si>
    <t>858866830</t>
  </si>
  <si>
    <t>85</t>
  </si>
  <si>
    <t>59224160</t>
  </si>
  <si>
    <t>skruž kanalizační s ocelovými stupadly s PE povlakem 100x25x12cm</t>
  </si>
  <si>
    <t>-1985771877</t>
  </si>
  <si>
    <t>86</t>
  </si>
  <si>
    <t>59224161</t>
  </si>
  <si>
    <t>skruž kanalizační s ocelovými stupadly s PE povlakem 100x50x12cm</t>
  </si>
  <si>
    <t>543680380</t>
  </si>
  <si>
    <t>87</t>
  </si>
  <si>
    <t>59224162</t>
  </si>
  <si>
    <t>skruž kanalizační s ocelovými stupadly s PE povlakem 100x100x12cm</t>
  </si>
  <si>
    <t>2110377275</t>
  </si>
  <si>
    <t>88</t>
  </si>
  <si>
    <t>59224168</t>
  </si>
  <si>
    <t>skruž betonová přechodová 62,5/100x60x12cm, stupadla poplastovaná kapsová</t>
  </si>
  <si>
    <t>-1437872829</t>
  </si>
  <si>
    <t>89</t>
  </si>
  <si>
    <t>59224348</t>
  </si>
  <si>
    <t>těsnění elastomerové pro spojení šachetních dílů DN 1000</t>
  </si>
  <si>
    <t>256281449</t>
  </si>
  <si>
    <t>90</t>
  </si>
  <si>
    <t>899104112</t>
  </si>
  <si>
    <t>Osazení poklopů litinových nebo ocelových včetně rámů pro třídu zatížení D400, E600</t>
  </si>
  <si>
    <t>808867031</t>
  </si>
  <si>
    <t>91</t>
  </si>
  <si>
    <t>28661935</t>
  </si>
  <si>
    <t xml:space="preserve">poklop šachtový litinový  DN 600 pro třídu zatížení D400 bez ventilace</t>
  </si>
  <si>
    <t>1349356609</t>
  </si>
  <si>
    <t>92</t>
  </si>
  <si>
    <t>28661936</t>
  </si>
  <si>
    <t xml:space="preserve">poklop šachtový litinový  DN 600 pro třídu zatížení D400 s ventilací</t>
  </si>
  <si>
    <t>-1940073211</t>
  </si>
  <si>
    <t>93</t>
  </si>
  <si>
    <t>55241032</t>
  </si>
  <si>
    <t>poklop šachtový třída D400, kruhový bez ventilace samonivelační</t>
  </si>
  <si>
    <t>-1840998754</t>
  </si>
  <si>
    <t>94</t>
  </si>
  <si>
    <t>55241031</t>
  </si>
  <si>
    <t>poklop šachtový třída D400, kruhový s ventilací samonivelační</t>
  </si>
  <si>
    <t>-1204411822</t>
  </si>
  <si>
    <t>95</t>
  </si>
  <si>
    <t>892362121</t>
  </si>
  <si>
    <t>Tlaková zkouška vzduchem potrubí DN 250 těsnícím vakem ucpávkovým</t>
  </si>
  <si>
    <t>úsek</t>
  </si>
  <si>
    <t>-2115258996</t>
  </si>
  <si>
    <t>96</t>
  </si>
  <si>
    <t>899722113</t>
  </si>
  <si>
    <t>Krytí potrubí z plastů výstražnou fólií z PVC 34cm</t>
  </si>
  <si>
    <t>299215932</t>
  </si>
  <si>
    <t>97</t>
  </si>
  <si>
    <t>899913163</t>
  </si>
  <si>
    <t>Uzavírací manžeta chráničky potrubí DN 250 x 400</t>
  </si>
  <si>
    <t>1953476733</t>
  </si>
  <si>
    <t>Ostatní konstrukce a práce, bourání</t>
  </si>
  <si>
    <t>98</t>
  </si>
  <si>
    <t>915111111</t>
  </si>
  <si>
    <t>Vodorovné dopravní značení dělící čáry souvislé š 125 mm základní bílá barva</t>
  </si>
  <si>
    <t>-1115147838</t>
  </si>
  <si>
    <t>99</t>
  </si>
  <si>
    <t>915611111</t>
  </si>
  <si>
    <t>Předznačení vodorovného liniového značení</t>
  </si>
  <si>
    <t>1493275602</t>
  </si>
  <si>
    <t>100</t>
  </si>
  <si>
    <t>91911221R</t>
  </si>
  <si>
    <t>Řezání spár pro vytvoření komůrky š 10 mm hl 25 mm pro těsnící zálivku v živičném krytu vč. zálivky</t>
  </si>
  <si>
    <t>226623249</t>
  </si>
  <si>
    <t>101</t>
  </si>
  <si>
    <t>919731121</t>
  </si>
  <si>
    <t>Zarovnání styčné plochy podkladu nebo krytu živičného tl do 50 mm</t>
  </si>
  <si>
    <t>-1634310680</t>
  </si>
  <si>
    <t>102</t>
  </si>
  <si>
    <t>919735111</t>
  </si>
  <si>
    <t>Řezání stávajícího živičného krytu hl do 50 mm</t>
  </si>
  <si>
    <t>-1600678566</t>
  </si>
  <si>
    <t>103</t>
  </si>
  <si>
    <t>919735112</t>
  </si>
  <si>
    <t>Řezání stávajícího živičného krytu hl do 100 mm</t>
  </si>
  <si>
    <t>-1131809721</t>
  </si>
  <si>
    <t>104</t>
  </si>
  <si>
    <t>919735113</t>
  </si>
  <si>
    <t>Řezání stávajícího živičného krytu hl do 150 mm</t>
  </si>
  <si>
    <t>1768738202</t>
  </si>
  <si>
    <t>105</t>
  </si>
  <si>
    <t>938909311</t>
  </si>
  <si>
    <t>Čištění vozovek metením strojně podkladu nebo krytu betonového nebo živičného</t>
  </si>
  <si>
    <t>185699461</t>
  </si>
  <si>
    <t>106</t>
  </si>
  <si>
    <t>R-899.003</t>
  </si>
  <si>
    <t>Zabezpečení sloupu NN, VO a telekomu</t>
  </si>
  <si>
    <t>ks</t>
  </si>
  <si>
    <t>550419384</t>
  </si>
  <si>
    <t>997</t>
  </si>
  <si>
    <t>Přesun sutě</t>
  </si>
  <si>
    <t>107</t>
  </si>
  <si>
    <t>997221551</t>
  </si>
  <si>
    <t>Vodorovná doprava suti ze sypkých materiálů do 1 km</t>
  </si>
  <si>
    <t>-1113063578</t>
  </si>
  <si>
    <t>108</t>
  </si>
  <si>
    <t>997221559</t>
  </si>
  <si>
    <t>Příplatek ZKD 1 km u vodorovné dopravy suti ze sypkých materiálů</t>
  </si>
  <si>
    <t>-1975950554</t>
  </si>
  <si>
    <t>109</t>
  </si>
  <si>
    <t>997221561</t>
  </si>
  <si>
    <t>Vodorovná doprava suti z kusových materiálů do 1 km</t>
  </si>
  <si>
    <t>1097382492</t>
  </si>
  <si>
    <t>110</t>
  </si>
  <si>
    <t>997221569</t>
  </si>
  <si>
    <t>Příplatek ZKD 1 km u vodorovné dopravy suti z kusových materiálů</t>
  </si>
  <si>
    <t>-1914690206</t>
  </si>
  <si>
    <t>111</t>
  </si>
  <si>
    <t>997221611</t>
  </si>
  <si>
    <t>Nakládání suti na dopravní prostředky pro vodorovnou dopravu</t>
  </si>
  <si>
    <t>1286853007</t>
  </si>
  <si>
    <t>112</t>
  </si>
  <si>
    <t>997006551</t>
  </si>
  <si>
    <t>Hrubé urovnání suti na skládce bez zhutnění</t>
  </si>
  <si>
    <t>566334360</t>
  </si>
  <si>
    <t>113</t>
  </si>
  <si>
    <t>997221873</t>
  </si>
  <si>
    <t>Poplatek za uložení stavebního odpadu na recyklační skládce (skládkovné) zeminy a kamení zatříděného do Katalogu odpadů pod kódem 17 05 04</t>
  </si>
  <si>
    <t>-247993794</t>
  </si>
  <si>
    <t>114</t>
  </si>
  <si>
    <t>997221875</t>
  </si>
  <si>
    <t>Poplatek za uložení stavebního odpadu na recyklační skládce (skládkovné) asfaltového bez obsahu dehtu zatříděného do Katalogu odpadů pod kódem 17 03 02</t>
  </si>
  <si>
    <t>-1057911240</t>
  </si>
  <si>
    <t>998</t>
  </si>
  <si>
    <t>Přesun hmot</t>
  </si>
  <si>
    <t>115</t>
  </si>
  <si>
    <t>998276101</t>
  </si>
  <si>
    <t>Přesun hmot pro trubní vedení z trub z plastických hmot otevřený výkop</t>
  </si>
  <si>
    <t>-1285821589</t>
  </si>
  <si>
    <t>Práce a dodávky M</t>
  </si>
  <si>
    <t>23-M</t>
  </si>
  <si>
    <t>Montáže potrubí</t>
  </si>
  <si>
    <t>116</t>
  </si>
  <si>
    <t>230011154</t>
  </si>
  <si>
    <t>Montáž potrubí trouby ocelové hladké tř.11-13 D 426 mm, tl 8,0 mm</t>
  </si>
  <si>
    <t>-1108009653</t>
  </si>
  <si>
    <t>117</t>
  </si>
  <si>
    <t>23002089R</t>
  </si>
  <si>
    <t>Příplatek zhotovení svařované přechody na montáži DN/DN1 400/400</t>
  </si>
  <si>
    <t>-2066289351</t>
  </si>
  <si>
    <t>118</t>
  </si>
  <si>
    <t>230200122</t>
  </si>
  <si>
    <t>Nasunutí potrubní sekce do ocelové chráničky DN 250</t>
  </si>
  <si>
    <t>1686741174</t>
  </si>
  <si>
    <t>001-2 - Stoky B</t>
  </si>
  <si>
    <t>-401478506</t>
  </si>
  <si>
    <t>119001406</t>
  </si>
  <si>
    <t>Dočasné zajištění potrubí z PE DN do 500 mm</t>
  </si>
  <si>
    <t>1092300804</t>
  </si>
  <si>
    <t>678871021</t>
  </si>
  <si>
    <t>-297158703</t>
  </si>
  <si>
    <t>-517568205</t>
  </si>
  <si>
    <t>-2138095857</t>
  </si>
  <si>
    <t>59224187</t>
  </si>
  <si>
    <t>prstenec šachtový vyrovnávací betonový 625x120x100mm</t>
  </si>
  <si>
    <t>-52728248</t>
  </si>
  <si>
    <t>564831111</t>
  </si>
  <si>
    <t>Podklad ze štěrkodrtě ŠD tl 100 mm</t>
  </si>
  <si>
    <t>-716276480</t>
  </si>
  <si>
    <t>564931412</t>
  </si>
  <si>
    <t>Podklad z asfaltového recyklátu tl 100 mm</t>
  </si>
  <si>
    <t>113548784</t>
  </si>
  <si>
    <t>-277935332</t>
  </si>
  <si>
    <t>894411221</t>
  </si>
  <si>
    <t>Zřízení šachet kanalizačních z betonových dílců na potrubí DN nad 200 do 300 dno kamenina</t>
  </si>
  <si>
    <t>-1459647408</t>
  </si>
  <si>
    <t>59224034</t>
  </si>
  <si>
    <t>dno betonové šachtové DN 250 kameninový žlab i nástupnice 100x78,5x15cm</t>
  </si>
  <si>
    <t>561720206</t>
  </si>
  <si>
    <t>1983232533</t>
  </si>
  <si>
    <t>-1321399795</t>
  </si>
  <si>
    <t>001-3 - Stoky C</t>
  </si>
  <si>
    <t>11210110R</t>
  </si>
  <si>
    <t>Odstranění stromů listnatých průměru kmene do 400 mm vč. pařezu</t>
  </si>
  <si>
    <t>-1944642848</t>
  </si>
  <si>
    <t>113151111</t>
  </si>
  <si>
    <t>Rozebrání zpevněných ploch ze silničních dílců</t>
  </si>
  <si>
    <t>-290574264</t>
  </si>
  <si>
    <t>113202111</t>
  </si>
  <si>
    <t>Vytrhání obrub krajníků obrubníků stojatých</t>
  </si>
  <si>
    <t>763404536</t>
  </si>
  <si>
    <t>2079532508</t>
  </si>
  <si>
    <t>1037660562</t>
  </si>
  <si>
    <t>132255204</t>
  </si>
  <si>
    <t>Hloubení zapažených rýh š do 2000 mm v hornině třídy těžitelnosti I, skupiny 3 objem přes 100 m3 v omezeném prostoru</t>
  </si>
  <si>
    <t>-1409353597</t>
  </si>
  <si>
    <t>132355204</t>
  </si>
  <si>
    <t>Hloubení zapažených rýh š do 2000 mm v hornině třídy těžitelnosti II, skupiny 4 objem přes 100 m3 v omezeném prostoru</t>
  </si>
  <si>
    <t>124799431</t>
  </si>
  <si>
    <t>132455201</t>
  </si>
  <si>
    <t>Hloubení zapažených rýh š do 2000 mm v hornině třídy těžitelnosti II, skupiny 5 objem do 20 m3 v omezeném prostoru</t>
  </si>
  <si>
    <t>71254189</t>
  </si>
  <si>
    <t>162201402</t>
  </si>
  <si>
    <t>Vodorovné přemístění větví stromů listnatých do 1 km D kmene do 500 mm</t>
  </si>
  <si>
    <t>-1338622177</t>
  </si>
  <si>
    <t>162201412</t>
  </si>
  <si>
    <t>Vodorovné přemístění kmenů stromů listnatých do 1 km D kmene do 500 mm</t>
  </si>
  <si>
    <t>1122856804</t>
  </si>
  <si>
    <t>162201422</t>
  </si>
  <si>
    <t>Vodorovné přemístění pařezů do 1 km D do 500 mm</t>
  </si>
  <si>
    <t>908147562</t>
  </si>
  <si>
    <t>162301932</t>
  </si>
  <si>
    <t>Příplatek k vodorovnému přemístění větví stromů listnatých D kmene do 500 mm ZKD 1 km</t>
  </si>
  <si>
    <t>351558136</t>
  </si>
  <si>
    <t>162301952</t>
  </si>
  <si>
    <t>Příplatek k vodorovnému přemístění kmenů stromů listnatých D kmene do 500 mm ZKD 1 km</t>
  </si>
  <si>
    <t>-1536445827</t>
  </si>
  <si>
    <t>162301972</t>
  </si>
  <si>
    <t>Příplatek k vodorovnému přemístění pařezů D 500 mm ZKD 1 km</t>
  </si>
  <si>
    <t>792089410</t>
  </si>
  <si>
    <t>-1427161164</t>
  </si>
  <si>
    <t>-1634733638</t>
  </si>
  <si>
    <t>564851112</t>
  </si>
  <si>
    <t>Podklad ze štěrkodrtě ŠD tl 160 mm</t>
  </si>
  <si>
    <t>-2011957242</t>
  </si>
  <si>
    <t>2065247135</t>
  </si>
  <si>
    <t>584121109</t>
  </si>
  <si>
    <t>Osazení silničních dílců z ŽB do lože z kameniva těženého tl 40 mm plochy do 50 m2</t>
  </si>
  <si>
    <t>1847709508</t>
  </si>
  <si>
    <t>584121111</t>
  </si>
  <si>
    <t>Osazení silničních dílců z ŽB do lože z kameniva těženého tl 40 mm plochy do 200 m2</t>
  </si>
  <si>
    <t>-56584847</t>
  </si>
  <si>
    <t>1173473883</t>
  </si>
  <si>
    <t>1205445630</t>
  </si>
  <si>
    <t>-1385668621</t>
  </si>
  <si>
    <t>916131213</t>
  </si>
  <si>
    <t>Osazení silničního obrubníku betonového stojatého s boční opěrou do lože z betonu prostého</t>
  </si>
  <si>
    <t>-772960087</t>
  </si>
  <si>
    <t>916991121</t>
  </si>
  <si>
    <t>Lože pod obrubníky, krajníky nebo obruby z dlažebních kostek z betonu prostého</t>
  </si>
  <si>
    <t>-1010738403</t>
  </si>
  <si>
    <t>979021113</t>
  </si>
  <si>
    <t>Očištění vybouraných obrubníků a krajníků silničních při překopech inženýrských sítí</t>
  </si>
  <si>
    <t>20142112</t>
  </si>
  <si>
    <t>979092111</t>
  </si>
  <si>
    <t>Očištění silničních dílců se spárováním z kameniva těženého při překopech inženýrských sítí</t>
  </si>
  <si>
    <t>292956147</t>
  </si>
  <si>
    <t>R-899.001</t>
  </si>
  <si>
    <t>Demontáž pletivového oplocení bez podhrabových desek, zpětná obnova</t>
  </si>
  <si>
    <t>-927567435</t>
  </si>
  <si>
    <t>R-899.001a</t>
  </si>
  <si>
    <t>Demontáž podhrabových desek oplocení, zpětná obnova</t>
  </si>
  <si>
    <t>-431379562</t>
  </si>
  <si>
    <t>-1764418686</t>
  </si>
  <si>
    <t>R-899.004</t>
  </si>
  <si>
    <t>Městský mobiliář - manipulace</t>
  </si>
  <si>
    <t>1682100366</t>
  </si>
  <si>
    <t>119</t>
  </si>
  <si>
    <t>120</t>
  </si>
  <si>
    <t>121</t>
  </si>
  <si>
    <t>27540259</t>
  </si>
  <si>
    <t>122</t>
  </si>
  <si>
    <t>997221861</t>
  </si>
  <si>
    <t>Poplatek za uložení stavebního odpadu na recyklační skládce (skládkovné) z prostého betonu pod kódem 17 01 01</t>
  </si>
  <si>
    <t>1694764513</t>
  </si>
  <si>
    <t>123</t>
  </si>
  <si>
    <t>997221862</t>
  </si>
  <si>
    <t>Poplatek za uložení stavebního odpadu na recyklační skládce (skládkovné) z armovaného betonu pod kódem 17 01 01</t>
  </si>
  <si>
    <t>348098082</t>
  </si>
  <si>
    <t>124</t>
  </si>
  <si>
    <t>125</t>
  </si>
  <si>
    <t>126</t>
  </si>
  <si>
    <t>861968324</t>
  </si>
  <si>
    <t>001-4 - Stoky D - Dolní Kruty</t>
  </si>
  <si>
    <t>111212352</t>
  </si>
  <si>
    <t>Odstranění nevhodných dřevin do 100 m2 nad 1 m s odstraněním pařezů ve svahu do 1:2</t>
  </si>
  <si>
    <t>-1892928093</t>
  </si>
  <si>
    <t>113106021</t>
  </si>
  <si>
    <t>Rozebrání dlažeb při překopech komunikací pro pěší z betonových dlaždic ručně</t>
  </si>
  <si>
    <t>-1487198660</t>
  </si>
  <si>
    <t>115001105</t>
  </si>
  <si>
    <t>Převedení vody potrubím DN do 600</t>
  </si>
  <si>
    <t>282487563</t>
  </si>
  <si>
    <t>115201517</t>
  </si>
  <si>
    <t>Demontáž odpadního potrubí DN 600</t>
  </si>
  <si>
    <t>-804458075</t>
  </si>
  <si>
    <t>2016073924</t>
  </si>
  <si>
    <t>-1855695106</t>
  </si>
  <si>
    <t>153191121</t>
  </si>
  <si>
    <t>Zřízení hradicích stěn ze zhutněné sypaniny</t>
  </si>
  <si>
    <t>-2083045861</t>
  </si>
  <si>
    <t>153191131</t>
  </si>
  <si>
    <t>Odstranění hradicích stěn ze zhutněné sypaniny</t>
  </si>
  <si>
    <t>1418206429</t>
  </si>
  <si>
    <t>1131642339</t>
  </si>
  <si>
    <t>162301501</t>
  </si>
  <si>
    <t>Vodorovné přemístění křovin do 5 km D kmene do 100 mm</t>
  </si>
  <si>
    <t>-431854400</t>
  </si>
  <si>
    <t>-450032733</t>
  </si>
  <si>
    <t>-723379759</t>
  </si>
  <si>
    <t>-1880098726</t>
  </si>
  <si>
    <t>1222326966</t>
  </si>
  <si>
    <t>1203611425</t>
  </si>
  <si>
    <t>-1701797888</t>
  </si>
  <si>
    <t>901747734</t>
  </si>
  <si>
    <t>1231246141</t>
  </si>
  <si>
    <t>182351023</t>
  </si>
  <si>
    <t>Rozprostření ornice pl do 100 m2 ve svahu přes 1:5 tl vrstvy do 200 mm strojně</t>
  </si>
  <si>
    <t>-1249655573</t>
  </si>
  <si>
    <t>181411122</t>
  </si>
  <si>
    <t>Založení lučního trávníku výsevem plochy do 1000 m2 ve svahu do 1:2</t>
  </si>
  <si>
    <t>1527435330</t>
  </si>
  <si>
    <t>564851113</t>
  </si>
  <si>
    <t>Podklad ze štěrkodrtě ŠD tl 170 mm</t>
  </si>
  <si>
    <t>-802709409</t>
  </si>
  <si>
    <t>1346021787</t>
  </si>
  <si>
    <t>596811220</t>
  </si>
  <si>
    <t>Kladení betonové dlažby komunikací pro pěší do lože z kameniva vel do 0,25 m2 plochy do 50 m2</t>
  </si>
  <si>
    <t>-87805698</t>
  </si>
  <si>
    <t>812392121</t>
  </si>
  <si>
    <t>Montáž potrubí z trub TBH těsněných pryžovými kroužky otevřený výkop sklon do 20 % DN 400</t>
  </si>
  <si>
    <t>-12362891</t>
  </si>
  <si>
    <t>59223021</t>
  </si>
  <si>
    <t>trouba betonová hrdlová DN 400</t>
  </si>
  <si>
    <t>-1681215189</t>
  </si>
  <si>
    <t>871440410</t>
  </si>
  <si>
    <t>Montáž kanalizačního potrubí korugovaného SN 10 z polypropylenu DN 600</t>
  </si>
  <si>
    <t>1739715369</t>
  </si>
  <si>
    <t>28617049</t>
  </si>
  <si>
    <t>trubka kanalizační PP korugovaná DN 600x6000mm SN10</t>
  </si>
  <si>
    <t>-167640144</t>
  </si>
  <si>
    <t>-1516446362</t>
  </si>
  <si>
    <t>896211212</t>
  </si>
  <si>
    <t>Spadiště kanalizační z betonu kruhové jednoduché dno z čediče horní potrubí DN 250 nebo 300</t>
  </si>
  <si>
    <t>-1110026357</t>
  </si>
  <si>
    <t>896290113</t>
  </si>
  <si>
    <t>Příplatek ke spadišti jednoduchému nebo bočnímu ZKD 300 mm výšky</t>
  </si>
  <si>
    <t>-651389986</t>
  </si>
  <si>
    <t>592241611</t>
  </si>
  <si>
    <t>skruž kanalizační s ocelovými stupadly s PE povlekem 100x50x15cm čedičový obklad OC 180</t>
  </si>
  <si>
    <t>-1446729061</t>
  </si>
  <si>
    <t>592241601</t>
  </si>
  <si>
    <t>skruž kanalizační s ocelovými stupadly s PE povlekem 100x25x15cm čedičový obklad OC 180</t>
  </si>
  <si>
    <t>-1438342675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</si>
  <si>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</si>
  <si>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</si>
  <si>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</si>
  <si>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</si>
  <si>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</si>
  <si>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</si>
  <si>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</si>
  <si>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</si>
  <si>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</si>
  <si>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</si>
  <si>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</si>
  <si>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</si>
  <si>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</si>
  <si>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</si>
  <si>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979051111</t>
  </si>
  <si>
    <t>Očištění desek nebo dlaždic se spárováním z kameniva těženého při překopech inženýrských sítí</t>
  </si>
  <si>
    <t>-1718843404</t>
  </si>
  <si>
    <t>141</t>
  </si>
  <si>
    <t>142</t>
  </si>
  <si>
    <t>771226967</t>
  </si>
  <si>
    <t>143</t>
  </si>
  <si>
    <t>144</t>
  </si>
  <si>
    <t>145</t>
  </si>
  <si>
    <t>146</t>
  </si>
  <si>
    <t>147</t>
  </si>
  <si>
    <t>148</t>
  </si>
  <si>
    <t>313444499</t>
  </si>
  <si>
    <t>149</t>
  </si>
  <si>
    <t>150</t>
  </si>
  <si>
    <t>151</t>
  </si>
  <si>
    <t>152</t>
  </si>
  <si>
    <t>-495154811</t>
  </si>
  <si>
    <t>153</t>
  </si>
  <si>
    <t>154</t>
  </si>
  <si>
    <t>1717872563</t>
  </si>
  <si>
    <t>155</t>
  </si>
  <si>
    <t>001-5 - Stoky D - Horní Kruty</t>
  </si>
  <si>
    <t>736798632</t>
  </si>
  <si>
    <t>-1252538075</t>
  </si>
  <si>
    <t>-1556137385</t>
  </si>
  <si>
    <t>1498244235</t>
  </si>
  <si>
    <t>344904143</t>
  </si>
  <si>
    <t>928223515</t>
  </si>
  <si>
    <t>-215607336</t>
  </si>
  <si>
    <t>1150258801</t>
  </si>
  <si>
    <t>1770092768</t>
  </si>
  <si>
    <t>-2067260317</t>
  </si>
  <si>
    <t>1919487076</t>
  </si>
  <si>
    <t>656562968</t>
  </si>
  <si>
    <t>-1849435090</t>
  </si>
  <si>
    <t>1521137675</t>
  </si>
  <si>
    <t>R-899.002</t>
  </si>
  <si>
    <t>Demontáž a zpětná montáž ocelového zpomalovacího prahu</t>
  </si>
  <si>
    <t>705629466</t>
  </si>
  <si>
    <t>1651665529</t>
  </si>
  <si>
    <t>785093165</t>
  </si>
  <si>
    <t>-1175677864</t>
  </si>
  <si>
    <t>001-6 - Stoky E</t>
  </si>
  <si>
    <t>111212351</t>
  </si>
  <si>
    <t>Odstranění nevhodných dřevin do 100 m2 výšky nad 1 m s odstraněním pařezů v rovině nebo svahu 1:5</t>
  </si>
  <si>
    <t>1573627159</t>
  </si>
  <si>
    <t>-293519646</t>
  </si>
  <si>
    <t>-98854929</t>
  </si>
  <si>
    <t>-1066875229</t>
  </si>
  <si>
    <t>1501088412</t>
  </si>
  <si>
    <t>-1155078809</t>
  </si>
  <si>
    <t>-905785845</t>
  </si>
  <si>
    <t>1727193063</t>
  </si>
  <si>
    <t>-1432165542</t>
  </si>
  <si>
    <t>-957349613</t>
  </si>
  <si>
    <t>-1891819611</t>
  </si>
  <si>
    <t>39667595</t>
  </si>
  <si>
    <t>001-7 - Stoky F</t>
  </si>
  <si>
    <t>11900141R</t>
  </si>
  <si>
    <t>Dočasné zajištění potrubí betonového, ŽB nebo kameninového DN nad 500 mm</t>
  </si>
  <si>
    <t>-287998626</t>
  </si>
  <si>
    <t>441604841</t>
  </si>
  <si>
    <t>-1071624692</t>
  </si>
  <si>
    <t>97713089</t>
  </si>
  <si>
    <t>609513143</t>
  </si>
  <si>
    <t>-961070925</t>
  </si>
  <si>
    <t>567133815</t>
  </si>
  <si>
    <t>Podklad ze směsi stmelené cementem na dálnici SC C 8/10 (KSC I) tl 200 mm</t>
  </si>
  <si>
    <t>-1498407882</t>
  </si>
  <si>
    <t>485249903</t>
  </si>
  <si>
    <t>-1537115409</t>
  </si>
  <si>
    <t>-1697230022</t>
  </si>
  <si>
    <t>1352502645</t>
  </si>
  <si>
    <t>13940960</t>
  </si>
  <si>
    <t>-531003390</t>
  </si>
  <si>
    <t>-1048046566</t>
  </si>
  <si>
    <t>1836906194</t>
  </si>
  <si>
    <t>93240402</t>
  </si>
  <si>
    <t>001.1 - SO-01.1 Výtlačné řady kanalizace</t>
  </si>
  <si>
    <t>001.1-1 - Výtlak 1</t>
  </si>
  <si>
    <t>113107421</t>
  </si>
  <si>
    <t>Odstranění podkladu z kameniva drceného tl 100 mm při překopech strojně pl do 15 m2</t>
  </si>
  <si>
    <t>1294974260</t>
  </si>
  <si>
    <t>113107422</t>
  </si>
  <si>
    <t>Odstranění podkladu z kameniva drceného tl 200 mm při překopech strojně pl do 15 m2</t>
  </si>
  <si>
    <t>841129767</t>
  </si>
  <si>
    <t>113107441</t>
  </si>
  <si>
    <t>Odstranění podkladu živičných tl 50 mm při překopech strojně pl do 15 m2</t>
  </si>
  <si>
    <t>-1053205626</t>
  </si>
  <si>
    <t>113107442</t>
  </si>
  <si>
    <t>Odstranění podkladu živičných tl 100 mm při překopech strojně pl do 15 m2</t>
  </si>
  <si>
    <t>-1453887500</t>
  </si>
  <si>
    <t>119001401</t>
  </si>
  <si>
    <t>Dočasné zajištění potrubí ocelového nebo litinového DN do 200 mm</t>
  </si>
  <si>
    <t>89977040</t>
  </si>
  <si>
    <t>131213101</t>
  </si>
  <si>
    <t>Hloubení jam v soudržných horninách třídy těžitelnosti I, skupiny 3 ručně</t>
  </si>
  <si>
    <t>992788112</t>
  </si>
  <si>
    <t>131313101</t>
  </si>
  <si>
    <t>Hloubení jam v soudržných horninách třídy těžitelnosti II, skupiny 4 ručně</t>
  </si>
  <si>
    <t>854038360</t>
  </si>
  <si>
    <t>131251201</t>
  </si>
  <si>
    <t>Hloubení jam zapažených v hornině třídy těžitelnosti I, skupiny 3 objem do 20 m3 strojně</t>
  </si>
  <si>
    <t>-1520557816</t>
  </si>
  <si>
    <t>131351201</t>
  </si>
  <si>
    <t>Hloubení jam zapažených v hornině třídy těžitelnosti II, skupiny 4 objem do 20 m3 strojně</t>
  </si>
  <si>
    <t>-1447186342</t>
  </si>
  <si>
    <t>141721212</t>
  </si>
  <si>
    <t>Řízený zemní protlak délky do 50 m hloubky do 6 m s protlačením potrubí vnějšího průměru vrtu do 110 mm v hornině třídy těžitelnosti I a II, skupiny 1 až 4</t>
  </si>
  <si>
    <t>-284528471</t>
  </si>
  <si>
    <t>141721213</t>
  </si>
  <si>
    <t>Řízený zemní protlak délky do 50 m hloubky do 6 m s protlačením potrubí vnějšího průměru vrtu do 140 mm v hornině třídy těžitelnosti I a II, skupiny 1 až 4</t>
  </si>
  <si>
    <t>-2067146050</t>
  </si>
  <si>
    <t>141721215</t>
  </si>
  <si>
    <t>Řízený zemní protlak délky do 50 m hloubky do 6 m s protlačením potrubí vnějšího průměru vrtu do 225 mm v hornině třídy těžitelnosti I a II, skupiny 1 až 4</t>
  </si>
  <si>
    <t>-171488669</t>
  </si>
  <si>
    <t>28613742</t>
  </si>
  <si>
    <t>potrubí kanalizační PE100 RC SDR17 s dodatečným opláštěním, 200x11,9mm</t>
  </si>
  <si>
    <t>-906355674</t>
  </si>
  <si>
    <t>141721333</t>
  </si>
  <si>
    <t>Řízené horizontální vrtání délky vrtu do 20 m hloubky do 6 m s vtažením ocelového potrubí do DN 300 mm v hornině třídy těžitelnosti I a II, skupiny 1 až 4</t>
  </si>
  <si>
    <t>-895945767</t>
  </si>
  <si>
    <t>55283937</t>
  </si>
  <si>
    <t>trubka ocelová bezešvá hladká jakost 11 353 219 mm</t>
  </si>
  <si>
    <t>-1719821841</t>
  </si>
  <si>
    <t>151101101</t>
  </si>
  <si>
    <t>Zřízení příložného pažení a rozepření stěn rýh hl do 2 m</t>
  </si>
  <si>
    <t>-981950676</t>
  </si>
  <si>
    <t>151201101</t>
  </si>
  <si>
    <t>Zřízení zátažného pažení a rozepření stěn rýh hl do 2 m</t>
  </si>
  <si>
    <t>1378011590</t>
  </si>
  <si>
    <t>151101111</t>
  </si>
  <si>
    <t>Odstranění příložného pažení a rozepření stěn rýh hl do 2 m</t>
  </si>
  <si>
    <t>-791721821</t>
  </si>
  <si>
    <t>151201111</t>
  </si>
  <si>
    <t>Odstranění zátažného pažení a rozepření stěn rýh hl do 2 m</t>
  </si>
  <si>
    <t>388222503</t>
  </si>
  <si>
    <t>-902346446</t>
  </si>
  <si>
    <t>-1719340871</t>
  </si>
  <si>
    <t>338171113</t>
  </si>
  <si>
    <t>Osazování sloupků a vzpěr plotových ocelových v do 2,00 m se zabetonováním</t>
  </si>
  <si>
    <t>-1264502831</t>
  </si>
  <si>
    <t>74910186</t>
  </si>
  <si>
    <t>ocelový sloupek potažený bralénem v. 2,0 m</t>
  </si>
  <si>
    <t>-46520303</t>
  </si>
  <si>
    <t>59381003</t>
  </si>
  <si>
    <t>panel silniční 3,00x1,50x0,15m</t>
  </si>
  <si>
    <t>452313131</t>
  </si>
  <si>
    <t>Podkladní bloky z betonu prostého tř. C 12/15 otevřený výkop</t>
  </si>
  <si>
    <t>639835179</t>
  </si>
  <si>
    <t>452353101</t>
  </si>
  <si>
    <t>Bednění podkladních bloků otevřený výkop</t>
  </si>
  <si>
    <t>380952828</t>
  </si>
  <si>
    <t>1556887034</t>
  </si>
  <si>
    <t>857242122</t>
  </si>
  <si>
    <t>Montáž litinových tvarovek jednoosých přírubových otevřený výkop DN 80</t>
  </si>
  <si>
    <t>18673926</t>
  </si>
  <si>
    <t>504905000016</t>
  </si>
  <si>
    <t>KOLENO PATNÍ PŘÍRUBOVÉ 50</t>
  </si>
  <si>
    <t>818245663</t>
  </si>
  <si>
    <t>55253241</t>
  </si>
  <si>
    <t xml:space="preserve">trouba přírubová litinová vodovodní  PN10/16 DN 80 dl 500mm - sek (bez 1 příruby)</t>
  </si>
  <si>
    <t>-2001822416</t>
  </si>
  <si>
    <t>55253247</t>
  </si>
  <si>
    <t xml:space="preserve">trouba přírubová litinová vodovodní  PN10/16 DN 80 dl 1000mm - sek (bez 1 příruby)</t>
  </si>
  <si>
    <t>-107003954</t>
  </si>
  <si>
    <t>857244122</t>
  </si>
  <si>
    <t>Montáž litinových tvarovek odbočných přírubových otevřený výkop DN 80</t>
  </si>
  <si>
    <t>-599675302</t>
  </si>
  <si>
    <t>55253508</t>
  </si>
  <si>
    <t>tvarovka přírubová litinová s přírubovou odbočkou, T-kus DN 80/50</t>
  </si>
  <si>
    <t>-1535833736</t>
  </si>
  <si>
    <t>857262122</t>
  </si>
  <si>
    <t>Montáž litinových tvarovek jednoosých přírubových otevřený výkop DN 100</t>
  </si>
  <si>
    <t>428460192</t>
  </si>
  <si>
    <t>55253611</t>
  </si>
  <si>
    <t>přechod přírubový, FFR-kus litinový dl 200mm DN 100/50</t>
  </si>
  <si>
    <t>2057351557</t>
  </si>
  <si>
    <t>55253257</t>
  </si>
  <si>
    <t xml:space="preserve">trouba přírubová litinová vodovodní  PN10/16 DN 100 dl 500mm - sek (bez 1 příruby)</t>
  </si>
  <si>
    <t>574298948</t>
  </si>
  <si>
    <t>55253263</t>
  </si>
  <si>
    <t xml:space="preserve">trouba přírubová litinová vodovodní  PN10/16 DN 100 dl 1000mm - sek (bez 1 příruby)</t>
  </si>
  <si>
    <t>695936551</t>
  </si>
  <si>
    <t>857312122</t>
  </si>
  <si>
    <t>Montáž litinových tvarovek jednoosých přírubových otevřený výkop DN 150</t>
  </si>
  <si>
    <t>628696370</t>
  </si>
  <si>
    <t>55253491</t>
  </si>
  <si>
    <t>tvarovka přírubová litinová s hladkým koncem, F-kus DN 125</t>
  </si>
  <si>
    <t>-1010620265</t>
  </si>
  <si>
    <t>857264122</t>
  </si>
  <si>
    <t>Montáž litinových tvarovek odbočných přírubových otevřený výkop DN 100</t>
  </si>
  <si>
    <t>-1491468556</t>
  </si>
  <si>
    <t>55253513</t>
  </si>
  <si>
    <t>tvarovka přírubová litinová s přírubovou odbočkou, T-kus DN 100/50</t>
  </si>
  <si>
    <t>-588513818</t>
  </si>
  <si>
    <t>857314122</t>
  </si>
  <si>
    <t>Montáž litinových tvarovek odbočných přírubových otevřený výkop DN 150</t>
  </si>
  <si>
    <t>1666695076</t>
  </si>
  <si>
    <t>55253522</t>
  </si>
  <si>
    <t>tvarovka přírubová litinová s přírubovou odbočkou, T-kus DN 125/100</t>
  </si>
  <si>
    <t>774316537</t>
  </si>
  <si>
    <t>857251151</t>
  </si>
  <si>
    <t>Montáž litinových tvarovek jednoosých hrdlo/příruba otevřený výkop s těsnícím spojem DN/OD 90</t>
  </si>
  <si>
    <t>196434773</t>
  </si>
  <si>
    <t>40008009016</t>
  </si>
  <si>
    <t>PŘÍRUBA S2000 80/90</t>
  </si>
  <si>
    <t>1589301483</t>
  </si>
  <si>
    <t>799408000016</t>
  </si>
  <si>
    <t>SPOJKA HRDLO-PŘÍRUBA 80 (85-105)</t>
  </si>
  <si>
    <t>-151806395</t>
  </si>
  <si>
    <t>857261151</t>
  </si>
  <si>
    <t>Montáž litinových tvarovek jednoosých hrdlo/příruba otevřený výkop s těsnícím spojem DN/OD 110</t>
  </si>
  <si>
    <t>1995101401</t>
  </si>
  <si>
    <t>40010011016</t>
  </si>
  <si>
    <t>PŘÍRUBA S2000 100/110</t>
  </si>
  <si>
    <t>-468461119</t>
  </si>
  <si>
    <t>799410000016</t>
  </si>
  <si>
    <t>SPOJKA HRDLO-S PŘÍRUBA 100 (104-132)</t>
  </si>
  <si>
    <t>303434435</t>
  </si>
  <si>
    <t>857271151</t>
  </si>
  <si>
    <t>Montáž litinových tvarovek jednoosých hrdlo/příruba otevřený výkop s těsnícím spojem DN/OD 125</t>
  </si>
  <si>
    <t>1722902095</t>
  </si>
  <si>
    <t>40012512516</t>
  </si>
  <si>
    <t>PŘÍRUBA S2000 125/125</t>
  </si>
  <si>
    <t>165339227</t>
  </si>
  <si>
    <t>799412500016</t>
  </si>
  <si>
    <t>SPOJKA HRDLO- PŘÍRUBA 125 (131-160)</t>
  </si>
  <si>
    <t>-373035132</t>
  </si>
  <si>
    <t>871254202</t>
  </si>
  <si>
    <t>Montáž kanalizačního potrubí z PE SDR11 otevřený výkop sklon do 20 % svařovaných na tupo D 90x8,2 mm</t>
  </si>
  <si>
    <t>911364016</t>
  </si>
  <si>
    <t>871264201</t>
  </si>
  <si>
    <t>Montáž kanalizačního potrubí z PE SDR11 otevřený výkop sklon do 20 % svařovaných na tupo D 110x10 mm</t>
  </si>
  <si>
    <t>2131973372</t>
  </si>
  <si>
    <t>871274201</t>
  </si>
  <si>
    <t>Montáž kanalizačního potrubí z PE SDR11 otevřený výkop sklon do 20 % svařovaných na tupo D 125x11,4 mm</t>
  </si>
  <si>
    <t>-39561888</t>
  </si>
  <si>
    <t>871354301</t>
  </si>
  <si>
    <t>Montáž kanalizačního potrubí z PE SDR17 otevřený výkop sklon do 20 % svařovaných na tupo D 200x11,9 mm</t>
  </si>
  <si>
    <t>1130425468</t>
  </si>
  <si>
    <t>28613686</t>
  </si>
  <si>
    <t>potrubí kanalizační PE100 RC se signalizační vrstvou SDR11 90x8,2mm</t>
  </si>
  <si>
    <t>1146421822</t>
  </si>
  <si>
    <t>28613687</t>
  </si>
  <si>
    <t>potrubí kanalizační PE100 RC se signalizační vrstvou SDR11 110x10mm</t>
  </si>
  <si>
    <t>-385932221</t>
  </si>
  <si>
    <t>28613688</t>
  </si>
  <si>
    <t xml:space="preserve">potrubí kanalizační PE100 RC se signalizační vrstvou SDR11 125x11,4mm </t>
  </si>
  <si>
    <t>1423233650</t>
  </si>
  <si>
    <t>28613736</t>
  </si>
  <si>
    <t>potrubí kanalizační PE100 RC SDR11 s dodatečným opláštěním, 110x10mm</t>
  </si>
  <si>
    <t>1122970566</t>
  </si>
  <si>
    <t>28613737</t>
  </si>
  <si>
    <t>potrubí kanalizační PE100 RC SDR11 s dodatečným opláštěním, 125x11,4mm</t>
  </si>
  <si>
    <t>1483290094</t>
  </si>
  <si>
    <t>877241101</t>
  </si>
  <si>
    <t>Montáž elektrospojek na vodovodním potrubí z PE trub d 90</t>
  </si>
  <si>
    <t>2143303629</t>
  </si>
  <si>
    <t>28615974</t>
  </si>
  <si>
    <t>elektrospojka SDR11 PE 100 PN16 D 90mm</t>
  </si>
  <si>
    <t>-1298134073</t>
  </si>
  <si>
    <t>877261101</t>
  </si>
  <si>
    <t>Montáž elektrospojek na vodovodním potrubí z PE trub d 110</t>
  </si>
  <si>
    <t>-201877588</t>
  </si>
  <si>
    <t>28615975</t>
  </si>
  <si>
    <t>elektrospojka SDR11 PE 100 PN16 D 110mm</t>
  </si>
  <si>
    <t>-1005837424</t>
  </si>
  <si>
    <t>NCL.615693</t>
  </si>
  <si>
    <t>MR d110/90, PE100, SDR11, redukovaná spojka, elektro</t>
  </si>
  <si>
    <t>-849106711</t>
  </si>
  <si>
    <t>877271101</t>
  </si>
  <si>
    <t>Montáž elektrospojek na vodovodním potrubí z PE trub d 125</t>
  </si>
  <si>
    <t>-281105435</t>
  </si>
  <si>
    <t>28615976</t>
  </si>
  <si>
    <t>elektrospojka SDR11 PE 100 PN16 D 125mm</t>
  </si>
  <si>
    <t>1863070975</t>
  </si>
  <si>
    <t>NCL.615694</t>
  </si>
  <si>
    <t>MR d125/90, PE100, SDR11, redukovaná spojka, elektro</t>
  </si>
  <si>
    <t>907960338</t>
  </si>
  <si>
    <t>NCL.616510</t>
  </si>
  <si>
    <t>MR d125/110, PE100, SDR11, redukovaná spojka, elektro</t>
  </si>
  <si>
    <t>587099991</t>
  </si>
  <si>
    <t>877241110</t>
  </si>
  <si>
    <t>Montáž elektrokolen 45° na vodovodním potrubí z PE trub d 90</t>
  </si>
  <si>
    <t>-200468813</t>
  </si>
  <si>
    <t>286149481</t>
  </si>
  <si>
    <t>elektrokoleno 30° PE 100 PN16 D 90mm</t>
  </si>
  <si>
    <t>807357875</t>
  </si>
  <si>
    <t>28614948</t>
  </si>
  <si>
    <t>elektrokoleno 45° PE 100 PN16 D 90mm</t>
  </si>
  <si>
    <t>188060024</t>
  </si>
  <si>
    <t>877261110</t>
  </si>
  <si>
    <t>Montáž elektrokolen 45° na vodovodním potrubí z PE trub d 110</t>
  </si>
  <si>
    <t>1441872388</t>
  </si>
  <si>
    <t>286149491</t>
  </si>
  <si>
    <t>elektrokoleno 11° PE 100 PN16 D 110mm</t>
  </si>
  <si>
    <t>2118140703</t>
  </si>
  <si>
    <t>286149492</t>
  </si>
  <si>
    <t>elektrokoleno 30° PE 100 PN16 D 110mm</t>
  </si>
  <si>
    <t>-1900388640</t>
  </si>
  <si>
    <t>28614949</t>
  </si>
  <si>
    <t>elektrokoleno 45° PE 100 PN16 D 110mm</t>
  </si>
  <si>
    <t>-214433445</t>
  </si>
  <si>
    <t>877241113</t>
  </si>
  <si>
    <t>Montáž elektro T-kusů na vodovodním potrubí z PE trub d 90</t>
  </si>
  <si>
    <t>2007481038</t>
  </si>
  <si>
    <t>NCL.390946511</t>
  </si>
  <si>
    <t>BT45 d90, PE100, SDR11, PN16, T-kus, na tupo, dlouhý</t>
  </si>
  <si>
    <t>-1340401701</t>
  </si>
  <si>
    <t>877261113</t>
  </si>
  <si>
    <t>Montáž elektro T-kusů na vodovodním potrubí z PE trub d 110</t>
  </si>
  <si>
    <t>-1112555320</t>
  </si>
  <si>
    <t>NCL.391146511</t>
  </si>
  <si>
    <t>BT45 d110, PE100, SDR11, PN16, T-kus, na tupo, dlouhý</t>
  </si>
  <si>
    <t>-466450783</t>
  </si>
  <si>
    <t>877271113</t>
  </si>
  <si>
    <t>Montáž elektro T-kusů na vodovodním potrubí z PE trub d 125</t>
  </si>
  <si>
    <t>233886970</t>
  </si>
  <si>
    <t>NCL.391246511</t>
  </si>
  <si>
    <t>BT45 d125, PE100, SDR11, PN16, T-kus, na tupo, dlouhý</t>
  </si>
  <si>
    <t>926372611</t>
  </si>
  <si>
    <t>891212122</t>
  </si>
  <si>
    <t>Montáž kanalizačních šoupátek otevřený výkop DN 50</t>
  </si>
  <si>
    <t>584705787</t>
  </si>
  <si>
    <t>42221451</t>
  </si>
  <si>
    <t>šoupátko odpadní voda litina GGG 50 krátká stavební dl PN10/16 DN 50x150mm</t>
  </si>
  <si>
    <t>1643686164</t>
  </si>
  <si>
    <t>950205010003</t>
  </si>
  <si>
    <t>SOUPRAVA ZEMNÍ TELESKOPICKÁ E2-1,3 -1,8 50-100 (1,3-1,8m)</t>
  </si>
  <si>
    <t>404407505</t>
  </si>
  <si>
    <t>IVR.B100050</t>
  </si>
  <si>
    <t>Kulový uzávěr mezipřírubový DN 50</t>
  </si>
  <si>
    <t>176035471</t>
  </si>
  <si>
    <t>891213321</t>
  </si>
  <si>
    <t>Montáž ventilů odvzdušňovacích přírubových DN 50</t>
  </si>
  <si>
    <t>-684531959</t>
  </si>
  <si>
    <t>986405000016</t>
  </si>
  <si>
    <t>VENTIL ODVZDUŠŇOVACÍ NEREZ PRO ODPAD VODU 50</t>
  </si>
  <si>
    <t>-1727960451</t>
  </si>
  <si>
    <t>891247111</t>
  </si>
  <si>
    <t>Montáž hydrantů podzemních DN 80</t>
  </si>
  <si>
    <t>1192719315</t>
  </si>
  <si>
    <t>D81005015016</t>
  </si>
  <si>
    <t>SOUPRAVA PROPLACHOVACÍ NA ODPADNÍ VODU 50/1,5 m</t>
  </si>
  <si>
    <t>-1133877646</t>
  </si>
  <si>
    <t>894411111</t>
  </si>
  <si>
    <t>Zřízení šachet kanalizačních z betonových dílců na potrubí DN do 200 dno beton tř. C 25/30</t>
  </si>
  <si>
    <t>159911109</t>
  </si>
  <si>
    <t>59224076</t>
  </si>
  <si>
    <t>dno betonové šachtové kulaté DN 1000x500, 100x65x15cm s vypl. kynetou</t>
  </si>
  <si>
    <t>547095742</t>
  </si>
  <si>
    <t>156</t>
  </si>
  <si>
    <t>592241622</t>
  </si>
  <si>
    <t>skruž kanalizační s ocelovými stupadly 100x100x12cm s otvory DN 180, 200 mm</t>
  </si>
  <si>
    <t>1061772762</t>
  </si>
  <si>
    <t>157</t>
  </si>
  <si>
    <t>59224315</t>
  </si>
  <si>
    <t>deska betonová zákrytová pro kruhové šachty 100/62,5x16,5cm</t>
  </si>
  <si>
    <t>-1494636667</t>
  </si>
  <si>
    <t>158</t>
  </si>
  <si>
    <t>159</t>
  </si>
  <si>
    <t>160</t>
  </si>
  <si>
    <t>161</t>
  </si>
  <si>
    <t>162</t>
  </si>
  <si>
    <t>892241111</t>
  </si>
  <si>
    <t>Tlaková zkouška vodou potrubí do 80</t>
  </si>
  <si>
    <t>712545280</t>
  </si>
  <si>
    <t>163</t>
  </si>
  <si>
    <t>892271111</t>
  </si>
  <si>
    <t>Tlaková zkouška vodou potrubí DN 100 nebo 125</t>
  </si>
  <si>
    <t>1205526592</t>
  </si>
  <si>
    <t>164</t>
  </si>
  <si>
    <t>89227312R</t>
  </si>
  <si>
    <t>Proplach kanalizačního potrubí DN od 80 do 125</t>
  </si>
  <si>
    <t>-1639949681</t>
  </si>
  <si>
    <t>165</t>
  </si>
  <si>
    <t>892372111</t>
  </si>
  <si>
    <t>Zabezpečení konců potrubí DN do 300 při tlakových zkouškách vodou</t>
  </si>
  <si>
    <t>-1086983376</t>
  </si>
  <si>
    <t>166</t>
  </si>
  <si>
    <t>899401112</t>
  </si>
  <si>
    <t>Osazení poklopů litinových šoupátkových</t>
  </si>
  <si>
    <t>-174209211</t>
  </si>
  <si>
    <t>167</t>
  </si>
  <si>
    <t>42291352</t>
  </si>
  <si>
    <t>poklop litinový šoupátkový pro zemní soupravy osazení do terénu a do vozovky</t>
  </si>
  <si>
    <t>1363949938</t>
  </si>
  <si>
    <t>168</t>
  </si>
  <si>
    <t>56230636</t>
  </si>
  <si>
    <t>deska podkladová uličního poklopu plastového ventilkového a šoupatového</t>
  </si>
  <si>
    <t>-1700531235</t>
  </si>
  <si>
    <t>169</t>
  </si>
  <si>
    <t>899401113</t>
  </si>
  <si>
    <t>Osazení poklopů litinových hydrantových</t>
  </si>
  <si>
    <t>-255948612</t>
  </si>
  <si>
    <t>170</t>
  </si>
  <si>
    <t>56230638</t>
  </si>
  <si>
    <t>deska podkladová uličního poklopu plastového hydrantového</t>
  </si>
  <si>
    <t>-375980432</t>
  </si>
  <si>
    <t>171</t>
  </si>
  <si>
    <t>42291452</t>
  </si>
  <si>
    <t>poklop litinový hydrantový DN 80</t>
  </si>
  <si>
    <t>-2146129190</t>
  </si>
  <si>
    <t>172</t>
  </si>
  <si>
    <t>899712111</t>
  </si>
  <si>
    <t>Orientační tabulky na zdivu</t>
  </si>
  <si>
    <t>-727760804</t>
  </si>
  <si>
    <t>173</t>
  </si>
  <si>
    <t>899713111</t>
  </si>
  <si>
    <t>Orientační tabulky na sloupku betonovém nebo ocelovém</t>
  </si>
  <si>
    <t>1152812177</t>
  </si>
  <si>
    <t>174</t>
  </si>
  <si>
    <t>899721111</t>
  </si>
  <si>
    <t>Signalizační vodič DN do 150 mm na potrubí</t>
  </si>
  <si>
    <t>149434388</t>
  </si>
  <si>
    <t>175</t>
  </si>
  <si>
    <t>176</t>
  </si>
  <si>
    <t>899913134</t>
  </si>
  <si>
    <t>Uzavírací manžeta chráničky potrubí DN 80 x 200</t>
  </si>
  <si>
    <t>428669960</t>
  </si>
  <si>
    <t>177</t>
  </si>
  <si>
    <t>899913142</t>
  </si>
  <si>
    <t>Uzavírací manžeta chráničky potrubí DN 100 x 200</t>
  </si>
  <si>
    <t>1739564671</t>
  </si>
  <si>
    <t>178</t>
  </si>
  <si>
    <t>R-899.007</t>
  </si>
  <si>
    <t xml:space="preserve">Utěsnění přestupů do šachet segmentové DN 180-200 mm (TLT DN 80 a 100 mm)   D+M</t>
  </si>
  <si>
    <t>1679469196</t>
  </si>
  <si>
    <t>179</t>
  </si>
  <si>
    <t>R-899.013</t>
  </si>
  <si>
    <t xml:space="preserve">Podpěrný blok z trubky PVC DN 200, dl. 600 mm   D+M</t>
  </si>
  <si>
    <t>229443109</t>
  </si>
  <si>
    <t>180</t>
  </si>
  <si>
    <t>R-899.014</t>
  </si>
  <si>
    <t>Podružné práce při křížení s VTL plynovodem</t>
  </si>
  <si>
    <t>kpl.</t>
  </si>
  <si>
    <t>-781174148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</si>
  <si>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</si>
  <si>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</si>
  <si>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</si>
  <si>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</si>
  <si>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</si>
  <si>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</si>
  <si>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</si>
  <si>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</si>
  <si>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</si>
  <si>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</si>
  <si>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</si>
  <si>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</si>
  <si>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</si>
  <si>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</si>
  <si>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</si>
  <si>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-842610882</t>
  </si>
  <si>
    <t>196</t>
  </si>
  <si>
    <t>230011101</t>
  </si>
  <si>
    <t>Montáž potrubí trouby ocelové hladké tř.11-13 D 219 mm, tl 6,3 mm</t>
  </si>
  <si>
    <t>521033846</t>
  </si>
  <si>
    <t>197</t>
  </si>
  <si>
    <t>23002087R</t>
  </si>
  <si>
    <t>Příplatek zhotovení svařované přechody na montáži DN/DN1 200/200</t>
  </si>
  <si>
    <t>-1548080656</t>
  </si>
  <si>
    <t>198</t>
  </si>
  <si>
    <t>230200117</t>
  </si>
  <si>
    <t>Nasunutí potrubní sekce do ocelové chráničky DN 80</t>
  </si>
  <si>
    <t>738240748</t>
  </si>
  <si>
    <t>199</t>
  </si>
  <si>
    <t>230200118</t>
  </si>
  <si>
    <t>Nasunutí potrubní sekce do ocelové chráničky DN 100</t>
  </si>
  <si>
    <t>-469723823</t>
  </si>
  <si>
    <t>001.1-2 - Výtlak 2</t>
  </si>
  <si>
    <t>1069058106</t>
  </si>
  <si>
    <t>-1958073969</t>
  </si>
  <si>
    <t>-288099064</t>
  </si>
  <si>
    <t>-125306214</t>
  </si>
  <si>
    <t>-241421276</t>
  </si>
  <si>
    <t>758122441</t>
  </si>
  <si>
    <t>1396133844</t>
  </si>
  <si>
    <t>NCL.190925517</t>
  </si>
  <si>
    <t>BB22, d90, PE100, SDR17, PN10, R = 1,5 x d, oblouk 22° bezešvý, na tupo, dlouhý</t>
  </si>
  <si>
    <t>-798252592</t>
  </si>
  <si>
    <t>NCL.190948511</t>
  </si>
  <si>
    <t>BB45, d90, PE100, SDR11, PN16, R = 1,5 x d, oblouk 45° bezešvý, na tupo, dlouhý</t>
  </si>
  <si>
    <t>-1457045081</t>
  </si>
  <si>
    <t>439110029</t>
  </si>
  <si>
    <t>857483055</t>
  </si>
  <si>
    <t>-2094075684</t>
  </si>
  <si>
    <t>288041932</t>
  </si>
  <si>
    <t>80010044</t>
  </si>
  <si>
    <t>-1251676900</t>
  </si>
  <si>
    <t>-576994672</t>
  </si>
  <si>
    <t>1005588363</t>
  </si>
  <si>
    <t>-458323036</t>
  </si>
  <si>
    <t>001.1-3 - Výtlak 3</t>
  </si>
  <si>
    <t>1310172054</t>
  </si>
  <si>
    <t>593188606</t>
  </si>
  <si>
    <t>925329584</t>
  </si>
  <si>
    <t>517190072</t>
  </si>
  <si>
    <t>1517027461</t>
  </si>
  <si>
    <t>751792785</t>
  </si>
  <si>
    <t>1741339877</t>
  </si>
  <si>
    <t>001.1-4 - Výtlak 4</t>
  </si>
  <si>
    <t>1883023131</t>
  </si>
  <si>
    <t>-989187217</t>
  </si>
  <si>
    <t>-56421307</t>
  </si>
  <si>
    <t>-947336303</t>
  </si>
  <si>
    <t>484413963</t>
  </si>
  <si>
    <t>-1702242061</t>
  </si>
  <si>
    <t>55253510</t>
  </si>
  <si>
    <t>tvarovka přírubová litinová vodovodní s přírubovou odbočkou PN10/40 T-kus DN 80/80</t>
  </si>
  <si>
    <t>1837814714</t>
  </si>
  <si>
    <t>871324301</t>
  </si>
  <si>
    <t>Montáž kanalizačního potrubí z PE SDR17 otevřený výkop sklon do 20 % svařovaných na tupo D 160x9,5 mm</t>
  </si>
  <si>
    <t>28613689</t>
  </si>
  <si>
    <t>potrubí kanalizační PE100 RC se signalizační vrstvou SDR11 160x14,6mm dl 12m</t>
  </si>
  <si>
    <t>-1298169406</t>
  </si>
  <si>
    <t>899913133</t>
  </si>
  <si>
    <t>Uzavírací manžeta chráničky potrubí DN 80 x 150</t>
  </si>
  <si>
    <t>-1135848795</t>
  </si>
  <si>
    <t>814550590</t>
  </si>
  <si>
    <t>556027520</t>
  </si>
  <si>
    <t>-1210994955</t>
  </si>
  <si>
    <t>-1259912806</t>
  </si>
  <si>
    <t>-729640778</t>
  </si>
  <si>
    <t>001.1-5 - Výtlak 5</t>
  </si>
  <si>
    <t>141721211</t>
  </si>
  <si>
    <t>Řízený zemní protlak délky do 50 m hloubky do 6 m s protlačením potrubí vnějšího průměru vrtu do 90 mm v hornině třídy těžitelnosti I a II, skupiny 1 až 4</t>
  </si>
  <si>
    <t>-51612525</t>
  </si>
  <si>
    <t>-1942046087</t>
  </si>
  <si>
    <t>1373743295</t>
  </si>
  <si>
    <t>1360714329</t>
  </si>
  <si>
    <t>28613735</t>
  </si>
  <si>
    <t>potrubí kanalizační PE100 RC SDR11 s dodatečným opláštěním, 90x8,2mm</t>
  </si>
  <si>
    <t>71583012</t>
  </si>
  <si>
    <t>2002268885</t>
  </si>
  <si>
    <t>1407253835</t>
  </si>
  <si>
    <t>89223312R</t>
  </si>
  <si>
    <t>Proplach kanalizačního potrubí DN od 40 do 70</t>
  </si>
  <si>
    <t>778097008</t>
  </si>
  <si>
    <t>001.1-6 - Výtlak 6</t>
  </si>
  <si>
    <t>334312971</t>
  </si>
  <si>
    <t>-264056564</t>
  </si>
  <si>
    <t>416450624</t>
  </si>
  <si>
    <t>-61115250</t>
  </si>
  <si>
    <t>633907336</t>
  </si>
  <si>
    <t>001.1-7 - Tlaková stoka f.1</t>
  </si>
  <si>
    <t>1997140894</t>
  </si>
  <si>
    <t>113107443</t>
  </si>
  <si>
    <t>Odstranění podkladu živičných tl 150 mm při překopech strojně pl do 15 m2</t>
  </si>
  <si>
    <t>1094104128</t>
  </si>
  <si>
    <t>1401764227</t>
  </si>
  <si>
    <t>162351123</t>
  </si>
  <si>
    <t>Vodorovné přemístění do 500 m výkopku/sypaniny z hornin třídy těžitelnosti II, skupiny 4 a 5</t>
  </si>
  <si>
    <t>2043352254</t>
  </si>
  <si>
    <t>28613733</t>
  </si>
  <si>
    <t>potrubí kanalizační PE100 RC SDR11 s dodatečným opláštěním, 63x5,8mm</t>
  </si>
  <si>
    <t>1621443733</t>
  </si>
  <si>
    <t>877211101</t>
  </si>
  <si>
    <t>Montáž elektrospojek na vodovodním potrubí z PE trub d 63</t>
  </si>
  <si>
    <t>573458529</t>
  </si>
  <si>
    <t>28615972</t>
  </si>
  <si>
    <t>elektrospojka SDR11 PE 100 PN16 D 63mm</t>
  </si>
  <si>
    <t>-1727063183</t>
  </si>
  <si>
    <t>877211110</t>
  </si>
  <si>
    <t>Montáž elektrokolen 45° na vodovodním potrubí z PE trub d 63</t>
  </si>
  <si>
    <t>448675358</t>
  </si>
  <si>
    <t>28614946</t>
  </si>
  <si>
    <t>elektrokoleno 45° PE 100 PN16 D 63mm</t>
  </si>
  <si>
    <t>2115808652</t>
  </si>
  <si>
    <t>877211118</t>
  </si>
  <si>
    <t>Montáž elektrozáslepek na vodovodním potrubí z PE trub d 63</t>
  </si>
  <si>
    <t>863434789</t>
  </si>
  <si>
    <t>28615023</t>
  </si>
  <si>
    <t>elektrozáslepka SDR11 PE 100 PN16 D 63mm</t>
  </si>
  <si>
    <t>2147106112</t>
  </si>
  <si>
    <t>R-899.006</t>
  </si>
  <si>
    <t xml:space="preserve">Utěsnění přestupů do šachet segmentové DN do 100 mm (potrubí PE d63 mm)   D+M</t>
  </si>
  <si>
    <t>R-899.012</t>
  </si>
  <si>
    <t xml:space="preserve">Ukotvení napojení tlakové potrubí d40-63 v revizní šachtě nerezovými objímkami vč. potrubního mezikusu dl. 0,25 m   D+M</t>
  </si>
  <si>
    <t>-952023433</t>
  </si>
  <si>
    <t>977151118</t>
  </si>
  <si>
    <t>Jádrové vrty diamantovými korunkami do D 100 mm do stavebních materiálů</t>
  </si>
  <si>
    <t>624881504</t>
  </si>
  <si>
    <t>-1356489947</t>
  </si>
  <si>
    <t>002 - SO-02 Kanalizační přípojky - veřejné části</t>
  </si>
  <si>
    <t>002-1 - Stoky A</t>
  </si>
  <si>
    <t>113106023</t>
  </si>
  <si>
    <t>Rozebrání dlažeb při překopech komunikací pro pěší ze zámkové dlažby ručně</t>
  </si>
  <si>
    <t>1709931127</t>
  </si>
  <si>
    <t>113107423</t>
  </si>
  <si>
    <t>Odstranění podkladu z kameniva drceného tl 300 mm při překopech strojně pl do 15 m2</t>
  </si>
  <si>
    <t>843488528</t>
  </si>
  <si>
    <t>-102746132</t>
  </si>
  <si>
    <t>1634310682</t>
  </si>
  <si>
    <t>132254201</t>
  </si>
  <si>
    <t>Hloubení zapažených rýh š do 2000 mm v hornině třídy těžitelnosti I, skupiny 3 objem do 20 m3</t>
  </si>
  <si>
    <t>132354201</t>
  </si>
  <si>
    <t>Hloubení zapažených rýh š do 2000 mm v hornině třídy těžitelnosti II, skupiny 4 objem do 20 m3</t>
  </si>
  <si>
    <t>132454201</t>
  </si>
  <si>
    <t>Hloubení zapažených rýh š do 2000 mm v hornině třídy těžitelnosti II, skupiny 5 objem do 20 m3</t>
  </si>
  <si>
    <t>-1287903526</t>
  </si>
  <si>
    <t>132554201</t>
  </si>
  <si>
    <t>Hloubení zapažených rýh š do 2000 mm v hornině třídy těžitelnosti III, skupiny 6 objem do 20 m3</t>
  </si>
  <si>
    <t>1654872013</t>
  </si>
  <si>
    <t>14172121R</t>
  </si>
  <si>
    <t>Řízený zemní protlak do hloubky do 6 m s protlačením kanalizačního hladkého gravitačního potrubí vnějšího průměru vrtu do 160 mm v hornině třídy těžitelnosti I a II, skupiny 1 až 4</t>
  </si>
  <si>
    <t>1646560228</t>
  </si>
  <si>
    <t>151101102</t>
  </si>
  <si>
    <t>Zřízení příložného pažení a rozepření stěn rýh hl do 4 m</t>
  </si>
  <si>
    <t>-845945904</t>
  </si>
  <si>
    <t>421573295</t>
  </si>
  <si>
    <t>151101112</t>
  </si>
  <si>
    <t>Odstranění příložného pažení a rozepření stěn rýh hl do 4 m</t>
  </si>
  <si>
    <t>-1237563379</t>
  </si>
  <si>
    <t>320358726</t>
  </si>
  <si>
    <t>167151101</t>
  </si>
  <si>
    <t>Nakládání výkopku z hornin třídy těžitelnosti I, skupiny 1 až 3 do 100 m3</t>
  </si>
  <si>
    <t>167151102</t>
  </si>
  <si>
    <t>Nakládání výkopku z hornin třídy těžitelnosti II, skupiny 4 a 5 do 100 m3</t>
  </si>
  <si>
    <t>167151103</t>
  </si>
  <si>
    <t>Nakládání výkopku z hornin třídy těžitelnosti III, skupiny 6 a 7 do 100 m3</t>
  </si>
  <si>
    <t>1335560512</t>
  </si>
  <si>
    <t>-523670567</t>
  </si>
  <si>
    <t>604768858</t>
  </si>
  <si>
    <t>-1399796214</t>
  </si>
  <si>
    <t>1911946226</t>
  </si>
  <si>
    <t>596211110</t>
  </si>
  <si>
    <t>Kladení zámkové dlažby komunikací pro pěší tl 60 mm skupiny A pl do 50 m2</t>
  </si>
  <si>
    <t>-578162342</t>
  </si>
  <si>
    <t>871313121</t>
  </si>
  <si>
    <t>Montáž kanalizačního potrubí z PVC těsněné gumovým kroužkem otevřený výkop sklon do 20 % DN 160</t>
  </si>
  <si>
    <t>-1293154841</t>
  </si>
  <si>
    <t>286111741</t>
  </si>
  <si>
    <t>trubka kanalizační PVC DN 160 mm SN10</t>
  </si>
  <si>
    <t>1237724799</t>
  </si>
  <si>
    <t>871324201</t>
  </si>
  <si>
    <t>Montáž kanalizačního potrubí z PE SDR11 otevřený výkop sklon do 20 % svařovaných na tupo D 160x14,6 mm</t>
  </si>
  <si>
    <t>-58256245</t>
  </si>
  <si>
    <t>28613448</t>
  </si>
  <si>
    <t>potrubí kanalizační PE100 RC se signalizační vrstvou SDR17 160x9,5mm</t>
  </si>
  <si>
    <t>-225039801</t>
  </si>
  <si>
    <t>877310310</t>
  </si>
  <si>
    <t>Montáž kolen na kanalizačním potrubí z PP trub hladkých plnostěnných DN 150</t>
  </si>
  <si>
    <t>169007772</t>
  </si>
  <si>
    <t>28611361</t>
  </si>
  <si>
    <t>koleno kanalizační PVC KG 160x45°</t>
  </si>
  <si>
    <t>-1008287153</t>
  </si>
  <si>
    <t>-2074689648</t>
  </si>
  <si>
    <t>1965958396</t>
  </si>
  <si>
    <t>894812001</t>
  </si>
  <si>
    <t>Revizní a čistící šachta z PP šachtové dno DN 400/150 přímý tok</t>
  </si>
  <si>
    <t>1190900461</t>
  </si>
  <si>
    <t>894812033</t>
  </si>
  <si>
    <t>Revizní a čistící šachta z PP DN 400 šachtová roura korugovaná bez hrdla světlé hloubky 2000 mm</t>
  </si>
  <si>
    <t>-1700695797</t>
  </si>
  <si>
    <t>894812041</t>
  </si>
  <si>
    <t>Příplatek k rourám revizní a čistící šachty z PP DN 400 za uříznutí šachtové roury</t>
  </si>
  <si>
    <t>-330949136</t>
  </si>
  <si>
    <t>894812063</t>
  </si>
  <si>
    <t>Revizní a čistící šachta z PP DN 400 poklop litinový plný do teleskopické trubky pro třídu zatížení D400</t>
  </si>
  <si>
    <t>-42982012</t>
  </si>
  <si>
    <t>894812311</t>
  </si>
  <si>
    <t>Revizní a čistící šachta z PP typ DN 600/160 šachtové dno průtočné</t>
  </si>
  <si>
    <t>1559738949</t>
  </si>
  <si>
    <t>894812332</t>
  </si>
  <si>
    <t>Revizní a čistící šachta z PP DN 600 šachtová roura korugovaná světlé hloubky 2000 mm</t>
  </si>
  <si>
    <t>-358508004</t>
  </si>
  <si>
    <t>894812339</t>
  </si>
  <si>
    <t>Příplatek k rourám revizní a čistící šachty z PP DN 600 za uříznutí šachtové roury</t>
  </si>
  <si>
    <t>320798592</t>
  </si>
  <si>
    <t>894812376</t>
  </si>
  <si>
    <t>Revizní a čistící šachta z PP DN 600 poklop litinový pro třídu zatížení D400 s betonovým prstencem</t>
  </si>
  <si>
    <t>1510286122</t>
  </si>
  <si>
    <t>89235111R</t>
  </si>
  <si>
    <t>Tlaková zkouška potrubí DN 150 nebo 200</t>
  </si>
  <si>
    <t>1880828481</t>
  </si>
  <si>
    <t>979051121</t>
  </si>
  <si>
    <t>Očištění zámkových dlaždic se spárováním z kameniva těženého při překopech inženýrských sítí</t>
  </si>
  <si>
    <t>-1413320404</t>
  </si>
  <si>
    <t>832229571</t>
  </si>
  <si>
    <t>002-2 - Stoky B</t>
  </si>
  <si>
    <t>-615971510</t>
  </si>
  <si>
    <t>-281677098</t>
  </si>
  <si>
    <t>-1417509480</t>
  </si>
  <si>
    <t>1611469880</t>
  </si>
  <si>
    <t>28613732</t>
  </si>
  <si>
    <t>potrubí kanalizační PE100 RC SDR11 s dodatečným opláštěním, 50x4,6mm</t>
  </si>
  <si>
    <t>-741365505</t>
  </si>
  <si>
    <t>1301172053</t>
  </si>
  <si>
    <t>877181110</t>
  </si>
  <si>
    <t>Montáž elektrokolen 45° na vodovodním potrubí z PE trub d 50</t>
  </si>
  <si>
    <t>-292086264</t>
  </si>
  <si>
    <t>877181112</t>
  </si>
  <si>
    <t>Montáž elektrokolen 90° na vodovodním potrubí z PE trub d 50</t>
  </si>
  <si>
    <t>64498939</t>
  </si>
  <si>
    <t>877181118</t>
  </si>
  <si>
    <t>Montáž elektrozáslepek na vodovodním potrubí z PE trub d 50</t>
  </si>
  <si>
    <t>1150702567</t>
  </si>
  <si>
    <t>286530541</t>
  </si>
  <si>
    <t>elektrokoleno 45° PE 100 D 50mm</t>
  </si>
  <si>
    <t>-1208839579</t>
  </si>
  <si>
    <t>28653054</t>
  </si>
  <si>
    <t>elektrokoleno 90° PE 100 D 50mm</t>
  </si>
  <si>
    <t>-1434966871</t>
  </si>
  <si>
    <t>28615022</t>
  </si>
  <si>
    <t>elektrozáslepka SDR11 PE 100 PN16 D 50mm</t>
  </si>
  <si>
    <t>1109463873</t>
  </si>
  <si>
    <t>-511515699</t>
  </si>
  <si>
    <t>-289631761</t>
  </si>
  <si>
    <t>-1277107527</t>
  </si>
  <si>
    <t>R-899.005</t>
  </si>
  <si>
    <t xml:space="preserve">Utěsnění přestupů do šachet pružným tmelem DN do 70 mm (potrubí PE d40 a 50 mm)   D+M</t>
  </si>
  <si>
    <t>-604213937</t>
  </si>
  <si>
    <t>-96108330</t>
  </si>
  <si>
    <t>977151115</t>
  </si>
  <si>
    <t>Jádrové vrty diamantovými korunkami do D 70 mm do stavebních materiálů</t>
  </si>
  <si>
    <t>-1734808176</t>
  </si>
  <si>
    <t>1384649629</t>
  </si>
  <si>
    <t>002-3 - Stoky C</t>
  </si>
  <si>
    <t>1367175953</t>
  </si>
  <si>
    <t>2070878127</t>
  </si>
  <si>
    <t>1374388191</t>
  </si>
  <si>
    <t>-584347278</t>
  </si>
  <si>
    <t>-1011318141</t>
  </si>
  <si>
    <t>-1221172044</t>
  </si>
  <si>
    <t>28613731</t>
  </si>
  <si>
    <t>potrubí kanalizační PE100 RC SDR11 s dodatečným opláštěním, 40x3,7mm</t>
  </si>
  <si>
    <t>-616205518</t>
  </si>
  <si>
    <t>877171101</t>
  </si>
  <si>
    <t>Montáž elektrospojek na vodovodním potrubí z PE trub d 40</t>
  </si>
  <si>
    <t>877171110</t>
  </si>
  <si>
    <t>Montáž elektrokolen 45° na vodovodním potrubí z PE trub d 40</t>
  </si>
  <si>
    <t>877171112</t>
  </si>
  <si>
    <t>Montáž elektrokolen 90° na vodovodním potrubí z PE trub d 40</t>
  </si>
  <si>
    <t>-2022906344</t>
  </si>
  <si>
    <t>877171118</t>
  </si>
  <si>
    <t>Montáž elektrozáslepek na vodovodním potrubí z PE trub d 40</t>
  </si>
  <si>
    <t>-1915075190</t>
  </si>
  <si>
    <t>28615970</t>
  </si>
  <si>
    <t>elektrospojka SDR11 PE 100 PN16 D 40mm</t>
  </si>
  <si>
    <t>-1419987507</t>
  </si>
  <si>
    <t>286530531</t>
  </si>
  <si>
    <t>elektrokoleno 45° PE 100 D 40mm</t>
  </si>
  <si>
    <t>188387786</t>
  </si>
  <si>
    <t>28653053</t>
  </si>
  <si>
    <t>elektrokoleno 90° PE 100 D 40mm</t>
  </si>
  <si>
    <t>1482899462</t>
  </si>
  <si>
    <t>28615021</t>
  </si>
  <si>
    <t>elektrozáslepka SDR11 PE 100 PN16 D 40mm</t>
  </si>
  <si>
    <t>2087677233</t>
  </si>
  <si>
    <t>68539889</t>
  </si>
  <si>
    <t>-293940160</t>
  </si>
  <si>
    <t>1040340568</t>
  </si>
  <si>
    <t>-1264181617</t>
  </si>
  <si>
    <t>002-4 - Stoky D - Dolní Kruty</t>
  </si>
  <si>
    <t>-1149487896</t>
  </si>
  <si>
    <t>1993316029</t>
  </si>
  <si>
    <t>877181101</t>
  </si>
  <si>
    <t>Montáž elektrospojek na vodovodním potrubí z PE trub d 50</t>
  </si>
  <si>
    <t>-1777698544</t>
  </si>
  <si>
    <t>28615971</t>
  </si>
  <si>
    <t>elektrospojka SDR11 PE 100 PN16 D 50mm</t>
  </si>
  <si>
    <t>-58747310</t>
  </si>
  <si>
    <t>-1476664021</t>
  </si>
  <si>
    <t>-838801056</t>
  </si>
  <si>
    <t>1891275306</t>
  </si>
  <si>
    <t>002-5 - Stoky D - Horní Kruty</t>
  </si>
  <si>
    <t>744606148</t>
  </si>
  <si>
    <t>886773071</t>
  </si>
  <si>
    <t>871184201</t>
  </si>
  <si>
    <t>Montáž kanalizačního potrubí z PE SDR11 otevřený výkop sklon do 20 % svařovaných na tupo D 40x3,7 mm</t>
  </si>
  <si>
    <t>-1819182297</t>
  </si>
  <si>
    <t>28613682</t>
  </si>
  <si>
    <t>potrubí kanalizační PE100 RC se signalizační vrstvou SDR11 40x3,7mm</t>
  </si>
  <si>
    <t>-699182741</t>
  </si>
  <si>
    <t>220615777</t>
  </si>
  <si>
    <t>1372925996</t>
  </si>
  <si>
    <t>1903265837</t>
  </si>
  <si>
    <t>002-6 - Stoky E</t>
  </si>
  <si>
    <t>121112003</t>
  </si>
  <si>
    <t>Sejmutí ornice tl vrstvy do 200 mm ručně</t>
  </si>
  <si>
    <t>-172150919</t>
  </si>
  <si>
    <t>162211311</t>
  </si>
  <si>
    <t>Vodorovné přemístění výkopku z horniny třídy těžitelnosti I, skupiny 1 až 3 stavebním kolečkem do 10 m</t>
  </si>
  <si>
    <t>-1036932706</t>
  </si>
  <si>
    <t>162211319</t>
  </si>
  <si>
    <t>Příplatek k vodorovnému přemístění výkopku z horniny třídy těžitelnosti I, skupiny 1 až 3 stavebním kolečkem ZKD 10 m</t>
  </si>
  <si>
    <t>450830617</t>
  </si>
  <si>
    <t>162211321</t>
  </si>
  <si>
    <t>Vodorovné přemístění výkopku z horniny třídy těžitelnosti II, skupiny 4 a 5 stavebním kolečkem do 10 m</t>
  </si>
  <si>
    <t>983776598</t>
  </si>
  <si>
    <t>162211329</t>
  </si>
  <si>
    <t>Příplatek k vodorovnému přemístění výkopku z horniny třídy těžitelnosti II, skupiny 4 a 5 stavebním kolečkem ZKD 10 m</t>
  </si>
  <si>
    <t>-283571831</t>
  </si>
  <si>
    <t>167111101</t>
  </si>
  <si>
    <t>Nakládání výkopku z hornin třídy těžitelnosti I, skupiny 1 až 3 ručně</t>
  </si>
  <si>
    <t>1731404847</t>
  </si>
  <si>
    <t>167111102</t>
  </si>
  <si>
    <t>Nakládání výkopku z hornin třídy těžitelnosti II, skupiny 4 a 5 ručně</t>
  </si>
  <si>
    <t>-1499664658</t>
  </si>
  <si>
    <t>175111101</t>
  </si>
  <si>
    <t>Obsypání potrubí ručně sypaninou bez prohození, uloženou do 3 m</t>
  </si>
  <si>
    <t>196451785</t>
  </si>
  <si>
    <t>175111109</t>
  </si>
  <si>
    <t>Příplatek k obsypání potrubí za ruční prohození sypaniny, uložené do 3 m</t>
  </si>
  <si>
    <t>-1067605677</t>
  </si>
  <si>
    <t>174111101</t>
  </si>
  <si>
    <t>Zásyp jam, šachet rýh nebo kolem objektů sypaninou se zhutněním ručně</t>
  </si>
  <si>
    <t>1667668189</t>
  </si>
  <si>
    <t>181311103</t>
  </si>
  <si>
    <t>Rozprostření ornice tl vrstvy do 200 mm v rovině nebo ve svahu do 1:5 ručně</t>
  </si>
  <si>
    <t>-1536045314</t>
  </si>
  <si>
    <t>-1573233138</t>
  </si>
  <si>
    <t>1052496998</t>
  </si>
  <si>
    <t>-221296801</t>
  </si>
  <si>
    <t>-765395902</t>
  </si>
  <si>
    <t>002-7 - Stoky F</t>
  </si>
  <si>
    <t>-250601214</t>
  </si>
  <si>
    <t>1783107384</t>
  </si>
  <si>
    <t>28614973</t>
  </si>
  <si>
    <t>elektroredukce PE 100 PN16 D 50-40mm</t>
  </si>
  <si>
    <t>-744632395</t>
  </si>
  <si>
    <t>877211113</t>
  </si>
  <si>
    <t>Montáž elektro T-kusů na vodovodním potrubí z PE trub d 63</t>
  </si>
  <si>
    <t>-1934292468</t>
  </si>
  <si>
    <t>877211112</t>
  </si>
  <si>
    <t>Montáž elektrokolen 90° na vodovodním potrubí z PE trub d 63</t>
  </si>
  <si>
    <t>-1689385420</t>
  </si>
  <si>
    <t>NCL.580605517</t>
  </si>
  <si>
    <t>BTR90 d63 / 50, PE100, SDR17, PN10, T-kus redukovaný, na tupo, dlouhý</t>
  </si>
  <si>
    <t>1304959802</t>
  </si>
  <si>
    <t>-686323263</t>
  </si>
  <si>
    <t>28653055</t>
  </si>
  <si>
    <t>elektrokoleno 90° PE 100 D 63mm</t>
  </si>
  <si>
    <t>1626349432</t>
  </si>
  <si>
    <t>1436917660</t>
  </si>
  <si>
    <t>-969911293</t>
  </si>
  <si>
    <t>-1156016927</t>
  </si>
  <si>
    <t>-1648417923</t>
  </si>
  <si>
    <t>795672720</t>
  </si>
  <si>
    <t>003 - SO 03 - Čerpací stanice odpadních vod (ČSOV)</t>
  </si>
  <si>
    <t>003.1 - SO 03.1 - Stavební část</t>
  </si>
  <si>
    <t>Úroveň 3:</t>
  </si>
  <si>
    <t>003.1-1 - ČSOV 1</t>
  </si>
  <si>
    <t xml:space="preserve">    6 - Úpravy povrchů, podlahy a osazování výplní</t>
  </si>
  <si>
    <t>PSV - Práce a dodávky PSV</t>
  </si>
  <si>
    <t xml:space="preserve">    711 - Izolace proti vodě, vlhkosti a plynům</t>
  </si>
  <si>
    <t xml:space="preserve">    713 - Izolace tepelné</t>
  </si>
  <si>
    <t>-1957096524</t>
  </si>
  <si>
    <t>2025757429</t>
  </si>
  <si>
    <t>-1376724604</t>
  </si>
  <si>
    <t>2015729877</t>
  </si>
  <si>
    <t>115101R</t>
  </si>
  <si>
    <t>Čerpací jímka provedená ve dně jámy DN 500 mm vč. zemních prací a vč. odstranění</t>
  </si>
  <si>
    <t>-1039023662</t>
  </si>
  <si>
    <t>1728074159</t>
  </si>
  <si>
    <t>570329532</t>
  </si>
  <si>
    <t>121151113</t>
  </si>
  <si>
    <t>Sejmutí ornice plochy do 500 m2 tl vrstvy do 200 mm strojně</t>
  </si>
  <si>
    <t>122251101</t>
  </si>
  <si>
    <t>Odkopávky a prokopávky nezapažené v hornině třídy těžitelnosti I, skupiny 3 objem do 20 m3 strojně</t>
  </si>
  <si>
    <t>-232870953</t>
  </si>
  <si>
    <t>131251203</t>
  </si>
  <si>
    <t>Hloubení jam zapažených v hornině třídy těžitelnosti I, skupiny 3 objem do 100 m3 strojně</t>
  </si>
  <si>
    <t>131351203</t>
  </si>
  <si>
    <t>Hloubení jam zapažených v hornině třídy těžitelnosti II, skupiny 4 objem do 100 m3 strojně</t>
  </si>
  <si>
    <t>1954265450</t>
  </si>
  <si>
    <t>131451203</t>
  </si>
  <si>
    <t>Hloubení jam zapažených v hornině třídy těžitelnosti II, skupiny 5 objem do 100 m3 strojně</t>
  </si>
  <si>
    <t>131551203</t>
  </si>
  <si>
    <t>Hloubení jam zapažených v hornině třídy těžitelnosti III, skupiny 6 objem do 100 m3 strojně</t>
  </si>
  <si>
    <t>171562149</t>
  </si>
  <si>
    <t>325006360</t>
  </si>
  <si>
    <t>151811143</t>
  </si>
  <si>
    <t>Osazení pažicího boxu hl výkopu do 6 m š do 5 m</t>
  </si>
  <si>
    <t>-791535284</t>
  </si>
  <si>
    <t>151811243</t>
  </si>
  <si>
    <t>Odstranění pažicího boxu hl výkopu do 6 m š do 5 m</t>
  </si>
  <si>
    <t>-52625668</t>
  </si>
  <si>
    <t>151501602</t>
  </si>
  <si>
    <t>Přepažování vzepření při pažení zátažném hl do 8 m</t>
  </si>
  <si>
    <t>1235875672</t>
  </si>
  <si>
    <t>161151103</t>
  </si>
  <si>
    <t>Svislé přemístění výkopku z horniny třídy těžitelnosti I, skupiny 1 až 3 hl výkopu přes 4 do 8 m</t>
  </si>
  <si>
    <t>-2054915673</t>
  </si>
  <si>
    <t>161151113</t>
  </si>
  <si>
    <t>Svislé přemístění výkopku z horniny třídy těžitelnosti II, skupiny 4 a 5 hl výkopu přes 4 do 8 m</t>
  </si>
  <si>
    <t>-1655480834</t>
  </si>
  <si>
    <t>161151123</t>
  </si>
  <si>
    <t>Svislé přemístění výkopku z horniny třídy těžitelnosti III, skupiny 6 a 7 hl výkopu přes 4 do 8 m</t>
  </si>
  <si>
    <t>739819968</t>
  </si>
  <si>
    <t>-266572899</t>
  </si>
  <si>
    <t>1972007393</t>
  </si>
  <si>
    <t>184490727</t>
  </si>
  <si>
    <t>-489345730</t>
  </si>
  <si>
    <t>-608807742</t>
  </si>
  <si>
    <t>887236836</t>
  </si>
  <si>
    <t>352078635</t>
  </si>
  <si>
    <t>-1482458988</t>
  </si>
  <si>
    <t>-168562465</t>
  </si>
  <si>
    <t>58314209</t>
  </si>
  <si>
    <t>737386091</t>
  </si>
  <si>
    <t>1458663055</t>
  </si>
  <si>
    <t>-219371374</t>
  </si>
  <si>
    <t>1010838242</t>
  </si>
  <si>
    <t>1956573709</t>
  </si>
  <si>
    <t>669203122</t>
  </si>
  <si>
    <t>-1325460567</t>
  </si>
  <si>
    <t>-1283020123</t>
  </si>
  <si>
    <t>-618122090</t>
  </si>
  <si>
    <t>410142489</t>
  </si>
  <si>
    <t>888968563</t>
  </si>
  <si>
    <t>-1906497200</t>
  </si>
  <si>
    <t>1825895942</t>
  </si>
  <si>
    <t>-1751292046</t>
  </si>
  <si>
    <t>-1539828370</t>
  </si>
  <si>
    <t>183105114</t>
  </si>
  <si>
    <t>Hloubení jamek bez výměny půdy zeminy tř 1 až 4 objem do 0,125 m3 ve svahu do 1:1</t>
  </si>
  <si>
    <t>-1499862247</t>
  </si>
  <si>
    <t>271532212</t>
  </si>
  <si>
    <t>Podsyp pod základové konstrukce se zhutněním z hrubého kameniva frakce 16 až 32 mm</t>
  </si>
  <si>
    <t>271572211</t>
  </si>
  <si>
    <t>Podsyp pod základové konstrukce se zhutněním z netříděného štěrkopísku</t>
  </si>
  <si>
    <t>-1586012083</t>
  </si>
  <si>
    <t>274321511</t>
  </si>
  <si>
    <t>Základové pasy ze ŽB bez zvýšených nároků na prostředí tř. C 25/30</t>
  </si>
  <si>
    <t>801601965</t>
  </si>
  <si>
    <t>274361821</t>
  </si>
  <si>
    <t>Výztuž základových pásů betonářskou ocelí 10 505 (R)</t>
  </si>
  <si>
    <t>1746577873</t>
  </si>
  <si>
    <t>274351121</t>
  </si>
  <si>
    <t>Zřízení bednění základových pasů rovného</t>
  </si>
  <si>
    <t>569113442</t>
  </si>
  <si>
    <t>274351122</t>
  </si>
  <si>
    <t>Odstranění bednění základových pasů rovného</t>
  </si>
  <si>
    <t>1534936644</t>
  </si>
  <si>
    <t>275351121</t>
  </si>
  <si>
    <t>Zřízení bednění základových patek</t>
  </si>
  <si>
    <t>-1212543925</t>
  </si>
  <si>
    <t>275351122</t>
  </si>
  <si>
    <t>Odstranění bednění základových patek</t>
  </si>
  <si>
    <t>1559428595</t>
  </si>
  <si>
    <t>452321161</t>
  </si>
  <si>
    <t>Podkladní desky ze ŽB tř. C 25/30 otevřený výkop</t>
  </si>
  <si>
    <t>273362021</t>
  </si>
  <si>
    <t>Výztuž základových desek svařovanými sítěmi Kari</t>
  </si>
  <si>
    <t>2067951906</t>
  </si>
  <si>
    <t>338121123</t>
  </si>
  <si>
    <t>Osazování sloupků a vzpěr ŽB plotových zabetonováním patky o objemu do 0,15 m3</t>
  </si>
  <si>
    <t>338121127</t>
  </si>
  <si>
    <t>Osazování sloupků a vzpěr ŽB plotových zabetonováním patky o objemu do 0,30 m3</t>
  </si>
  <si>
    <t>777898849</t>
  </si>
  <si>
    <t>59231053</t>
  </si>
  <si>
    <t>sloupek betonový plotový šedý řadový KZV 5-250, 150x120x2500 mm</t>
  </si>
  <si>
    <t>421911620</t>
  </si>
  <si>
    <t>59231054</t>
  </si>
  <si>
    <t>vzpěra betonová plotová šedá KZS 15-250, 150x120x2500 mm</t>
  </si>
  <si>
    <t>759365679</t>
  </si>
  <si>
    <t>338171123</t>
  </si>
  <si>
    <t>Osazování sloupků a vzpěr plotových ocelových v do 2,60 m se zabetonováním</t>
  </si>
  <si>
    <t>-1210360140</t>
  </si>
  <si>
    <t>348101240</t>
  </si>
  <si>
    <t>Osazení vrat nebo vrátek k oplocení na ocelové sloupky do 8 m2</t>
  </si>
  <si>
    <t>55342350</t>
  </si>
  <si>
    <t>brána 2-křídlová 3500x1900 mm (křídla 2,3+1,2 m) z ocelového jacklového profilu, výplň příčle z profilu 25x25 mm, pozink</t>
  </si>
  <si>
    <t>-1818714756</t>
  </si>
  <si>
    <t>348401130</t>
  </si>
  <si>
    <t>Montáž oplocení ze strojového pletiva s napínacími dráty výšky do 2,0 m</t>
  </si>
  <si>
    <t>15619100</t>
  </si>
  <si>
    <t>drát poplastovaný kruhový napínací 2,5/3,5mm</t>
  </si>
  <si>
    <t>-1096223036</t>
  </si>
  <si>
    <t>31327514</t>
  </si>
  <si>
    <t>pletivo drátěné plastifikované se čtvercovými oky 55/2,5mm v 1800mm</t>
  </si>
  <si>
    <t>380326132</t>
  </si>
  <si>
    <t>Kompletní konstrukce ČOV, nádrží ze ŽB se zvýšenými nároky na prostředí tř. C 30/37 tl 300 mm</t>
  </si>
  <si>
    <t>-1602931631</t>
  </si>
  <si>
    <t>380361011</t>
  </si>
  <si>
    <t>Výztuž kompletních konstrukcí ČOV, nádrží nebo vodojemů ze svařovaných sítí KARI</t>
  </si>
  <si>
    <t>1917992748</t>
  </si>
  <si>
    <t>380356231</t>
  </si>
  <si>
    <t>Bednění kompletních konstrukcí ČOV, nádrží nebo vodojemů neomítaných ploch rovinných zřízení</t>
  </si>
  <si>
    <t>163194715</t>
  </si>
  <si>
    <t>380356232</t>
  </si>
  <si>
    <t>Bednění kompletních konstrukcí ČOV, nádrží nebo vodojemů neomítaných ploch rovinných odstranění</t>
  </si>
  <si>
    <t>26531538</t>
  </si>
  <si>
    <t>38112312R</t>
  </si>
  <si>
    <t>Montáž dílců čerpacíchh šachet hmotnosti do 5</t>
  </si>
  <si>
    <t>1943966990</t>
  </si>
  <si>
    <t>38112314R</t>
  </si>
  <si>
    <t>Montáž dílců čerpacích šachet hmotnosti do 15 t</t>
  </si>
  <si>
    <t>-855951150</t>
  </si>
  <si>
    <t>5922418661</t>
  </si>
  <si>
    <t>jímka DN 2500 mm - zákrytová deska ATYP DN 2500 mm</t>
  </si>
  <si>
    <t>-829755894</t>
  </si>
  <si>
    <t>5922418638</t>
  </si>
  <si>
    <t>jímka DN 2500 mm - nástavec DN 2500/1600 mm</t>
  </si>
  <si>
    <t>1007007239</t>
  </si>
  <si>
    <t>5922418505</t>
  </si>
  <si>
    <t>jímka DN 2500 mm - dno DN 2500/2500 mm s přitěžovacím límcem</t>
  </si>
  <si>
    <t>-1154363031</t>
  </si>
  <si>
    <t>5922418690</t>
  </si>
  <si>
    <t>jímka DN 2500 mm - pryžové těsnění DN 2500 mm</t>
  </si>
  <si>
    <t>-1215770033</t>
  </si>
  <si>
    <t>451315137</t>
  </si>
  <si>
    <t>Podkladní nebo výplňová vrstva z betonu C 25/30 tl do 200 mm</t>
  </si>
  <si>
    <t>1822058032</t>
  </si>
  <si>
    <t>452312151</t>
  </si>
  <si>
    <t>Sedlové lože z betonu prostého tř. C 20/25 otevřený výkop</t>
  </si>
  <si>
    <t>334489915</t>
  </si>
  <si>
    <t>564710011</t>
  </si>
  <si>
    <t>Podklad z kameniva hrubého drceného vel. 8-16 mm tl 50 mm</t>
  </si>
  <si>
    <t>897226402</t>
  </si>
  <si>
    <t>2100942064</t>
  </si>
  <si>
    <t>-1941921157</t>
  </si>
  <si>
    <t>596212210</t>
  </si>
  <si>
    <t>Kladení zámkové dlažby pozemních komunikací tl 80 mm skupiny A pl do 50 m2</t>
  </si>
  <si>
    <t>748449883</t>
  </si>
  <si>
    <t>59245213</t>
  </si>
  <si>
    <t>dlažba zámková tvaru I 196x161x80mm přírodní</t>
  </si>
  <si>
    <t>Úpravy povrchů, podlahy a osazování výplní</t>
  </si>
  <si>
    <t>631313115</t>
  </si>
  <si>
    <t>Vytvarování dna žlabů nebo kanálů z bet. se zvýš. nároky C 25/30 s potěrem r zakřivení přes 600 mm</t>
  </si>
  <si>
    <t>715236436</t>
  </si>
  <si>
    <t>899102112</t>
  </si>
  <si>
    <t>Osazení poklopů litinových nebo ocelových včetně rámů pro třídu zatížení A15, A50</t>
  </si>
  <si>
    <t>56230627</t>
  </si>
  <si>
    <t>poklop šachtový čtvercový 600x600mm kompozitní termoplast s rámem pro zabetonování</t>
  </si>
  <si>
    <t>1622322984</t>
  </si>
  <si>
    <t>56230629</t>
  </si>
  <si>
    <t>poklop šachtový obdélníkový 900x600mm kompozitní termoplast s rámem pro zabetonování</t>
  </si>
  <si>
    <t>871061885</t>
  </si>
  <si>
    <t>899503111</t>
  </si>
  <si>
    <t>Stupadla do šachet polyetylenová zapouštěcí kapsová osazovaná při zdění a betonování</t>
  </si>
  <si>
    <t>417737636</t>
  </si>
  <si>
    <t>899620151</t>
  </si>
  <si>
    <t>Obetonování šachty betonem prostým tř. C 25/30 otevřený výkop</t>
  </si>
  <si>
    <t>-518595674</t>
  </si>
  <si>
    <t>R-899.010</t>
  </si>
  <si>
    <t xml:space="preserve">Utěsnění přestupů do šachet segmentové DN 150 mm (potrubí nerez DN 106 mm)   D+M</t>
  </si>
  <si>
    <t>1193439598</t>
  </si>
  <si>
    <t>R-899.008</t>
  </si>
  <si>
    <t xml:space="preserve">Utěsnění kabelových přestupů do šachet pružným tmelem DN do 80 mm   D+M</t>
  </si>
  <si>
    <t>-2117715532</t>
  </si>
  <si>
    <t>R-899.009</t>
  </si>
  <si>
    <t xml:space="preserve">Utěsnění přestupů do šachet segmentové DN 200 mm (potrubí nerez DN 86 mm)   D+M</t>
  </si>
  <si>
    <t>1358055158</t>
  </si>
  <si>
    <t>R-899.011</t>
  </si>
  <si>
    <t xml:space="preserve">Utěsnění přestupů do šachet segmentové DN 300 mm (potrubí PVC DN 250 mm)   D+M</t>
  </si>
  <si>
    <t>-1456893884</t>
  </si>
  <si>
    <t>59217031</t>
  </si>
  <si>
    <t>obrubník betonový silniční 1000x150x250mm</t>
  </si>
  <si>
    <t>217173603</t>
  </si>
  <si>
    <t>-1899689961</t>
  </si>
  <si>
    <t>919411111</t>
  </si>
  <si>
    <t>Čelo propustku z betonu prostého pro propustek z trub DN 300 až 500</t>
  </si>
  <si>
    <t>919521120</t>
  </si>
  <si>
    <t>Zřízení silničního propustku z trub betonových nebo ŽB DN 400</t>
  </si>
  <si>
    <t>59222022</t>
  </si>
  <si>
    <t>trouba ŽB hrdlová DN 400</t>
  </si>
  <si>
    <t>1433450856</t>
  </si>
  <si>
    <t>933901111</t>
  </si>
  <si>
    <t>Provedení zkoušky vodotěsnosti nádrže do 1000 m3</t>
  </si>
  <si>
    <t>1463174474</t>
  </si>
  <si>
    <t>08211321</t>
  </si>
  <si>
    <t>voda pitná pro ostatní odběratele</t>
  </si>
  <si>
    <t>38192204</t>
  </si>
  <si>
    <t>933901311</t>
  </si>
  <si>
    <t>Naplnění a vyprázdnění nádrže pro propláchnutí do 1000 m3</t>
  </si>
  <si>
    <t>1129591298</t>
  </si>
  <si>
    <t>938902311</t>
  </si>
  <si>
    <t>Čištění rigolů strojně při tl. nánosu do 100 mm</t>
  </si>
  <si>
    <t>805028543</t>
  </si>
  <si>
    <t>952903112</t>
  </si>
  <si>
    <t>Vyčištění objektů ČOV, nádrží, žlabů a kanálů při v do 3,5 m</t>
  </si>
  <si>
    <t>-177909481</t>
  </si>
  <si>
    <t>952903119</t>
  </si>
  <si>
    <t>Příplatek za vyčištění prostor v nad 3,5 m u čištění objektů ČOV, nádrží, žlabů a kanálů</t>
  </si>
  <si>
    <t>62340066</t>
  </si>
  <si>
    <t>977131110</t>
  </si>
  <si>
    <t>Vrty příklepovými vrtáky D do 16 mm do cihelného zdiva nebo prostého betonu</t>
  </si>
  <si>
    <t>-1226455747</t>
  </si>
  <si>
    <t>977151116</t>
  </si>
  <si>
    <t>Jádrové vrty diamantovými korunkami do D 80 mm do stavebních materiálů</t>
  </si>
  <si>
    <t>2134643566</t>
  </si>
  <si>
    <t>977151123</t>
  </si>
  <si>
    <t>Jádrové vrty diamantovými korunkami do D 150 mm do stavebních materiálů</t>
  </si>
  <si>
    <t>1577083184</t>
  </si>
  <si>
    <t>977151125</t>
  </si>
  <si>
    <t>Jádrové vrty diamantovými korunkami do D 200 mm do stavebních materiálů</t>
  </si>
  <si>
    <t>1597337753</t>
  </si>
  <si>
    <t>977151128</t>
  </si>
  <si>
    <t>Jádrové vrty diamantovými korunkami do D 300 mm do stavebních materiálů</t>
  </si>
  <si>
    <t>-1987179317</t>
  </si>
  <si>
    <t>46027014R</t>
  </si>
  <si>
    <t>Zděný elektropilíř s betonovým základem a plechovou stříškou dle PD pro rozvaděč ER+RM</t>
  </si>
  <si>
    <t>-507643285</t>
  </si>
  <si>
    <t>998142251</t>
  </si>
  <si>
    <t>Přesun hmot pro nádrže, jímky, zásobníky a jámy betonové monolitické v do 25 m</t>
  </si>
  <si>
    <t>PSV</t>
  </si>
  <si>
    <t>Práce a dodávky PSV</t>
  </si>
  <si>
    <t>711</t>
  </si>
  <si>
    <t>Izolace proti vodě, vlhkosti a plynům</t>
  </si>
  <si>
    <t>711111001</t>
  </si>
  <si>
    <t>Provedení izolace proti zemní vlhkosti vodorovné za studena nátěrem penetračním</t>
  </si>
  <si>
    <t>-1586909700</t>
  </si>
  <si>
    <t>711112001</t>
  </si>
  <si>
    <t>Provedení izolace proti zemní vlhkosti svislé za studena nátěrem penetračním</t>
  </si>
  <si>
    <t>39854395</t>
  </si>
  <si>
    <t>11163150</t>
  </si>
  <si>
    <t>lak penetrační asfaltový</t>
  </si>
  <si>
    <t>1064518538</t>
  </si>
  <si>
    <t>711141559</t>
  </si>
  <si>
    <t>Provedení izolace proti zemní vlhkosti pásy přitavením vodorovné NAIP</t>
  </si>
  <si>
    <t>-1154377328</t>
  </si>
  <si>
    <t>711142559</t>
  </si>
  <si>
    <t>Provedení izolace proti zemní vlhkosti pásy přitavením svislé NAIP</t>
  </si>
  <si>
    <t>1773457275</t>
  </si>
  <si>
    <t>62832134</t>
  </si>
  <si>
    <t>pás asfaltový natavitelný oxidovaný tl 4,0mm typu V60 S40 s vložkou ze skleněné rohože, s jemnozrnným minerálním posypem</t>
  </si>
  <si>
    <t>-1095197101</t>
  </si>
  <si>
    <t>998711101</t>
  </si>
  <si>
    <t>Přesun hmot tonážní pro izolace proti vodě, vlhkosti a plynům v objektech výšky do 6 m</t>
  </si>
  <si>
    <t>-517007632</t>
  </si>
  <si>
    <t>713</t>
  </si>
  <si>
    <t>Izolace tepelné</t>
  </si>
  <si>
    <t>713131141</t>
  </si>
  <si>
    <t>Montáž izolace tepelné stěn a základů lepením celoplošně rohoží, pásů, dílců, desek</t>
  </si>
  <si>
    <t>1470109910</t>
  </si>
  <si>
    <t>Pěnové sklo desky tl.120mm</t>
  </si>
  <si>
    <t>713131145</t>
  </si>
  <si>
    <t>Montáž izolace tepelné stěn a základů lepením bodově rohoží, pásů, dílců, desek</t>
  </si>
  <si>
    <t>1789846850</t>
  </si>
  <si>
    <t>28375816</t>
  </si>
  <si>
    <t>deska EPS pro aplikace bez zatížení tl 50mm</t>
  </si>
  <si>
    <t>-992227164</t>
  </si>
  <si>
    <t>998713101</t>
  </si>
  <si>
    <t>Přesun hmot tonážní pro izolace tepelné v objektech v do 6 m</t>
  </si>
  <si>
    <t>-1889120761</t>
  </si>
  <si>
    <t>003.1-2 - ČSOV 2</t>
  </si>
  <si>
    <t>1721595013</t>
  </si>
  <si>
    <t>122351101</t>
  </si>
  <si>
    <t>Odkopávky a prokopávky nezapažené v hornině třídy těžitelnosti II, skupiny 4 objem do 20 m3 strojně</t>
  </si>
  <si>
    <t>1791861107</t>
  </si>
  <si>
    <t>132351251</t>
  </si>
  <si>
    <t>Hloubení rýh nezapažených š do 2000 mm v hornině třídy těžitelnosti II, skupiny 4 objem do 20 m3 strojně</t>
  </si>
  <si>
    <t>-2069354959</t>
  </si>
  <si>
    <t>685298940</t>
  </si>
  <si>
    <t>-20995357</t>
  </si>
  <si>
    <t>1571929955</t>
  </si>
  <si>
    <t>213141111</t>
  </si>
  <si>
    <t>Zřízení vrstvy z geotextilie v rovině nebo ve sklonu do 1:5 š do 3 m</t>
  </si>
  <si>
    <t>2028452972</t>
  </si>
  <si>
    <t>213141131</t>
  </si>
  <si>
    <t>Zřízení vrstvy z geotextilie ve sklonu do 1:1 š do 3 m</t>
  </si>
  <si>
    <t>-1486015117</t>
  </si>
  <si>
    <t>69311088</t>
  </si>
  <si>
    <t>geotextilie netkaná separační, ochranná, filtrační, drenážní PES 500g/m2</t>
  </si>
  <si>
    <t>-728522159</t>
  </si>
  <si>
    <t>796086328</t>
  </si>
  <si>
    <t>1129662553</t>
  </si>
  <si>
    <t>-1565566748</t>
  </si>
  <si>
    <t>326214121</t>
  </si>
  <si>
    <t>Zdivo LTM z gabionů dvouzákrutová síť pozinkovaná vyplněná kamenem</t>
  </si>
  <si>
    <t>-1684550716</t>
  </si>
  <si>
    <t>5922418636</t>
  </si>
  <si>
    <t>jímka DN 2500 mm - nástavec DN 2500/1400 mm</t>
  </si>
  <si>
    <t>972707795</t>
  </si>
  <si>
    <t>-701293557</t>
  </si>
  <si>
    <t>-387996250</t>
  </si>
  <si>
    <t>-1448041195</t>
  </si>
  <si>
    <t>41145253</t>
  </si>
  <si>
    <t>-1415275050</t>
  </si>
  <si>
    <t>46027015R</t>
  </si>
  <si>
    <t>-1874054762</t>
  </si>
  <si>
    <t>1908951610</t>
  </si>
  <si>
    <t>1151461470</t>
  </si>
  <si>
    <t>-865588157</t>
  </si>
  <si>
    <t>1107171463</t>
  </si>
  <si>
    <t>003.1-3 - ČSOV 3</t>
  </si>
  <si>
    <t>132251251</t>
  </si>
  <si>
    <t>Hloubení rýh nezapažených š do 2000 mm v hornině třídy těžitelnosti I, skupiny 3 objem do 20 m3 strojně</t>
  </si>
  <si>
    <t>1423669203</t>
  </si>
  <si>
    <t>-943603499</t>
  </si>
  <si>
    <t>171151112</t>
  </si>
  <si>
    <t>Uložení sypaniny z hornin nesoudržných kamenitých do násypů zhutněných strojně</t>
  </si>
  <si>
    <t>-129116648</t>
  </si>
  <si>
    <t>1104100966</t>
  </si>
  <si>
    <t>271562211</t>
  </si>
  <si>
    <t>Podsyp pod základové konstrukce se zhutněním z drobného kameniva frakce 0 až 4 mm</t>
  </si>
  <si>
    <t>-1575134783</t>
  </si>
  <si>
    <t>1980951791</t>
  </si>
  <si>
    <t>-1369367256</t>
  </si>
  <si>
    <t>38112313R</t>
  </si>
  <si>
    <t>Montáž dílců čerpacích šachet hmotnosti do 10 t</t>
  </si>
  <si>
    <t>-531280966</t>
  </si>
  <si>
    <t>5922418648</t>
  </si>
  <si>
    <t>jímka DN 2500 mm - nástavec DN 2500/2400 mm</t>
  </si>
  <si>
    <t>1782894390</t>
  </si>
  <si>
    <t>5922418502</t>
  </si>
  <si>
    <t>jímka DN 2500 mm - dno DN 2500/2200 mm s přitěžovacím límcem</t>
  </si>
  <si>
    <t>569154126</t>
  </si>
  <si>
    <t>1055291913</t>
  </si>
  <si>
    <t>564871116</t>
  </si>
  <si>
    <t>Podklad ze štěrkodrtě ŠD tl. 300 mm</t>
  </si>
  <si>
    <t>1120356128</t>
  </si>
  <si>
    <t>-1786880984</t>
  </si>
  <si>
    <t>-1255902744</t>
  </si>
  <si>
    <t>57708045</t>
  </si>
  <si>
    <t>588519410</t>
  </si>
  <si>
    <t>1381591341</t>
  </si>
  <si>
    <t>-1315460835</t>
  </si>
  <si>
    <t>1037346919</t>
  </si>
  <si>
    <t>1347326380</t>
  </si>
  <si>
    <t>-972729091</t>
  </si>
  <si>
    <t>726262687</t>
  </si>
  <si>
    <t>1066301828</t>
  </si>
  <si>
    <t>-78730633</t>
  </si>
  <si>
    <t>353365020</t>
  </si>
  <si>
    <t>003.1-4 - ČSOV 4</t>
  </si>
  <si>
    <t>574022793</t>
  </si>
  <si>
    <t>2085510991</t>
  </si>
  <si>
    <t>1229254128</t>
  </si>
  <si>
    <t>-1536147882</t>
  </si>
  <si>
    <t>553997864</t>
  </si>
  <si>
    <t>1267234829</t>
  </si>
  <si>
    <t>2144003773</t>
  </si>
  <si>
    <t>-1545175347</t>
  </si>
  <si>
    <t>5922418660</t>
  </si>
  <si>
    <t xml:space="preserve">jímka DN 2500 mm -  zákrytová deska DN 2500 mm, otvor 600x600 mm</t>
  </si>
  <si>
    <t>1375866186</t>
  </si>
  <si>
    <t>5922418626</t>
  </si>
  <si>
    <t>jímka DN 2500 mm - nástavec DN 2500/600 mm</t>
  </si>
  <si>
    <t>1072210073</t>
  </si>
  <si>
    <t>5922418647</t>
  </si>
  <si>
    <t>jímka DN 2500 mm - nástavec DN 2500/2100 mm</t>
  </si>
  <si>
    <t>572290504</t>
  </si>
  <si>
    <t xml:space="preserve">jímka DN 2500 mm -  dno DN 2500/2500 mm s přitěžovacím límcem</t>
  </si>
  <si>
    <t>-1956348424</t>
  </si>
  <si>
    <t>783451013</t>
  </si>
  <si>
    <t>463211151</t>
  </si>
  <si>
    <t>Rovnanina objemu přes 3 m3 z lomového kamene tříděného hmotnosti do 80 kg s urovnáním líce</t>
  </si>
  <si>
    <t>5052251</t>
  </si>
  <si>
    <t>1952732351</t>
  </si>
  <si>
    <t>-1189252267</t>
  </si>
  <si>
    <t>R-899.015</t>
  </si>
  <si>
    <t>Přeložka sloupu telekomunikačního vedení (dřevěného s batonovým základem)</t>
  </si>
  <si>
    <t>-1210682326</t>
  </si>
  <si>
    <t>919791000R</t>
  </si>
  <si>
    <t>Ochrany stromů a kořenové zóny během výstavby</t>
  </si>
  <si>
    <t>1834902768</t>
  </si>
  <si>
    <t>-1935526879</t>
  </si>
  <si>
    <t>-1297008521</t>
  </si>
  <si>
    <t>-933104683</t>
  </si>
  <si>
    <t>1266607279</t>
  </si>
  <si>
    <t>-1497847708</t>
  </si>
  <si>
    <t>-848851593</t>
  </si>
  <si>
    <t>003.1-5 - ČSOV 5</t>
  </si>
  <si>
    <t>2021671499</t>
  </si>
  <si>
    <t>-2005045882</t>
  </si>
  <si>
    <t>-1608167734</t>
  </si>
  <si>
    <t>1793276973</t>
  </si>
  <si>
    <t>5922418503</t>
  </si>
  <si>
    <t xml:space="preserve">jímka DN 2500 mm -  dno DN 2500/2300 mm s přitěžovacím límcem</t>
  </si>
  <si>
    <t>-1214322972</t>
  </si>
  <si>
    <t>R-899.016</t>
  </si>
  <si>
    <t>Zebezpečení vzdušního NN vedení</t>
  </si>
  <si>
    <t>-1637288009</t>
  </si>
  <si>
    <t>-1623748378</t>
  </si>
  <si>
    <t>003.1-6 - ČSOV 6</t>
  </si>
  <si>
    <t xml:space="preserve">    26 - Zakládání - podzemní stěny</t>
  </si>
  <si>
    <t>122251102</t>
  </si>
  <si>
    <t>Odkopávky a prokopávky nezapažené v hornině třídy těžitelnosti I, skupiny 3 objem do 50 m3 strojně</t>
  </si>
  <si>
    <t>182251101</t>
  </si>
  <si>
    <t>Svahování násypů strojně</t>
  </si>
  <si>
    <t>-1698423901</t>
  </si>
  <si>
    <t>-793674182</t>
  </si>
  <si>
    <t>1037937960</t>
  </si>
  <si>
    <t>262611561</t>
  </si>
  <si>
    <t>Zakládání - podzemní stěny</t>
  </si>
  <si>
    <t>153112115</t>
  </si>
  <si>
    <t>Nastražení ocelových štětovnic dl do 10 m ve stísněných podmínkách z terénu</t>
  </si>
  <si>
    <t>599766741</t>
  </si>
  <si>
    <t>153112132</t>
  </si>
  <si>
    <t>Zaberanění ocelových štětovnic na dl do 8 m ve stísněných podmínkách z terénu</t>
  </si>
  <si>
    <t>1087211997</t>
  </si>
  <si>
    <t>153111112</t>
  </si>
  <si>
    <t>Podélné řezání ocelových štětovnic na skládce</t>
  </si>
  <si>
    <t>72576015</t>
  </si>
  <si>
    <t>159202200</t>
  </si>
  <si>
    <t>štětovnice ZTV IIIn, EN 10248-2 zn. S240GP (1.0021) dle EN 10248-1</t>
  </si>
  <si>
    <t>1228754300</t>
  </si>
  <si>
    <t>153113119</t>
  </si>
  <si>
    <t>Vytažení ocelových štětovnic dl do 12 m zaberaněných do hl 8 m z terénu ve stísněných podmínkách</t>
  </si>
  <si>
    <t>77777053</t>
  </si>
  <si>
    <t>153116111</t>
  </si>
  <si>
    <t>Opracování ocelových kleštin nebo převázek hradicích stěn z terénu</t>
  </si>
  <si>
    <t>1405438923</t>
  </si>
  <si>
    <t>153116112</t>
  </si>
  <si>
    <t>Montáž ocelových kleštin nebo převázek hradicích stěn z terénu</t>
  </si>
  <si>
    <t>-1181858157</t>
  </si>
  <si>
    <t>13010939</t>
  </si>
  <si>
    <t>ocel profilová U 200 jakost 11 375</t>
  </si>
  <si>
    <t>1857505612</t>
  </si>
  <si>
    <t>153116113</t>
  </si>
  <si>
    <t>Demontáž ocelových kleštin nebo převázek hradicích stěn z terénu</t>
  </si>
  <si>
    <t>1055382097</t>
  </si>
  <si>
    <t>5922418637</t>
  </si>
  <si>
    <t>jímka DN 2500 mm - nástavec DN 2500/1500 mm</t>
  </si>
  <si>
    <t>875835137</t>
  </si>
  <si>
    <t>-1358694358</t>
  </si>
  <si>
    <t>249312912</t>
  </si>
  <si>
    <t>003.2 - PS 01 - Strojně technologická část</t>
  </si>
  <si>
    <t>003.2-1 - ČSOV 1</t>
  </si>
  <si>
    <t>O01 - Strojně technologická část ČSOV 01</t>
  </si>
  <si>
    <t>O01</t>
  </si>
  <si>
    <t>Strojně technologická část ČSOV 01</t>
  </si>
  <si>
    <t>1.1.1.1</t>
  </si>
  <si>
    <t xml:space="preserve">Ponorné kalové čerpadlo v záplavném provedení, se šroubovým oběžným kolem, Q = 4,5 l/s, H =  32 m, 400V, výkon 7 kW, DN80 vč. patního kolene</t>
  </si>
  <si>
    <t>kpl</t>
  </si>
  <si>
    <t>1368805961</t>
  </si>
  <si>
    <t>1.1.2.1</t>
  </si>
  <si>
    <t>Vodící trubky pro čerpadla vstupní čerpací stanice, nerez Ø48,3x2mm, délka 4,2m</t>
  </si>
  <si>
    <t>-1109892460</t>
  </si>
  <si>
    <t>1.1.3</t>
  </si>
  <si>
    <t>Výtlačné potrubí, nerez, 86x3mm, vč. tvarovek a přírubových spojů</t>
  </si>
  <si>
    <t>-460320028</t>
  </si>
  <si>
    <t>1.1.4</t>
  </si>
  <si>
    <t>Nožové šoupě, DN80, ovládané kolečkem</t>
  </si>
  <si>
    <t>-1778414143</t>
  </si>
  <si>
    <t>1.1.5</t>
  </si>
  <si>
    <t>Zpětná kulová klapka, DN80</t>
  </si>
  <si>
    <t>-2011564426</t>
  </si>
  <si>
    <t>1.1.6</t>
  </si>
  <si>
    <t>Nerezový kulový kohout, 2"</t>
  </si>
  <si>
    <t>2011197587</t>
  </si>
  <si>
    <t>1.1.7</t>
  </si>
  <si>
    <t>Rychlospojka typu C</t>
  </si>
  <si>
    <t>-1588649404</t>
  </si>
  <si>
    <t>1.1.8</t>
  </si>
  <si>
    <t>Česlicový koš, 750x450x450mm, s výklopným čelem, průliny 25mm, vč. vodících trubek</t>
  </si>
  <si>
    <t>-1601502790</t>
  </si>
  <si>
    <t>1.1.9</t>
  </si>
  <si>
    <t>Vstupní madlo, nerez</t>
  </si>
  <si>
    <t>1356282887</t>
  </si>
  <si>
    <t>1.1.10</t>
  </si>
  <si>
    <t>Vstupní žebřík</t>
  </si>
  <si>
    <t>-1358006281</t>
  </si>
  <si>
    <t>1.1.11</t>
  </si>
  <si>
    <t>Obslužná podesta, vč. zábradlí a roštů. Mat. podesty a zábradlí - nerez, rošty - kompozit</t>
  </si>
  <si>
    <t>-63760158</t>
  </si>
  <si>
    <t>1.1.12</t>
  </si>
  <si>
    <t>Revizní žebřík</t>
  </si>
  <si>
    <t>-1339477989</t>
  </si>
  <si>
    <t>1.1.13</t>
  </si>
  <si>
    <t>Odvětrávání šachty - provedení dle výkresové dokumentace</t>
  </si>
  <si>
    <t>119856161</t>
  </si>
  <si>
    <t>1.1.14</t>
  </si>
  <si>
    <t>Patka pro jeřábek</t>
  </si>
  <si>
    <t>1797362655</t>
  </si>
  <si>
    <t>1.1.15</t>
  </si>
  <si>
    <t>Přenosné zvedací zařízení, nosnost 250kg, vyložení 0,7-1,1m, vč. 1 ks patky</t>
  </si>
  <si>
    <t>1911372771</t>
  </si>
  <si>
    <t>1.1.17</t>
  </si>
  <si>
    <t>Proškolení a zaučení obsluhy</t>
  </si>
  <si>
    <t>-2056974335</t>
  </si>
  <si>
    <t>1.1.18</t>
  </si>
  <si>
    <t>Zkoušky, revize</t>
  </si>
  <si>
    <t>937627242</t>
  </si>
  <si>
    <t>003.2-2 - ČSOV 2</t>
  </si>
  <si>
    <t>1.1.1.2</t>
  </si>
  <si>
    <t xml:space="preserve">Ponorné kalové čerpadlo v záplavném provedení, se šroubovým oběžným kolem, Q = 4 l/s, H =  23,5 m, 400V, výkon 3,3 kW, DN65 vč. patního kolene</t>
  </si>
  <si>
    <t>248036896</t>
  </si>
  <si>
    <t>1.1.2.2</t>
  </si>
  <si>
    <t>Vodící trubky pro čerpadla vstupní čerpací stanice, nerez Ø48,3x2mm, délka 3,7m</t>
  </si>
  <si>
    <t>-960335640</t>
  </si>
  <si>
    <t>1441143886</t>
  </si>
  <si>
    <t>-1198520773</t>
  </si>
  <si>
    <t>-1063999884</t>
  </si>
  <si>
    <t>1879104487</t>
  </si>
  <si>
    <t>197683717</t>
  </si>
  <si>
    <t>1452393052</t>
  </si>
  <si>
    <t>-1223680320</t>
  </si>
  <si>
    <t>-1135962130</t>
  </si>
  <si>
    <t>1256778227</t>
  </si>
  <si>
    <t>-907731839</t>
  </si>
  <si>
    <t>-73009544</t>
  </si>
  <si>
    <t>-1476781671</t>
  </si>
  <si>
    <t>-480835277</t>
  </si>
  <si>
    <t>-1813854021</t>
  </si>
  <si>
    <t>003.2-3 - ČSOV 3</t>
  </si>
  <si>
    <t>-1874266139</t>
  </si>
  <si>
    <t>1.1.2.3</t>
  </si>
  <si>
    <t>Vodící trubky pro čerpadla vstupní čerpací stanice, nerez Ø48,3x2mm, délka 4,4m</t>
  </si>
  <si>
    <t>-1415377785</t>
  </si>
  <si>
    <t>34106248</t>
  </si>
  <si>
    <t>-1558247119</t>
  </si>
  <si>
    <t>-697369404</t>
  </si>
  <si>
    <t>1144653537</t>
  </si>
  <si>
    <t>-176068674</t>
  </si>
  <si>
    <t>1711614072</t>
  </si>
  <si>
    <t>1608253965</t>
  </si>
  <si>
    <t>-935497199</t>
  </si>
  <si>
    <t>-1046850654</t>
  </si>
  <si>
    <t>1610066344</t>
  </si>
  <si>
    <t>-1668020305</t>
  </si>
  <si>
    <t>-1818306074</t>
  </si>
  <si>
    <t>-466293938</t>
  </si>
  <si>
    <t>-578729693</t>
  </si>
  <si>
    <t>003.2-4 - ČSOV 4</t>
  </si>
  <si>
    <t>1.1.1.3</t>
  </si>
  <si>
    <t xml:space="preserve">Ponorné kalové čerpadlo v záplavném provedení, se šroubovým oběžným kolem, Q = 4,5 l/s, H =  38 m, 400V, výkon 7 kW, DN80 vč. patního kolene</t>
  </si>
  <si>
    <t>1051671749</t>
  </si>
  <si>
    <t>366629016</t>
  </si>
  <si>
    <t>1037329819</t>
  </si>
  <si>
    <t>1263462019</t>
  </si>
  <si>
    <t>-501824656</t>
  </si>
  <si>
    <t>1023808971</t>
  </si>
  <si>
    <t>-352350714</t>
  </si>
  <si>
    <t>708510691</t>
  </si>
  <si>
    <t>1457962517</t>
  </si>
  <si>
    <t>-1218247056</t>
  </si>
  <si>
    <t>552306266</t>
  </si>
  <si>
    <t>1694402524</t>
  </si>
  <si>
    <t>1153254907</t>
  </si>
  <si>
    <t>-246849210</t>
  </si>
  <si>
    <t>1.1.16</t>
  </si>
  <si>
    <t>Žebřík do akumulační šachty</t>
  </si>
  <si>
    <t>-699236023</t>
  </si>
  <si>
    <t>1969089333</t>
  </si>
  <si>
    <t>867444629</t>
  </si>
  <si>
    <t>003.2-5 - ČSOV 5</t>
  </si>
  <si>
    <t>-67356416</t>
  </si>
  <si>
    <t>-620951455</t>
  </si>
  <si>
    <t>-1852259859</t>
  </si>
  <si>
    <t>-1363603539</t>
  </si>
  <si>
    <t>-1796564176</t>
  </si>
  <si>
    <t>-291120773</t>
  </si>
  <si>
    <t>-1107955007</t>
  </si>
  <si>
    <t>2053499582</t>
  </si>
  <si>
    <t>-611551763</t>
  </si>
  <si>
    <t>673721169</t>
  </si>
  <si>
    <t>-897269297</t>
  </si>
  <si>
    <t>1017112297</t>
  </si>
  <si>
    <t>252074775</t>
  </si>
  <si>
    <t>-1512242088</t>
  </si>
  <si>
    <t>1858748249</t>
  </si>
  <si>
    <t>1260991880</t>
  </si>
  <si>
    <t>003.2-6 - ČSOV 6</t>
  </si>
  <si>
    <t>1.1.1.4</t>
  </si>
  <si>
    <t xml:space="preserve">Ponorné kalové čerpadlo v záplavném provedení, se šroubovým oběžným kolem, Q = 4,2 l/s, H =  29 m, 400V, výkon 4,8 kW, DN80 vč. patního kolene</t>
  </si>
  <si>
    <t>517492777</t>
  </si>
  <si>
    <t>1920026238</t>
  </si>
  <si>
    <t>-1173121178</t>
  </si>
  <si>
    <t>434460845</t>
  </si>
  <si>
    <t>-193772868</t>
  </si>
  <si>
    <t>-393984200</t>
  </si>
  <si>
    <t>-2142052465</t>
  </si>
  <si>
    <t>242928806</t>
  </si>
  <si>
    <t>198807651</t>
  </si>
  <si>
    <t>537278399</t>
  </si>
  <si>
    <t>921165412</t>
  </si>
  <si>
    <t>-934523975</t>
  </si>
  <si>
    <t>1172472297</t>
  </si>
  <si>
    <t>1332864991</t>
  </si>
  <si>
    <t>-1504896885</t>
  </si>
  <si>
    <t>-2009023696</t>
  </si>
  <si>
    <t>003.3 - PS 02 - Elektrotechnologická část</t>
  </si>
  <si>
    <t>1 - D.3.3 ČSOV elektrotechnologie</t>
  </si>
  <si>
    <t>D.3.3 ČSOV elektrotechnologie</t>
  </si>
  <si>
    <t>ETČ-ČSOV1</t>
  </si>
  <si>
    <t>Dodávky a montáže ČSOV 1</t>
  </si>
  <si>
    <t>soubor</t>
  </si>
  <si>
    <t>-1825957551</t>
  </si>
  <si>
    <t>RM1</t>
  </si>
  <si>
    <t>Rozváděč RM1</t>
  </si>
  <si>
    <t>-1250759253</t>
  </si>
  <si>
    <t>ETČ-ČSOV2</t>
  </si>
  <si>
    <t>Dodávky a montáže ČSOV 2</t>
  </si>
  <si>
    <t>-1812276592</t>
  </si>
  <si>
    <t>RM2</t>
  </si>
  <si>
    <t>Rozváděč RM2</t>
  </si>
  <si>
    <t>-582913371</t>
  </si>
  <si>
    <t>ETČ-ČSOV3</t>
  </si>
  <si>
    <t>Dodávky a montáže ČSOV 3</t>
  </si>
  <si>
    <t>783908325</t>
  </si>
  <si>
    <t>RM3</t>
  </si>
  <si>
    <t>Rozváděč RM3</t>
  </si>
  <si>
    <t>360400803</t>
  </si>
  <si>
    <t>ETČ-ČSOV4</t>
  </si>
  <si>
    <t>Dodávky a montáže ČSOV 4</t>
  </si>
  <si>
    <t>-903668227</t>
  </si>
  <si>
    <t>RM4</t>
  </si>
  <si>
    <t>Rozváděč RM4</t>
  </si>
  <si>
    <t>770330114</t>
  </si>
  <si>
    <t>ETČ-ČSOV5</t>
  </si>
  <si>
    <t>Dodávky a montáže ČSOV 5</t>
  </si>
  <si>
    <t>2105424425</t>
  </si>
  <si>
    <t>RM5</t>
  </si>
  <si>
    <t>Rozváděč RM5</t>
  </si>
  <si>
    <t>1840483742</t>
  </si>
  <si>
    <t>ETČ-ČSOV6</t>
  </si>
  <si>
    <t>Dodávky a montáže ČSOV 6</t>
  </si>
  <si>
    <t>214416536</t>
  </si>
  <si>
    <t>RM6</t>
  </si>
  <si>
    <t>Rozváděč RM6</t>
  </si>
  <si>
    <t>971042448</t>
  </si>
  <si>
    <t>004 - SO 04 - Přípojky NN k ČSOV</t>
  </si>
  <si>
    <t xml:space="preserve">N01 - D.4.0 ČOV a ČSOV přípojky NN </t>
  </si>
  <si>
    <t>N01</t>
  </si>
  <si>
    <t xml:space="preserve">D.4.0 ČOV a ČSOV přípojky NN </t>
  </si>
  <si>
    <t>NN-ČSOV1</t>
  </si>
  <si>
    <t>Přípojka NN k ČSOV 1</t>
  </si>
  <si>
    <t>262144</t>
  </si>
  <si>
    <t>1604647805</t>
  </si>
  <si>
    <t>NN-ČSOV2</t>
  </si>
  <si>
    <t>Přípojka NN k ČSOV 2</t>
  </si>
  <si>
    <t>-1281930167</t>
  </si>
  <si>
    <t>NN-ČSOV3</t>
  </si>
  <si>
    <t>Přípojka NN k ČSOV 3</t>
  </si>
  <si>
    <t>1841963458</t>
  </si>
  <si>
    <t>NN-ČSOV4</t>
  </si>
  <si>
    <t>Přípojka NN k ČSOV 4</t>
  </si>
  <si>
    <t>-806355309</t>
  </si>
  <si>
    <t>NN-ČSOV5</t>
  </si>
  <si>
    <t>Přípojka NN k ČSOV 5</t>
  </si>
  <si>
    <t>-98621030</t>
  </si>
  <si>
    <t>NN-ČSOV6</t>
  </si>
  <si>
    <t>Přípojka NN k ČSOV 6</t>
  </si>
  <si>
    <t>402354347</t>
  </si>
  <si>
    <t>004-1 - SO 04.1 - Přípojky NN k ČSOV - komunikace a úprava povrchů</t>
  </si>
  <si>
    <t>-1193266228</t>
  </si>
  <si>
    <t>-861317150</t>
  </si>
  <si>
    <t>591213351</t>
  </si>
  <si>
    <t>18249743</t>
  </si>
  <si>
    <t>-476804951</t>
  </si>
  <si>
    <t>1265772205</t>
  </si>
  <si>
    <t>2079205101</t>
  </si>
  <si>
    <t>1461507304</t>
  </si>
  <si>
    <t>821500024</t>
  </si>
  <si>
    <t>943379006</t>
  </si>
  <si>
    <t>998225111</t>
  </si>
  <si>
    <t>Přesun hmot pro pozemní komunikace s krytem z kamene, monolitickým betonovým nebo živičným</t>
  </si>
  <si>
    <t>1547853828</t>
  </si>
  <si>
    <t>005 - SO 05 - Čistírna odpadních vod Bohouňovice II (ČOV)</t>
  </si>
  <si>
    <t>005-1 - SO 05.01 - Objekt ČOV</t>
  </si>
  <si>
    <t xml:space="preserve">    724 - Zdravotechnika - strojní vybavení</t>
  </si>
  <si>
    <t xml:space="preserve">    725 - Zdravotechnika - zařizovací předměty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</si>
  <si>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</si>
  <si>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</si>
  <si>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</si>
  <si>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</si>
  <si>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</si>
  <si>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</si>
  <si>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</si>
  <si>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</si>
  <si>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</si>
  <si>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</si>
  <si>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340839102</t>
  </si>
  <si>
    <t>121151123</t>
  </si>
  <si>
    <t>Sejmutí ornice plochy přes 500 m2 tl vrstvy do 200 mm strojně</t>
  </si>
  <si>
    <t>-1005795764</t>
  </si>
  <si>
    <t>131251105</t>
  </si>
  <si>
    <t>Hloubení jam nezapažených v hornině třídy těžitelnosti I, skupiny 3 objemu do 1000 m3 strojně</t>
  </si>
  <si>
    <t>131351105</t>
  </si>
  <si>
    <t>Hloubení jam nezapažených v hornině třídy těžitelnosti II, skupiny 4 objem do 1000 m3 strojně</t>
  </si>
  <si>
    <t>-1454796533</t>
  </si>
  <si>
    <t>131451104</t>
  </si>
  <si>
    <t>Hloubení jam nezapažených v hornině třídy těžitelnosti II, skupiny 5 objem do 500 m3 strojně</t>
  </si>
  <si>
    <t>138511101</t>
  </si>
  <si>
    <t>Dolamování hloubených vykopávek jam ve vrstvě tl do 1000 mm v hornině třídy těžitelnosti III, skupiny 6</t>
  </si>
  <si>
    <t>542269890</t>
  </si>
  <si>
    <t>526517772</t>
  </si>
  <si>
    <t>1564613549</t>
  </si>
  <si>
    <t>1195999218</t>
  </si>
  <si>
    <t>162351104</t>
  </si>
  <si>
    <t>Vodorovné přemístění do 1000 m výkopku/sypaniny z horniny třídy těžitelnosti I, skupiny 1 až 3</t>
  </si>
  <si>
    <t>1044214703</t>
  </si>
  <si>
    <t>1090199756</t>
  </si>
  <si>
    <t>-1145695038</t>
  </si>
  <si>
    <t>-59272891</t>
  </si>
  <si>
    <t>-335833732</t>
  </si>
  <si>
    <t>1546996747</t>
  </si>
  <si>
    <t>1741582837</t>
  </si>
  <si>
    <t>1819066644</t>
  </si>
  <si>
    <t>-1807372729</t>
  </si>
  <si>
    <t>1019795253</t>
  </si>
  <si>
    <t>1694687079</t>
  </si>
  <si>
    <t>99792797</t>
  </si>
  <si>
    <t>-1923742368</t>
  </si>
  <si>
    <t>-722703742</t>
  </si>
  <si>
    <t>-2041617549</t>
  </si>
  <si>
    <t>175151201</t>
  </si>
  <si>
    <t>Obsypání objektu nad přilehlým původním terénem sypaninou bez prohození, uloženou do 3 m strojně</t>
  </si>
  <si>
    <t>501204981</t>
  </si>
  <si>
    <t>58331210</t>
  </si>
  <si>
    <t>netříděný zásypový materiál</t>
  </si>
  <si>
    <t>-260901832</t>
  </si>
  <si>
    <t>181951114</t>
  </si>
  <si>
    <t>Úprava pláně v hornině třídy těžitelnosti II, skupiny 4 a 5 se zhutněním strojně</t>
  </si>
  <si>
    <t>182151111</t>
  </si>
  <si>
    <t>Svahování v zářezech v hornině třídy těžitelnosti I, skupiny 1 až 3 strojně</t>
  </si>
  <si>
    <t>-696138687</t>
  </si>
  <si>
    <t>380321221</t>
  </si>
  <si>
    <t>Kompletní konstrukce ČOV, nádrží, vodojemů, žlabů nebo kanálů ze ŽB tř. C 12/15 tl 150 mm</t>
  </si>
  <si>
    <t>1450584084</t>
  </si>
  <si>
    <t>-1253228966</t>
  </si>
  <si>
    <t>273351121</t>
  </si>
  <si>
    <t>Zřízení bednění základových desek</t>
  </si>
  <si>
    <t>273351122</t>
  </si>
  <si>
    <t>Odstranění bednění základových desek</t>
  </si>
  <si>
    <t>278381555</t>
  </si>
  <si>
    <t>Základ pod stroje z betonu do 5 m3 tř. C 30/37 složitosti I</t>
  </si>
  <si>
    <t>-540244982</t>
  </si>
  <si>
    <t>272362021</t>
  </si>
  <si>
    <t>Výztuž základových kleneb svařovanými sítěmi Kari</t>
  </si>
  <si>
    <t>-1390606101</t>
  </si>
  <si>
    <t>510003405</t>
  </si>
  <si>
    <t>-944154799</t>
  </si>
  <si>
    <t>311234251</t>
  </si>
  <si>
    <t>Zdivo jednovrstvé z cihel děrovaných do P10 na maltu M10 tl 300 mm</t>
  </si>
  <si>
    <t>317168021</t>
  </si>
  <si>
    <t>Překlad keramický plochý š 145 mm dl 1000 mm</t>
  </si>
  <si>
    <t>579568112</t>
  </si>
  <si>
    <t>317168022</t>
  </si>
  <si>
    <t>Překlad keramický plochý š 145 mm dl 1250 mm</t>
  </si>
  <si>
    <t>-129959145</t>
  </si>
  <si>
    <t>317168051</t>
  </si>
  <si>
    <t>Překlad keramický vysoký v 238 mm dl 1000 mm</t>
  </si>
  <si>
    <t>1175040499</t>
  </si>
  <si>
    <t>317168052</t>
  </si>
  <si>
    <t>Překlad keramický vysoký v 238 mm dl 1250 mm</t>
  </si>
  <si>
    <t>975494362</t>
  </si>
  <si>
    <t>317168054</t>
  </si>
  <si>
    <t>Překlad keramický vysoký v 238 mm dl 1750 mm</t>
  </si>
  <si>
    <t>317168057</t>
  </si>
  <si>
    <t>Překlad keramický vysoký v 238 mm dl 2500 mm</t>
  </si>
  <si>
    <t>342244111</t>
  </si>
  <si>
    <t>Příčka z cihel děrovaných do P10 na maltu M5 tloušťky 115 mm</t>
  </si>
  <si>
    <t>2141535075</t>
  </si>
  <si>
    <t>342244121</t>
  </si>
  <si>
    <t>Příčka z cihel děrovaných do P10 na maltu M5 tloušťky 140 mm</t>
  </si>
  <si>
    <t>342291121</t>
  </si>
  <si>
    <t>Ukotvení příček k cihelným konstrukcím plochými kotvami</t>
  </si>
  <si>
    <t>-440414339</t>
  </si>
  <si>
    <t>3803263521</t>
  </si>
  <si>
    <t>Kompletní konstrukce ČOV, nádrží, vodojemů, žlabů ze ŽB pro konstrukce bílých van tř. C 35/45 (XF3, XA3, XC3 samozhutnitelný s rozptýlenou výztuží z PP vláken 0,8 kg/m3) tl 300 mm</t>
  </si>
  <si>
    <t>3803263531</t>
  </si>
  <si>
    <t>Kompletní konstrukce ČOV, nádrží, vodojemů, žlabů ze ŽB pro konstrukce bílých van tř. C 35/45 (XF3, XA3, XC3 samozhutnitelný s rozptýlenou výztuží z PP vláken 0,8 kg/m3) tl nad 300 mm</t>
  </si>
  <si>
    <t>380361006</t>
  </si>
  <si>
    <t>Výztuž kompletních konstrukcí ČOV, nádrží nebo vodojemů z betonářské oceli 10 505</t>
  </si>
  <si>
    <t>411354333</t>
  </si>
  <si>
    <t>Zřízení podpěrné konstrukce stropů výšky do 6 m tl do 25 cm</t>
  </si>
  <si>
    <t>717688422</t>
  </si>
  <si>
    <t>411354334</t>
  </si>
  <si>
    <t>Odstranění podpěrné konstrukce stropů výšky do 6 m tl do 25 cm</t>
  </si>
  <si>
    <t>27924085</t>
  </si>
  <si>
    <t>4113216161</t>
  </si>
  <si>
    <t>Stropy deskové ze ŽB tř. C 30/37 XC3, XF2, XA1</t>
  </si>
  <si>
    <t>411361821</t>
  </si>
  <si>
    <t>Výztuž stropů betonářskou ocelí 10 505</t>
  </si>
  <si>
    <t>411351011</t>
  </si>
  <si>
    <t>Zřízení bednění stropů deskových tl do 25 cm bez podpěrné kce</t>
  </si>
  <si>
    <t>411351012</t>
  </si>
  <si>
    <t>Odstranění bednění stropů deskových tl do 25 cm bez podpěrné kce</t>
  </si>
  <si>
    <t>411354313</t>
  </si>
  <si>
    <t>Zřízení podpěrné konstrukce stropů výšky do 4 m tl do 25 cm</t>
  </si>
  <si>
    <t>50272451</t>
  </si>
  <si>
    <t>411354314</t>
  </si>
  <si>
    <t>Odstranění podpěrné konstrukce stropů výšky do 4 m tl do 25 cm</t>
  </si>
  <si>
    <t>-718442197</t>
  </si>
  <si>
    <t>430321616</t>
  </si>
  <si>
    <t>Schodišťová konstrukce a rampa ze ŽB tř. C 30/37</t>
  </si>
  <si>
    <t>430362021</t>
  </si>
  <si>
    <t>Výztuž schodišťové konstrukce a rampy svařovanými sítěmi Kari</t>
  </si>
  <si>
    <t>1439404556</t>
  </si>
  <si>
    <t>431351121</t>
  </si>
  <si>
    <t>Zřízení bednění podest schodišť a ramp přímočarých v do 4 m</t>
  </si>
  <si>
    <t>431351122</t>
  </si>
  <si>
    <t>Odstranění bednění podest schodišť a ramp přímočarých v do 4 m</t>
  </si>
  <si>
    <t>434351141</t>
  </si>
  <si>
    <t>Zřízení bednění stupňů přímočarých schodišť</t>
  </si>
  <si>
    <t>434351142</t>
  </si>
  <si>
    <t>Odstranění bednění stupňů přímočarých schodišť</t>
  </si>
  <si>
    <t>611321321</t>
  </si>
  <si>
    <t>Vápenocementová omítka hladká jednovrstvá vnitřních stropů rovných nanášená strojně</t>
  </si>
  <si>
    <t>611131111</t>
  </si>
  <si>
    <t>Polymercementový spojovací můstek vnitřních stropů nanášený ručně</t>
  </si>
  <si>
    <t>-2042309920</t>
  </si>
  <si>
    <t>612321311</t>
  </si>
  <si>
    <t>Vápenocementová omítka hrubá jednovrstvá zatřená vnitřních stěn nanášená strojně</t>
  </si>
  <si>
    <t>2065222956</t>
  </si>
  <si>
    <t>612321321</t>
  </si>
  <si>
    <t>Vápenocementová omítka hladká jednovrstvá vnitřních stěn nanášená strojně</t>
  </si>
  <si>
    <t>612131101</t>
  </si>
  <si>
    <t>Cementový postřik vnitřních stěn nanášený celoplošně ručně</t>
  </si>
  <si>
    <t>2050238174</t>
  </si>
  <si>
    <t>622143003</t>
  </si>
  <si>
    <t>Montáž omítkových plastových nebo pozinkovaných rohových profilů s tkaninou</t>
  </si>
  <si>
    <t>55343025</t>
  </si>
  <si>
    <t>profil rohový Pz+PVC pro vnější omítky tl 7mm</t>
  </si>
  <si>
    <t>1479114219</t>
  </si>
  <si>
    <t>63127466</t>
  </si>
  <si>
    <t>profil rohový Al 23x23mm s výztužnou tkaninou š 100mm pro ETICS</t>
  </si>
  <si>
    <t>495375621</t>
  </si>
  <si>
    <t>622143004</t>
  </si>
  <si>
    <t>Montáž omítkových samolepících začišťovacích profilů pro spojení s okenním rámem</t>
  </si>
  <si>
    <t>-1482966320</t>
  </si>
  <si>
    <t>590515180</t>
  </si>
  <si>
    <t>začišťovací páska okenní PVC profil 9 mm dl 1,4m</t>
  </si>
  <si>
    <t>-1614725657</t>
  </si>
  <si>
    <t>622143005</t>
  </si>
  <si>
    <t>Montáž omítníků plastových nebo pozinkovaných</t>
  </si>
  <si>
    <t>-935294385</t>
  </si>
  <si>
    <t>56284232</t>
  </si>
  <si>
    <t>omítník PVC tl omítky tl 8mm</t>
  </si>
  <si>
    <t>1817879628</t>
  </si>
  <si>
    <t>622252001</t>
  </si>
  <si>
    <t>Montáž profilů kontaktního zateplení připevněných mechanicky</t>
  </si>
  <si>
    <t>59051649</t>
  </si>
  <si>
    <t>profil zakládací Al tl 0,7mm pro ETICS pro izolant tl 120mm</t>
  </si>
  <si>
    <t>622211021</t>
  </si>
  <si>
    <t>Montáž kontaktního zateplení vnějších stěn lepením a mechanickým kotvením polystyrénových desek tl do 120 mm</t>
  </si>
  <si>
    <t>2065582924</t>
  </si>
  <si>
    <t>28376443</t>
  </si>
  <si>
    <t>deska z polystyrénu XPS, hrana rovná a strukturovaný povrch 300kPa tl 100mm</t>
  </si>
  <si>
    <t>1906841294</t>
  </si>
  <si>
    <t>622221011</t>
  </si>
  <si>
    <t>Montáž kontaktního zateplení vnějších stěn lepením a mechanickým kotvením desek z minerální vlny s podélnou orientací vláken tl do 80 mm</t>
  </si>
  <si>
    <t>-540865991</t>
  </si>
  <si>
    <t>63151520</t>
  </si>
  <si>
    <t>deska tepelně izolační minerální kontaktních fasád podélné vlákno λ=0,036 tl 60mm</t>
  </si>
  <si>
    <t>1775939655</t>
  </si>
  <si>
    <t>622221031</t>
  </si>
  <si>
    <t>Montáž kontaktního zateplení vnějších stěn lepením a mechanickým kotvením desek z minerální vlny s podélnou orientací vláken tl do 160 mm</t>
  </si>
  <si>
    <t>63151529</t>
  </si>
  <si>
    <t>deska tepelně izolační minerální kontaktních fasád podélné vlákno λ=0,036 tl 120mm</t>
  </si>
  <si>
    <t>622142001</t>
  </si>
  <si>
    <t>Potažení vnějších stěn sklovláknitým pletivem vtlačeným do tenkovrstvé hmoty</t>
  </si>
  <si>
    <t>622511111</t>
  </si>
  <si>
    <t>Tenkovrstvá akrylátová mozaiková střednězrnná omítka včetně penetrace vnějších stěn</t>
  </si>
  <si>
    <t>622521021</t>
  </si>
  <si>
    <t>Tenkovrstvá silikátová zrnitá omítka tl. 2,0 mm včetně penetrace vnějších stěn</t>
  </si>
  <si>
    <t>-1777045682</t>
  </si>
  <si>
    <t>629991012</t>
  </si>
  <si>
    <t>Zakrytí výplní otvorů fólií přilepenou na začišťovací lišty</t>
  </si>
  <si>
    <t>822516148</t>
  </si>
  <si>
    <t>631311215</t>
  </si>
  <si>
    <t>Mazanina tl do 80 mm z betonu prostého se zvýšenými nároky na prostředí tř. C 30/37</t>
  </si>
  <si>
    <t>631313136</t>
  </si>
  <si>
    <t>Vytvarování dna žlabů nebo kanálů z bet. se zvýš. nároky C 35/45 s potěrem</t>
  </si>
  <si>
    <t>-1578060657</t>
  </si>
  <si>
    <t>632450122</t>
  </si>
  <si>
    <t>Vyrovnávací cementový potěr tl do 30 mm ze suchých směsí provedený v pásu</t>
  </si>
  <si>
    <t>-1866222076</t>
  </si>
  <si>
    <t>632451491</t>
  </si>
  <si>
    <t>Příplatek k potěrům za přehlazení povrchu</t>
  </si>
  <si>
    <t>-60381835</t>
  </si>
  <si>
    <t>631351111</t>
  </si>
  <si>
    <t>Zřízení bednění otvorů a prostupů v podlahách</t>
  </si>
  <si>
    <t>450665725</t>
  </si>
  <si>
    <t>631351112</t>
  </si>
  <si>
    <t>Odstranění bednění otvorů a prostupů v podlahách</t>
  </si>
  <si>
    <t>-402007916</t>
  </si>
  <si>
    <t>195701659</t>
  </si>
  <si>
    <t>56230628</t>
  </si>
  <si>
    <t>poklop šachtový čtvercový 750x600mm kompozitní termoplast s rámem pro zabetonování</t>
  </si>
  <si>
    <t>-1697978426</t>
  </si>
  <si>
    <t>56230630</t>
  </si>
  <si>
    <t>poklop šachtový čtvercový 1200x800mm kompozitní termoplast s rámem pro zabetonování</t>
  </si>
  <si>
    <t>3296537</t>
  </si>
  <si>
    <t>-795440598</t>
  </si>
  <si>
    <t>55241033</t>
  </si>
  <si>
    <t>poklop šachtový třída D400, čtvercový 600x600 mm, bez ventilace</t>
  </si>
  <si>
    <t>-1626731168</t>
  </si>
  <si>
    <t>55241040</t>
  </si>
  <si>
    <t>poklop šachtový třída D400, čtvercový 700x700 mm, bez ventilace</t>
  </si>
  <si>
    <t>-985343593</t>
  </si>
  <si>
    <t>R-899.019</t>
  </si>
  <si>
    <t>Vyzděný pilířek pro vodovodní přípojku z CPP a MC, vč. zateplení potrubí a odporového drátu - pouze v pilířku</t>
  </si>
  <si>
    <t>R-899.020</t>
  </si>
  <si>
    <t xml:space="preserve">Utěsnění přestupů přes zdi  a strop dle PD   D+M</t>
  </si>
  <si>
    <t>-2034839350</t>
  </si>
  <si>
    <t>R-899.021</t>
  </si>
  <si>
    <t xml:space="preserve">Přenosný hasící přístroj práškový 27A    D+M</t>
  </si>
  <si>
    <t>-611221819</t>
  </si>
  <si>
    <t>R-899.022</t>
  </si>
  <si>
    <t>Označení vstupních dveří a rampy žlutočernými pruhy</t>
  </si>
  <si>
    <t>259146661</t>
  </si>
  <si>
    <t>1340072358</t>
  </si>
  <si>
    <t>1649112642</t>
  </si>
  <si>
    <t>-1273985657</t>
  </si>
  <si>
    <t>939941111</t>
  </si>
  <si>
    <t>Zřízení těsnění pracovní spáry ocelovým plechem ve dně</t>
  </si>
  <si>
    <t>1400382479</t>
  </si>
  <si>
    <t>939941113</t>
  </si>
  <si>
    <t>Zřízení těsnění pracovní spáry ocelovým plechem ve stěně</t>
  </si>
  <si>
    <t>1376465137</t>
  </si>
  <si>
    <t>939941112</t>
  </si>
  <si>
    <t>Zřízení těsnění pracovní spáry ocelovým plechem mezi dnem a stěnou</t>
  </si>
  <si>
    <t>1827399934</t>
  </si>
  <si>
    <t>56284766</t>
  </si>
  <si>
    <t>plech těsnící křížový do smršťovacích spár betonových konstrukcí š 400mm</t>
  </si>
  <si>
    <t>-1351485228</t>
  </si>
  <si>
    <t>56284699</t>
  </si>
  <si>
    <t>plech těsnící s nožičkou a oboustranným bitumenem do pracovních spár betonových konstrukcí š 160mm</t>
  </si>
  <si>
    <t>-1229588383</t>
  </si>
  <si>
    <t>941122111</t>
  </si>
  <si>
    <t>Montáž lešení řadového trubkového těžkého bez podlah zatížení do 300 kg/m2 š do 1,5 m v do 10 m</t>
  </si>
  <si>
    <t>836622402</t>
  </si>
  <si>
    <t>941122211</t>
  </si>
  <si>
    <t>Příplatek k lešení řadovému trubkovému těžkému bez podlah š 1,5 m v 10 m za první a ZKD den použití</t>
  </si>
  <si>
    <t>1096419587</t>
  </si>
  <si>
    <t>941321811</t>
  </si>
  <si>
    <t>Demontáž lešení řadového modulového těžkého zatížení do 300 kg/m2 š do 1,2 m v do 10 m</t>
  </si>
  <si>
    <t>362123537</t>
  </si>
  <si>
    <t>949101111</t>
  </si>
  <si>
    <t>Lešení pomocné pro objekty pozemních staveb s lešeňovou podlahou v do 1,9 m zatížení do 150 kg/m2</t>
  </si>
  <si>
    <t>1980891120</t>
  </si>
  <si>
    <t>949101112</t>
  </si>
  <si>
    <t>Lešení pomocné pro objekty pozemních staveb s lešeňovou podlahou v do 3,5 m zatížení do 150 kg/m2</t>
  </si>
  <si>
    <t>1394900251</t>
  </si>
  <si>
    <t>941111111</t>
  </si>
  <si>
    <t>Montáž lešení řadového trubkového lehkého s podlahami zatížení do 200 kg/m2 š do 0,9 m v do 10 m</t>
  </si>
  <si>
    <t>941111211</t>
  </si>
  <si>
    <t>Příplatek k lešení řadovému trubkovému lehkému s podlahami š 0,9 m v 10 m za první a ZKD den použití</t>
  </si>
  <si>
    <t>1490238645</t>
  </si>
  <si>
    <t>941111811</t>
  </si>
  <si>
    <t>Demontáž lešení řadového trubkového lehkého s podlahami zatížení do 200 kg/m2 š do 0,9 m v do 10 m</t>
  </si>
  <si>
    <t>-1304886036</t>
  </si>
  <si>
    <t>1672498598</t>
  </si>
  <si>
    <t>2122612189</t>
  </si>
  <si>
    <t>953331112</t>
  </si>
  <si>
    <t>Vložky do svislých dilatačních spár z lepenky pískované kladené volně</t>
  </si>
  <si>
    <t>-442085618</t>
  </si>
  <si>
    <t>953331121</t>
  </si>
  <si>
    <t>Vložky do svislých dilatačních spár z těžkých asfaltových pásů natavených</t>
  </si>
  <si>
    <t>-182627041</t>
  </si>
  <si>
    <t>1514451304</t>
  </si>
  <si>
    <t>132086038</t>
  </si>
  <si>
    <t>966488626</t>
  </si>
  <si>
    <t>977151126</t>
  </si>
  <si>
    <t>Jádrové vrty diamantovými korunkami do D 225 mm do stavebních materiálů</t>
  </si>
  <si>
    <t>-308266673</t>
  </si>
  <si>
    <t>977151127</t>
  </si>
  <si>
    <t>Jádrové vrty diamantovými korunkami do D 250 mm do stavebních materiálů</t>
  </si>
  <si>
    <t>1540179994</t>
  </si>
  <si>
    <t>46027016R</t>
  </si>
  <si>
    <t>Zděný elektropilíř s betonovým základem a plechovou stříškou pro rozvaděč ER</t>
  </si>
  <si>
    <t>-1140623927</t>
  </si>
  <si>
    <t>-510587572</t>
  </si>
  <si>
    <t>-1843378620</t>
  </si>
  <si>
    <t>711491273</t>
  </si>
  <si>
    <t>Provedení izolace proti zemní vlhkosti svislé z nopové fólie</t>
  </si>
  <si>
    <t>28323005</t>
  </si>
  <si>
    <t>fólie profilovaná (nopová) drenážní HDPE s výškou nopů 8mm</t>
  </si>
  <si>
    <t>998711102</t>
  </si>
  <si>
    <t>Přesun hmot tonážní pro izolace proti vodě, vlhkosti a plynům v objektech výšky do 12 m</t>
  </si>
  <si>
    <t>-2042063897</t>
  </si>
  <si>
    <t>713121111</t>
  </si>
  <si>
    <t>Montáž izolace tepelné podlah volně kladenými rohožemi, pásy, dílci, deskami 1 vrstva</t>
  </si>
  <si>
    <t>63148105</t>
  </si>
  <si>
    <t>deska tepelně izolační minerální univerzální λ=0,038-0,039 tl 120mm</t>
  </si>
  <si>
    <t>289881184</t>
  </si>
  <si>
    <t>-80706876</t>
  </si>
  <si>
    <t>1470109903</t>
  </si>
  <si>
    <t>pěnové sklo desky tl.50mm</t>
  </si>
  <si>
    <t>-126102709</t>
  </si>
  <si>
    <t>1470109908</t>
  </si>
  <si>
    <t>pěnové sklo desky tl.100mm</t>
  </si>
  <si>
    <t>-1499750936</t>
  </si>
  <si>
    <t>713191133</t>
  </si>
  <si>
    <t>Montáž izolace tepelné podlah, stropů vrchem nebo střech překrytí fólií s přelepeným spojem</t>
  </si>
  <si>
    <t>173138425</t>
  </si>
  <si>
    <t>28329234</t>
  </si>
  <si>
    <t>fólie PE homogenní pro parotěsnou vrstvu zejména plochých střech tl 0,2mm</t>
  </si>
  <si>
    <t>-180926880</t>
  </si>
  <si>
    <t>28329324</t>
  </si>
  <si>
    <t>fólie kontaktní difuzně propustná pro doplňkovou hydroizolační vrstvu, třívrstvá mikroporézní PP 130-135g/m2</t>
  </si>
  <si>
    <t>354962298</t>
  </si>
  <si>
    <t>998713102</t>
  </si>
  <si>
    <t>Přesun hmot tonážní pro izolace tepelné v objektech v do 12 m</t>
  </si>
  <si>
    <t>-2062755250</t>
  </si>
  <si>
    <t>724</t>
  </si>
  <si>
    <t>Zdravotechnika - strojní vybavení</t>
  </si>
  <si>
    <t>724234118</t>
  </si>
  <si>
    <t>Domovní vodárna nádoba tlaková objemu 500 l s pryžovým vakem vertikálním</t>
  </si>
  <si>
    <t>507877443</t>
  </si>
  <si>
    <t>724R01</t>
  </si>
  <si>
    <t>Vnitřní rozvody kanalizace</t>
  </si>
  <si>
    <t>724R02</t>
  </si>
  <si>
    <t>Vnitřní rozvody vody</t>
  </si>
  <si>
    <t>998724102</t>
  </si>
  <si>
    <t>Přesun hmot tonážní pro strojní vybavení v objektech v do 12 m</t>
  </si>
  <si>
    <t>-1846914182</t>
  </si>
  <si>
    <t>725</t>
  </si>
  <si>
    <t>Zdravotechnika - zařizovací předměty</t>
  </si>
  <si>
    <t>725112171</t>
  </si>
  <si>
    <t>Kombi klozet s hlubokým splachováním odpad vodorovný</t>
  </si>
  <si>
    <t>725211601</t>
  </si>
  <si>
    <t>Umyvadlo keramické bílé šířky 500 mm bez krytu na sifon připevněné na stěnu šrouby</t>
  </si>
  <si>
    <t>725531102</t>
  </si>
  <si>
    <t>Elektrický ohřívač zásobníkový přepadový beztlakový 10 l / 2 kW</t>
  </si>
  <si>
    <t>-250991924</t>
  </si>
  <si>
    <t>725822611</t>
  </si>
  <si>
    <t>Baterie umyvadlová stojánková páková bez výpusti</t>
  </si>
  <si>
    <t>998725102</t>
  </si>
  <si>
    <t>Přesun hmot tonážní pro zařizovací předměty v objektech v do 12 m</t>
  </si>
  <si>
    <t>2092687229</t>
  </si>
  <si>
    <t>762</t>
  </si>
  <si>
    <t>Konstrukce tesařské</t>
  </si>
  <si>
    <t>762332131</t>
  </si>
  <si>
    <t>Montáž vázaných kcí krovů pravidelných z hraněného řeziva průřezové plochy do 120 cm2</t>
  </si>
  <si>
    <t>1744671549</t>
  </si>
  <si>
    <t>762332132</t>
  </si>
  <si>
    <t>Montáž vázaných kcí krovů pravidelných z hraněného řeziva průřezové plochy do 224 cm2</t>
  </si>
  <si>
    <t>1309820405</t>
  </si>
  <si>
    <t>60511112</t>
  </si>
  <si>
    <t>řezivo jehličnaté smrk, borovice š přes 80mm tl 24mm dl 4-5m</t>
  </si>
  <si>
    <t>-994577449</t>
  </si>
  <si>
    <t>60512130</t>
  </si>
  <si>
    <t>hranol stavební řezivo průřezu do 224cm2 do dl 6m</t>
  </si>
  <si>
    <t>722480654</t>
  </si>
  <si>
    <t>762342214</t>
  </si>
  <si>
    <t>Montáž laťování na střechách jednoduchých sklonu do 60° osové vzdálenosti do 360 mm</t>
  </si>
  <si>
    <t>-2065720061</t>
  </si>
  <si>
    <t>762342441</t>
  </si>
  <si>
    <t>Montáž lišt trojúhelníkových nebo kontralatí na střechách sklonu do 60°</t>
  </si>
  <si>
    <t>119876890</t>
  </si>
  <si>
    <t>60514114</t>
  </si>
  <si>
    <t>řezivo jehličnaté lať impregnovaná dl 4 m</t>
  </si>
  <si>
    <t>853911925</t>
  </si>
  <si>
    <t>762395000</t>
  </si>
  <si>
    <t>Spojovací prostředky krovů, bednění, laťování, nadstřešních konstrukcí</t>
  </si>
  <si>
    <t>-272276288</t>
  </si>
  <si>
    <t>998762102</t>
  </si>
  <si>
    <t>Přesun hmot tonážní pro kce tesařské v objektech v do 12 m</t>
  </si>
  <si>
    <t>1506125352</t>
  </si>
  <si>
    <t>763</t>
  </si>
  <si>
    <t>Konstrukce suché výstavby</t>
  </si>
  <si>
    <t>763732113</t>
  </si>
  <si>
    <t>Montáž střešní konstrukce v do 10 m z příhradových vazníků konstrukční délky do 9 m</t>
  </si>
  <si>
    <t>270563548</t>
  </si>
  <si>
    <t>60512200</t>
  </si>
  <si>
    <t>příhradový vazník sedlový sušený neimpregnovaný dl do 9m</t>
  </si>
  <si>
    <t>1529810292</t>
  </si>
  <si>
    <t>998763101</t>
  </si>
  <si>
    <t>Přesun hmot tonážní pro dřevostavby v objektech v do 12 m</t>
  </si>
  <si>
    <t>-1364874545</t>
  </si>
  <si>
    <t>764</t>
  </si>
  <si>
    <t>Konstrukce klempířské</t>
  </si>
  <si>
    <t>764226445</t>
  </si>
  <si>
    <t>Oplechování parapetů rovných celoplošně lepené z Al plechu rš 400 mm</t>
  </si>
  <si>
    <t>-1905733010</t>
  </si>
  <si>
    <t>764242332</t>
  </si>
  <si>
    <t>Oplechování rovné okapové hrany z TiZn lesklého plechu rš 200 mm</t>
  </si>
  <si>
    <t>-1696027076</t>
  </si>
  <si>
    <t>764541304</t>
  </si>
  <si>
    <t>Žlab podokapní půlkruhový z TiZn lesklého plechu rš 280 mm</t>
  </si>
  <si>
    <t>1131411461</t>
  </si>
  <si>
    <t>764541346</t>
  </si>
  <si>
    <t>Kotlík oválný (trychtýřový) pro podokapní žlaby z TiZn lesklého plechu 330/100 mm</t>
  </si>
  <si>
    <t>59406</t>
  </si>
  <si>
    <t>764548323</t>
  </si>
  <si>
    <t>Svody kruhové včetně objímek, kolen, odskoků z TiZn lesklého plechu průměru 100 mm</t>
  </si>
  <si>
    <t>1312525658</t>
  </si>
  <si>
    <t>998764102</t>
  </si>
  <si>
    <t>Přesun hmot tonážní pro konstrukce klempířské v objektech v do 12 m</t>
  </si>
  <si>
    <t>589493844</t>
  </si>
  <si>
    <t>765</t>
  </si>
  <si>
    <t>Krytina skládaná</t>
  </si>
  <si>
    <t>765113011</t>
  </si>
  <si>
    <t>Krytina keramická drážková velkoformátová režná sklonu do 30° na sucho</t>
  </si>
  <si>
    <t>1695442946</t>
  </si>
  <si>
    <t>765113121</t>
  </si>
  <si>
    <t>Krytina keramická okapová hrana s větrací mřížkou jednoduchou</t>
  </si>
  <si>
    <t>-2139495598</t>
  </si>
  <si>
    <t>765113331</t>
  </si>
  <si>
    <t>Krytina keramická drážková hřeben z hřebenáčů režných s podhřebenovými velkoformátovými větracími taškami</t>
  </si>
  <si>
    <t>-1075360085</t>
  </si>
  <si>
    <t>765113551</t>
  </si>
  <si>
    <t>Krytina keramická drážková štítová hrana z velkoformátových okrajových tašek režných na sucho</t>
  </si>
  <si>
    <t>-828288869</t>
  </si>
  <si>
    <t>765191011</t>
  </si>
  <si>
    <t>Montáž pojistné hydroizolační nebo parotěsné fólie kladené ve sklonu do 30° volně na krokve</t>
  </si>
  <si>
    <t>396942588</t>
  </si>
  <si>
    <t>765191051</t>
  </si>
  <si>
    <t>Montáž pojistné hydroizolační nebo parotěsné fólie hřebene větrané střechy</t>
  </si>
  <si>
    <t>-1757753663</t>
  </si>
  <si>
    <t>59660235</t>
  </si>
  <si>
    <t>fólie kontaktní difuzně propustná pro doplňkovou hydroizolační vrstvu, mikrofleece 145g/m2</t>
  </si>
  <si>
    <t>-1310275182</t>
  </si>
  <si>
    <t>998765102</t>
  </si>
  <si>
    <t>Přesun hmot tonážní pro krytiny skládané v objektech v do 12 m</t>
  </si>
  <si>
    <t>-1087041170</t>
  </si>
  <si>
    <t>766</t>
  </si>
  <si>
    <t>Konstrukce truhlářské</t>
  </si>
  <si>
    <t>766421214</t>
  </si>
  <si>
    <t>Montáž obložení podhledů jednoduchých palubkami z měkkého dřeva š přes 100 mm</t>
  </si>
  <si>
    <t>-523301064</t>
  </si>
  <si>
    <t>61191155</t>
  </si>
  <si>
    <t>palubky obkladové smrk profil klasický 19x116mm jakost A/B</t>
  </si>
  <si>
    <t>-1532540600</t>
  </si>
  <si>
    <t>766622131</t>
  </si>
  <si>
    <t>Montáž plastových oken plochy přes 1 m2 otevíravých výšky do 1,5 m s rámem do zdiva</t>
  </si>
  <si>
    <t>216</t>
  </si>
  <si>
    <t>61140051</t>
  </si>
  <si>
    <t>okno plastové otevíravé/sklopné dvojsklo přes plochu 1m2 do v 1,5m</t>
  </si>
  <si>
    <t>218</t>
  </si>
  <si>
    <t>766660411</t>
  </si>
  <si>
    <t>Montáž vchodových dveří jednokřídlových bez nadsvětlíku do zdiva</t>
  </si>
  <si>
    <t>-185422922</t>
  </si>
  <si>
    <t>611441631</t>
  </si>
  <si>
    <t>dveře plastové vchodové jednokřídlé otvíravé 800x1970mm vč. plastové zárubně</t>
  </si>
  <si>
    <t>-26247456</t>
  </si>
  <si>
    <t>611441632</t>
  </si>
  <si>
    <t>dveře plastové vchodové jednokřídlé otvíravé 1200x1970mm vč. plastové zárubně</t>
  </si>
  <si>
    <t>736686205</t>
  </si>
  <si>
    <t>200</t>
  </si>
  <si>
    <t>611441633</t>
  </si>
  <si>
    <t>dveře plastové vnitřní jednokřídlé otvíravé 600x1970mm vč. plastové zárubně</t>
  </si>
  <si>
    <t>-1552795019</t>
  </si>
  <si>
    <t>201</t>
  </si>
  <si>
    <t>611441634</t>
  </si>
  <si>
    <t>dveře plastové střešní jednokřídlé otvíravé 840x1420mm vč. plastové zárubně</t>
  </si>
  <si>
    <t>607009829</t>
  </si>
  <si>
    <t>202</t>
  </si>
  <si>
    <t>998766102</t>
  </si>
  <si>
    <t>Přesun hmot tonážní pro konstrukce truhlářské v objektech v do 12 m</t>
  </si>
  <si>
    <t>489538664</t>
  </si>
  <si>
    <t>767</t>
  </si>
  <si>
    <t>Konstrukce zámečnické</t>
  </si>
  <si>
    <t>203</t>
  </si>
  <si>
    <t>767810122</t>
  </si>
  <si>
    <t>Montáž mřížek větracích kruhových průměru do 200 mm</t>
  </si>
  <si>
    <t>886683889</t>
  </si>
  <si>
    <t>204</t>
  </si>
  <si>
    <t>55341428</t>
  </si>
  <si>
    <t>mřížka větrací nerezová kruhová se síťovinou 150mm</t>
  </si>
  <si>
    <t>1323536167</t>
  </si>
  <si>
    <t>205</t>
  </si>
  <si>
    <t>76781011R</t>
  </si>
  <si>
    <t>Montáž mřížek větracích čtyřhranných průřezu do 0,50 m2</t>
  </si>
  <si>
    <t>-1029102635</t>
  </si>
  <si>
    <t>206</t>
  </si>
  <si>
    <t>56245665</t>
  </si>
  <si>
    <t>mřížka větrací hranatá nerezová s protidešťovou uzavíratelnou žaluzií 500x500mm</t>
  </si>
  <si>
    <t>1124583643</t>
  </si>
  <si>
    <t>207</t>
  </si>
  <si>
    <t>R-767.001</t>
  </si>
  <si>
    <t>D+M obslužné lávky vč. nosné konstrukce a roštů nerez/kompozit vč. zábradlí</t>
  </si>
  <si>
    <t>240</t>
  </si>
  <si>
    <t>208</t>
  </si>
  <si>
    <t>R-767.002</t>
  </si>
  <si>
    <t>D+M kompozitního zábradlí vč. ukotvení</t>
  </si>
  <si>
    <t>244</t>
  </si>
  <si>
    <t>209</t>
  </si>
  <si>
    <t>R-767.003</t>
  </si>
  <si>
    <t>D+M závěsná oka pro jeřábek</t>
  </si>
  <si>
    <t>-15570372</t>
  </si>
  <si>
    <t>210</t>
  </si>
  <si>
    <t>R-767.004</t>
  </si>
  <si>
    <t>D+M česle stáčecího místa nerez/kompozit</t>
  </si>
  <si>
    <t>2126428080</t>
  </si>
  <si>
    <t>211</t>
  </si>
  <si>
    <t>R-767.005</t>
  </si>
  <si>
    <t>D+M odvětrání kalové jímky nerez</t>
  </si>
  <si>
    <t>1082319881</t>
  </si>
  <si>
    <t>212</t>
  </si>
  <si>
    <t>R-767.006</t>
  </si>
  <si>
    <t>D+M žebříků nerez/kompozit</t>
  </si>
  <si>
    <t>-1494223807</t>
  </si>
  <si>
    <t>213</t>
  </si>
  <si>
    <t>R-767.007</t>
  </si>
  <si>
    <t>D+M zakrytí otvoru 350/700 mm pro pásový dopravník pryží v 1/2 rozstřiženou</t>
  </si>
  <si>
    <t>418278714</t>
  </si>
  <si>
    <t>214</t>
  </si>
  <si>
    <t>998767102</t>
  </si>
  <si>
    <t>Přesun hmot tonážní pro zámečnické konstrukce v objektech v do 12 m</t>
  </si>
  <si>
    <t>-1404147466</t>
  </si>
  <si>
    <t>771</t>
  </si>
  <si>
    <t>Podlahy z dlaždic</t>
  </si>
  <si>
    <t>215</t>
  </si>
  <si>
    <t>771573225</t>
  </si>
  <si>
    <t>Montáž podlah keramických pro mechanické zatížení protiskluzných lepených standardním lepidlem do 12 ks/m2</t>
  </si>
  <si>
    <t>246</t>
  </si>
  <si>
    <t>59761409</t>
  </si>
  <si>
    <t>dlažba keramická slinutá protiskluzná do interiéru i exteriéru pro vysoké mechanické namáhání přes 9 do 12ks/m2</t>
  </si>
  <si>
    <t>248</t>
  </si>
  <si>
    <t>217</t>
  </si>
  <si>
    <t>771591115</t>
  </si>
  <si>
    <t>Podlahy spárování silikonem</t>
  </si>
  <si>
    <t>-258514784</t>
  </si>
  <si>
    <t>998771102</t>
  </si>
  <si>
    <t>Přesun hmot tonážní pro podlahy z dlaždic v objektech v do 12 m</t>
  </si>
  <si>
    <t>-1953104871</t>
  </si>
  <si>
    <t>781</t>
  </si>
  <si>
    <t>Dokončovací práce - obklady</t>
  </si>
  <si>
    <t>219</t>
  </si>
  <si>
    <t>781473115</t>
  </si>
  <si>
    <t>Montáž obkladů vnitřních keramických hladkých do 25 ks/m2 lepených standardním lepidlem</t>
  </si>
  <si>
    <t>250</t>
  </si>
  <si>
    <t>220</t>
  </si>
  <si>
    <t>781674112</t>
  </si>
  <si>
    <t>Montáž obkladů parapetů šířky do 150 mm z dlaždic keramických lepených flexibilním lepidlem</t>
  </si>
  <si>
    <t>-44484275</t>
  </si>
  <si>
    <t>221</t>
  </si>
  <si>
    <t>59761039</t>
  </si>
  <si>
    <t>obklad keramický hladký přes 22 do 25ks/m2</t>
  </si>
  <si>
    <t>252</t>
  </si>
  <si>
    <t>222</t>
  </si>
  <si>
    <t>998781102</t>
  </si>
  <si>
    <t>Přesun hmot tonážní pro obklady keramické v objektech v do 12 m</t>
  </si>
  <si>
    <t>1617067</t>
  </si>
  <si>
    <t>783</t>
  </si>
  <si>
    <t>Dokončovací práce - nátěry</t>
  </si>
  <si>
    <t>223</t>
  </si>
  <si>
    <t>783128101</t>
  </si>
  <si>
    <t>Lazurovací jednonásobný akrylátový nátěr truhlářských konstrukcí</t>
  </si>
  <si>
    <t>172800908</t>
  </si>
  <si>
    <t>224</t>
  </si>
  <si>
    <t>783223011</t>
  </si>
  <si>
    <t>Napouštěcí jednonásobný akrylátový biocidní nátěr tesařských prvků nezabudovaných do konstrukce</t>
  </si>
  <si>
    <t>-78401334</t>
  </si>
  <si>
    <t>225</t>
  </si>
  <si>
    <t>783223021</t>
  </si>
  <si>
    <t>Napouštěcí dvojnásobný akrylátový biocidní nátěr tesařských prvků nezabudovaných do konstrukce</t>
  </si>
  <si>
    <t>-1608199510</t>
  </si>
  <si>
    <t>226</t>
  </si>
  <si>
    <t>783801501</t>
  </si>
  <si>
    <t>Omytí omítek před provedením nátěru</t>
  </si>
  <si>
    <t>-993237773</t>
  </si>
  <si>
    <t>227</t>
  </si>
  <si>
    <t>783823101</t>
  </si>
  <si>
    <t>Penetrační akrylátový nátěr hladkých betonových povrchů</t>
  </si>
  <si>
    <t>47338009</t>
  </si>
  <si>
    <t>784</t>
  </si>
  <si>
    <t>Dokončovací práce - malby a tapety</t>
  </si>
  <si>
    <t>228</t>
  </si>
  <si>
    <t>784111001</t>
  </si>
  <si>
    <t>Oprášení (ometení ) podkladu v místnostech výšky do 3,80 m</t>
  </si>
  <si>
    <t>-149571563</t>
  </si>
  <si>
    <t>229</t>
  </si>
  <si>
    <t>784181101</t>
  </si>
  <si>
    <t>Základní akrylátová jednonásobná bezbarvá penetrace podkladu v místnostech výšky do 3,80 m</t>
  </si>
  <si>
    <t>1623989415</t>
  </si>
  <si>
    <t>230</t>
  </si>
  <si>
    <t>784331001</t>
  </si>
  <si>
    <t>Dvojnásobné bílé protiplísňové malby v místnostech výšky do 3,80 m</t>
  </si>
  <si>
    <t>254</t>
  </si>
  <si>
    <t>231</t>
  </si>
  <si>
    <t>871315221</t>
  </si>
  <si>
    <t>Kanalizační potrubí z tvrdého PVC jednovrstvé tuhost třídy SN8 DN 160</t>
  </si>
  <si>
    <t>1113809527</t>
  </si>
  <si>
    <t>232</t>
  </si>
  <si>
    <t>R-899.023</t>
  </si>
  <si>
    <t>Nerezové potrubí DN 80</t>
  </si>
  <si>
    <t>524477520</t>
  </si>
  <si>
    <t>233</t>
  </si>
  <si>
    <t>R-899.024</t>
  </si>
  <si>
    <t>Nerezové potrubí DN 125</t>
  </si>
  <si>
    <t>493104543</t>
  </si>
  <si>
    <t>234</t>
  </si>
  <si>
    <t>R-899.025</t>
  </si>
  <si>
    <t>Nerezové potrubí DN 150</t>
  </si>
  <si>
    <t>1704550552</t>
  </si>
  <si>
    <t>235</t>
  </si>
  <si>
    <t>871274301</t>
  </si>
  <si>
    <t>Montáž kanalizačního potrubí z PE SDR17 otevřený výkop sklon do 20 % svařovaných na tupo D 125x7,4 mm</t>
  </si>
  <si>
    <t>-155931889</t>
  </si>
  <si>
    <t>236</t>
  </si>
  <si>
    <t>28613446</t>
  </si>
  <si>
    <t>potrubí kanalizační PE100 RC se signalizační vrstvou SDR17 125x7,4mm dl 12m</t>
  </si>
  <si>
    <t>462549691</t>
  </si>
  <si>
    <t>005-2 - SO 05.02 - Síťové vedení v areálu ČOV</t>
  </si>
  <si>
    <t>005-2-1 - SO 05.02.1 - Odtokové potrubí</t>
  </si>
  <si>
    <t>-469943249</t>
  </si>
  <si>
    <t>-232976334</t>
  </si>
  <si>
    <t>-1153877564</t>
  </si>
  <si>
    <t>132251254</t>
  </si>
  <si>
    <t>Hloubení rýh nezapažených š do 2000 mm v hornině třídy těžitelnosti I, skupiny 3 objem do 500 m3 strojně</t>
  </si>
  <si>
    <t>-492200411</t>
  </si>
  <si>
    <t>132254204</t>
  </si>
  <si>
    <t>Hloubení zapažených rýh š do 2000 mm v hornině třídy těžitelnosti I, skupiny 3 objem do 500 m3</t>
  </si>
  <si>
    <t>132351254</t>
  </si>
  <si>
    <t>Hloubení rýh nezapažených š do 2000 mm v hornině třídy těžitelnosti II, skupiny 4 objem do 500 m3 strojně</t>
  </si>
  <si>
    <t>-2087309151</t>
  </si>
  <si>
    <t>132354204</t>
  </si>
  <si>
    <t>Hloubení zapažených rýh š do 2000 mm v hornině třídy těžitelnosti II, skupiny 4 objem do 500 m3</t>
  </si>
  <si>
    <t>1208550194</t>
  </si>
  <si>
    <t>-1590760963</t>
  </si>
  <si>
    <t>-99337395</t>
  </si>
  <si>
    <t>1341869651</t>
  </si>
  <si>
    <t>181351113</t>
  </si>
  <si>
    <t>Rozprostření ornice tl vrstvy do 200 mm pl přes 500 m2 v rovině nebo ve svahu do 1:5 strojně</t>
  </si>
  <si>
    <t>-1098125640</t>
  </si>
  <si>
    <t>1289158355</t>
  </si>
  <si>
    <t>-2081508000</t>
  </si>
  <si>
    <t>1784278031</t>
  </si>
  <si>
    <t>-1426466906</t>
  </si>
  <si>
    <t>59224029</t>
  </si>
  <si>
    <t>dno betonové šachtové DN 300 betonový žlab i nástupnice 100x78,5x15cm</t>
  </si>
  <si>
    <t>59224075</t>
  </si>
  <si>
    <t>deska betonová zákrytová k ukončení šachet 1000/625x200mm</t>
  </si>
  <si>
    <t>2016082333</t>
  </si>
  <si>
    <t>55241014</t>
  </si>
  <si>
    <t>poklop šachtový třída D400, kruhový rám 785, vstup 600mm, bez ventilace</t>
  </si>
  <si>
    <t>2023991562</t>
  </si>
  <si>
    <t>005-2-2 - SO 05.02.2 - Vodovod - užitková voda</t>
  </si>
  <si>
    <t xml:space="preserve">    722 - Zdravotechnika - vnitřní vodovod</t>
  </si>
  <si>
    <t xml:space="preserve">    35-M - Montáž čerpadel, kompr.a vodoh.zař.</t>
  </si>
  <si>
    <t>-1384948591</t>
  </si>
  <si>
    <t>-1742471507</t>
  </si>
  <si>
    <t>665976702</t>
  </si>
  <si>
    <t>548190567</t>
  </si>
  <si>
    <t>-235265624</t>
  </si>
  <si>
    <t>-558274045</t>
  </si>
  <si>
    <t>-253996124</t>
  </si>
  <si>
    <t>363655806</t>
  </si>
  <si>
    <t>1370823049</t>
  </si>
  <si>
    <t>354757978</t>
  </si>
  <si>
    <t>-1154409012</t>
  </si>
  <si>
    <t>-1991540937</t>
  </si>
  <si>
    <t>-839649326</t>
  </si>
  <si>
    <t>-317181133</t>
  </si>
  <si>
    <t>-1875086615</t>
  </si>
  <si>
    <t>228303438</t>
  </si>
  <si>
    <t>-896328661</t>
  </si>
  <si>
    <t>-1788764342</t>
  </si>
  <si>
    <t>2111014987</t>
  </si>
  <si>
    <t>1141433091</t>
  </si>
  <si>
    <t>324681503</t>
  </si>
  <si>
    <t>-468479016</t>
  </si>
  <si>
    <t>878817127</t>
  </si>
  <si>
    <t>-957855216</t>
  </si>
  <si>
    <t>39772592</t>
  </si>
  <si>
    <t>-241955767</t>
  </si>
  <si>
    <t>1942957322</t>
  </si>
  <si>
    <t>749411669</t>
  </si>
  <si>
    <t>-2135100850</t>
  </si>
  <si>
    <t>-173603208</t>
  </si>
  <si>
    <t>446929246</t>
  </si>
  <si>
    <t>-1326896577</t>
  </si>
  <si>
    <t>-96872144</t>
  </si>
  <si>
    <t>1683064946</t>
  </si>
  <si>
    <t>930600153</t>
  </si>
  <si>
    <t>1501706486</t>
  </si>
  <si>
    <t>-237567898</t>
  </si>
  <si>
    <t>-1295559282</t>
  </si>
  <si>
    <t>247571113</t>
  </si>
  <si>
    <t>Obsyp studny ze štěrkopísku tříděného</t>
  </si>
  <si>
    <t>247681114</t>
  </si>
  <si>
    <t>Těsnění studny z jílu se zhutněním</t>
  </si>
  <si>
    <t>58125115</t>
  </si>
  <si>
    <t>jíl surový</t>
  </si>
  <si>
    <t>1472321663</t>
  </si>
  <si>
    <t>-447357110</t>
  </si>
  <si>
    <t>153112111</t>
  </si>
  <si>
    <t>Nastražení ocelových štětovnic dl do 10 m ve standardních podmínkách z terénu</t>
  </si>
  <si>
    <t>1723499227</t>
  </si>
  <si>
    <t>153112122</t>
  </si>
  <si>
    <t>Zaberanění ocelových štětovnic na dl do 8 m ve standardních podmínkách z terénu</t>
  </si>
  <si>
    <t>274594150</t>
  </si>
  <si>
    <t>153113112</t>
  </si>
  <si>
    <t>Vytažení ocelových štětovnic dl do 12 m zaberaněných do hl 8 m z terénu ve standardnich podmínkách</t>
  </si>
  <si>
    <t>1429903070</t>
  </si>
  <si>
    <t>-1622555370</t>
  </si>
  <si>
    <t>-297825256</t>
  </si>
  <si>
    <t>-1932002219</t>
  </si>
  <si>
    <t>-1428845249</t>
  </si>
  <si>
    <t>419861647</t>
  </si>
  <si>
    <t>2000048633</t>
  </si>
  <si>
    <t>1048317179</t>
  </si>
  <si>
    <t>596841220</t>
  </si>
  <si>
    <t>Kladení betonové dlažby komunikací pro pěší do lože z cement malty vel do 0,25 m2 plochy do 50 m2</t>
  </si>
  <si>
    <t>-1674430007</t>
  </si>
  <si>
    <t>58912505</t>
  </si>
  <si>
    <t>malta cementová MC10 pojivo CEM II nebo CEM III s přísadou</t>
  </si>
  <si>
    <t>1984256435</t>
  </si>
  <si>
    <t>59245320</t>
  </si>
  <si>
    <t>dlažba plošná betonová 400x400x45mm přírodní</t>
  </si>
  <si>
    <t>-2005696465</t>
  </si>
  <si>
    <t>596991111</t>
  </si>
  <si>
    <t>Řezání betonové, kameninové a kamenné dlažby do oblouku tl do 60 mm</t>
  </si>
  <si>
    <t>1858899845</t>
  </si>
  <si>
    <t>871181141</t>
  </si>
  <si>
    <t>Montáž potrubí z PE100 SDR 11 otevřený výkop svařovaných na tupo D 50 x 4,6 mm</t>
  </si>
  <si>
    <t>-1217371956</t>
  </si>
  <si>
    <t>286135562</t>
  </si>
  <si>
    <t>potrubí vodovodní PE100 RC se signalizační vrstvou SDR11 50x4,6 dl 12m</t>
  </si>
  <si>
    <t>742341588</t>
  </si>
  <si>
    <t>-89467753</t>
  </si>
  <si>
    <t>1135951767</t>
  </si>
  <si>
    <t>28653132</t>
  </si>
  <si>
    <t>nákružek lemový PE 100 SDR11 50mm</t>
  </si>
  <si>
    <t>-1337633042</t>
  </si>
  <si>
    <t>28654364</t>
  </si>
  <si>
    <t>příruba volná k lemovému nákružku z polypropylénu 50</t>
  </si>
  <si>
    <t>-907863391</t>
  </si>
  <si>
    <t>437221152</t>
  </si>
  <si>
    <t>-117802871</t>
  </si>
  <si>
    <t>892233122</t>
  </si>
  <si>
    <t>Proplach a dezinfekce vodovodního potrubí DN od 40 do 70</t>
  </si>
  <si>
    <t>-1443112121</t>
  </si>
  <si>
    <t>-1176729036</t>
  </si>
  <si>
    <t>918740362</t>
  </si>
  <si>
    <t>89441115R</t>
  </si>
  <si>
    <t>Zřízení studně z betonových dílců DN1000</t>
  </si>
  <si>
    <t>477355939</t>
  </si>
  <si>
    <t>59224069</t>
  </si>
  <si>
    <t>skruž betonová DN 1000x1000, 100x100x12cm</t>
  </si>
  <si>
    <t>-12263591</t>
  </si>
  <si>
    <t>59225782</t>
  </si>
  <si>
    <t>deska betonová zákrytová na skruž půlená 130x7,5cm</t>
  </si>
  <si>
    <t>-1974008812</t>
  </si>
  <si>
    <t>-204303680</t>
  </si>
  <si>
    <t>214907946</t>
  </si>
  <si>
    <t>-1188201611</t>
  </si>
  <si>
    <t>-1064461727</t>
  </si>
  <si>
    <t>1524881059</t>
  </si>
  <si>
    <t>766401314</t>
  </si>
  <si>
    <t>1043431307</t>
  </si>
  <si>
    <t>722</t>
  </si>
  <si>
    <t>Zdravotechnika - vnitřní vodovod</t>
  </si>
  <si>
    <t>722239105</t>
  </si>
  <si>
    <t>Montáž armatur vodovodních se dvěma závity G 6/4"</t>
  </si>
  <si>
    <t>6067775</t>
  </si>
  <si>
    <t>2111050112</t>
  </si>
  <si>
    <t>Isiflo přechodka s vnějším závitem, typ 110, rozměr 50x11/2”</t>
  </si>
  <si>
    <t>630979244</t>
  </si>
  <si>
    <t>998722101</t>
  </si>
  <si>
    <t>Přesun hmot tonážní pro vnitřní vodovod v objektech v do 6 m</t>
  </si>
  <si>
    <t>-598820912</t>
  </si>
  <si>
    <t>35-M</t>
  </si>
  <si>
    <t>Montáž čerpadel, kompr.a vodoh.zař.</t>
  </si>
  <si>
    <t>R-35.001</t>
  </si>
  <si>
    <t>Dodávka a montáž technologie pro čerpání užitkové vody, vč. příslušenství a stavebních úprav</t>
  </si>
  <si>
    <t>005-2-3 - SO 05.02.3 - Trubní propoje areál ČOV</t>
  </si>
  <si>
    <t xml:space="preserve">    721 - Zdravotechnika - vnitřní kanalizace</t>
  </si>
  <si>
    <t>132254203</t>
  </si>
  <si>
    <t>Hloubení zapažených rýh š do 2000 mm v hornině třídy těžitelnosti I, skupiny 3 objem do 100 m3</t>
  </si>
  <si>
    <t>1713809399</t>
  </si>
  <si>
    <t>1480789093</t>
  </si>
  <si>
    <t>1376264034</t>
  </si>
  <si>
    <t>-2127238683</t>
  </si>
  <si>
    <t>1751415983</t>
  </si>
  <si>
    <t>2000674621</t>
  </si>
  <si>
    <t>-1514379543</t>
  </si>
  <si>
    <t>-191530733</t>
  </si>
  <si>
    <t>86110247</t>
  </si>
  <si>
    <t>-987794105</t>
  </si>
  <si>
    <t>-919720176</t>
  </si>
  <si>
    <t>28653135</t>
  </si>
  <si>
    <t>nákružek lemový PE 100 SDR11 90mm</t>
  </si>
  <si>
    <t>-36181017</t>
  </si>
  <si>
    <t>28654368</t>
  </si>
  <si>
    <t>příruba volná k lemovému nákružku z polypropylénu 90</t>
  </si>
  <si>
    <t>669341716</t>
  </si>
  <si>
    <t>877241112</t>
  </si>
  <si>
    <t>Montáž elektrokolen 90° na vodovodním potrubí z PE trub d 90</t>
  </si>
  <si>
    <t>285550295</t>
  </si>
  <si>
    <t>28653060</t>
  </si>
  <si>
    <t>elektrokoleno 90° PE 100 D 90mm</t>
  </si>
  <si>
    <t>733766777</t>
  </si>
  <si>
    <t>-1621354233</t>
  </si>
  <si>
    <t>349077529</t>
  </si>
  <si>
    <t>28611363</t>
  </si>
  <si>
    <t>koleno kanalizační PVC KG 160x87°</t>
  </si>
  <si>
    <t>-1257002386</t>
  </si>
  <si>
    <t>28611936</t>
  </si>
  <si>
    <t>redukce kanalizační plastová nesouosá KG 150/125</t>
  </si>
  <si>
    <t>-799359962</t>
  </si>
  <si>
    <t>1322589993</t>
  </si>
  <si>
    <t>85742637</t>
  </si>
  <si>
    <t>51833246</t>
  </si>
  <si>
    <t>59224023</t>
  </si>
  <si>
    <t>dno betonové šachtové DN 200 betonový žlab i nástupnice 100x63,5x15cm</t>
  </si>
  <si>
    <t>1376251402</t>
  </si>
  <si>
    <t>-545881188</t>
  </si>
  <si>
    <t>1717360575</t>
  </si>
  <si>
    <t>-1392696653</t>
  </si>
  <si>
    <t>2043933640</t>
  </si>
  <si>
    <t>1425501551</t>
  </si>
  <si>
    <t>89594121R</t>
  </si>
  <si>
    <t xml:space="preserve">Vpusť kanalizační uliční z betonových dílců typ UV-50 nízká   D+M</t>
  </si>
  <si>
    <t>-1154203407</t>
  </si>
  <si>
    <t>899204112</t>
  </si>
  <si>
    <t>Osazení mříží litinových včetně rámů a košů na bahno pro třídu zatížení D400, E600</t>
  </si>
  <si>
    <t>-921406405</t>
  </si>
  <si>
    <t>55242320</t>
  </si>
  <si>
    <t>mříž vtoková litinová plochá 500x500mm</t>
  </si>
  <si>
    <t>-1336140039</t>
  </si>
  <si>
    <t>28610581</t>
  </si>
  <si>
    <t>lapač nečistot pro vtokové rošty a poklopy s větráním systému inženýrských liniových staveb</t>
  </si>
  <si>
    <t>-1615804073</t>
  </si>
  <si>
    <t>709721698</t>
  </si>
  <si>
    <t>1870301831</t>
  </si>
  <si>
    <t>74517569</t>
  </si>
  <si>
    <t>935031391</t>
  </si>
  <si>
    <t>-94991421</t>
  </si>
  <si>
    <t>721</t>
  </si>
  <si>
    <t>Zdravotechnika - vnitřní kanalizace</t>
  </si>
  <si>
    <t>721242105</t>
  </si>
  <si>
    <t>Lapač střešních splavenin z PP se zápachovou klapkou a lapacím košem DN 110</t>
  </si>
  <si>
    <t>-1466959945</t>
  </si>
  <si>
    <t>998721101</t>
  </si>
  <si>
    <t>Přesun hmot tonážní pro vnitřní kanalizace v objektech v do 6 m</t>
  </si>
  <si>
    <t>-1356327644</t>
  </si>
  <si>
    <t>-1672092738</t>
  </si>
  <si>
    <t>005-3 - SO 05.03 - Zpevněné plochy a terénní úpravy</t>
  </si>
  <si>
    <t>1476161585</t>
  </si>
  <si>
    <t>122251104</t>
  </si>
  <si>
    <t>Odkopávky a prokopávky nezapažené v hornině třídy těžitelnosti I, skupiny 3 objem do 500 m3 strojně</t>
  </si>
  <si>
    <t>-1621016544</t>
  </si>
  <si>
    <t>1467663786</t>
  </si>
  <si>
    <t>2118924120</t>
  </si>
  <si>
    <t>236203726</t>
  </si>
  <si>
    <t>38108532</t>
  </si>
  <si>
    <t>1423235673</t>
  </si>
  <si>
    <t>171201221</t>
  </si>
  <si>
    <t>Poplatek za uložení na skládce (skládkovné) zeminy a kamení kód odpadu 17 05 04</t>
  </si>
  <si>
    <t>1755424352</t>
  </si>
  <si>
    <t>181351103</t>
  </si>
  <si>
    <t>Rozprostření ornice tl vrstvy do 200 mm pl do 500 m2 v rovině nebo ve svahu do 1:5 strojně</t>
  </si>
  <si>
    <t>182351123</t>
  </si>
  <si>
    <t>Rozprostření ornice pl do 500 m2 ve svahu přes 1:5 tl vrstvy do 200 mm strojně</t>
  </si>
  <si>
    <t>-918001599</t>
  </si>
  <si>
    <t>-524923574</t>
  </si>
  <si>
    <t>-2006858235</t>
  </si>
  <si>
    <t>183405211</t>
  </si>
  <si>
    <t>Výsev trávníku hydroosevem na ornici</t>
  </si>
  <si>
    <t>-1441398577</t>
  </si>
  <si>
    <t>-343293302</t>
  </si>
  <si>
    <t>185804312</t>
  </si>
  <si>
    <t>Zalití rostlin vodou plocha přes 20 m2</t>
  </si>
  <si>
    <t>1346406943</t>
  </si>
  <si>
    <t>213141112</t>
  </si>
  <si>
    <t>Zřízení vrstvy z geotextilie v rovině nebo ve sklonu do 1:5 š do 6 m</t>
  </si>
  <si>
    <t>-1676024191</t>
  </si>
  <si>
    <t>1550051542</t>
  </si>
  <si>
    <t>577145122</t>
  </si>
  <si>
    <t>Asfaltový beton vrstva ložní ACL 16 (ABH) tl 50 mm š přes 3 m z nemodifikovaného asfaltu</t>
  </si>
  <si>
    <t>577144221</t>
  </si>
  <si>
    <t>Asfaltový beton vrstva obrusná ACO 11 (ABS) tř. II tl 50 mm š přes 3 m z nemodifikovaného asfaltu</t>
  </si>
  <si>
    <t>914111111</t>
  </si>
  <si>
    <t>Montáž svislé dopravní značky do velikosti 1 m2 objímkami na sloupek nebo konzolu</t>
  </si>
  <si>
    <t>40445615</t>
  </si>
  <si>
    <t>značky upravující přednost P6 700mm</t>
  </si>
  <si>
    <t>914511111</t>
  </si>
  <si>
    <t>Montáž sloupku dopravních značek délky do 3,5 m s betonovým základem</t>
  </si>
  <si>
    <t>40445225</t>
  </si>
  <si>
    <t>sloupek pro dopravní značku Zn D 60mm v 3,5m</t>
  </si>
  <si>
    <t>40445240</t>
  </si>
  <si>
    <t>patka pro sloupek Al D 60mm</t>
  </si>
  <si>
    <t>40445253</t>
  </si>
  <si>
    <t>víčko plastové na sloupek D 60mm</t>
  </si>
  <si>
    <t>546851518</t>
  </si>
  <si>
    <t>1288006072</t>
  </si>
  <si>
    <t>005-4 - SO 05.04 - Měrný objekt</t>
  </si>
  <si>
    <t>382413111</t>
  </si>
  <si>
    <t>Osazení jímky z PP na obetonování objemu 1000 l pro usazení do terénu</t>
  </si>
  <si>
    <t>56230010R</t>
  </si>
  <si>
    <t>jímka plastová 2-plášťová DN 1000, vnitřní výšky 0,8 m</t>
  </si>
  <si>
    <t>452351101</t>
  </si>
  <si>
    <t>Bednění podkladních desek nebo bloků nebo sedlového lože otevřený výkop</t>
  </si>
  <si>
    <t>-1177734619</t>
  </si>
  <si>
    <t>894411311</t>
  </si>
  <si>
    <t>Osazení betonových nebo železobetonových dílců pro šachty skruží rovných</t>
  </si>
  <si>
    <t>-2021068942</t>
  </si>
  <si>
    <t>-2104944443</t>
  </si>
  <si>
    <t>899202112</t>
  </si>
  <si>
    <t>Osazení mříží litinových včetně rámů a košů na bahno pro třídu zatížení A15</t>
  </si>
  <si>
    <t>63126002R</t>
  </si>
  <si>
    <t>rošt kompozitní pochůzný litý 30x30/38mm vč. I nosníku</t>
  </si>
  <si>
    <t>899620161</t>
  </si>
  <si>
    <t>Obetonování plastové šachty z polypropylenu betonem prostým tř. C 30/37 otevřený výkop</t>
  </si>
  <si>
    <t>8R001</t>
  </si>
  <si>
    <t>Parshallův žlab - dodávka a montáž</t>
  </si>
  <si>
    <t>005-5 - SO 05.05 - Výustní objekt</t>
  </si>
  <si>
    <t>-814704505</t>
  </si>
  <si>
    <t>127303601</t>
  </si>
  <si>
    <t>131251100</t>
  </si>
  <si>
    <t>Hloubení jam nezapažených v hornině třídy těžitelnosti I, skupiny 3 objem do 20 m3 strojně</t>
  </si>
  <si>
    <t>-22846021</t>
  </si>
  <si>
    <t>2122850206</t>
  </si>
  <si>
    <t>1798939755</t>
  </si>
  <si>
    <t>1459617554</t>
  </si>
  <si>
    <t>337440216</t>
  </si>
  <si>
    <t>213311111</t>
  </si>
  <si>
    <t>Polštáře zhutněné pod základy z kameniva drceného frakce 63 až 125 mm</t>
  </si>
  <si>
    <t>46125177</t>
  </si>
  <si>
    <t>-1199591902</t>
  </si>
  <si>
    <t>380326133</t>
  </si>
  <si>
    <t>Kompletní konstrukce ČOV, nádrží ze ŽB se zvýšenými nároky na prostředí tř. C 30/37 tl nad 300 mm</t>
  </si>
  <si>
    <t>1587021894</t>
  </si>
  <si>
    <t>628261288</t>
  </si>
  <si>
    <t>-1679986534</t>
  </si>
  <si>
    <t>427084464</t>
  </si>
  <si>
    <t>891365111</t>
  </si>
  <si>
    <t>Montáž koncových klapek hrdlových DN 250</t>
  </si>
  <si>
    <t>993025000000</t>
  </si>
  <si>
    <t>KLAPKA ŽABÍ 250</t>
  </si>
  <si>
    <t>595811513</t>
  </si>
  <si>
    <t>005-7 - SO 05.07 - Elektro stavební část</t>
  </si>
  <si>
    <t xml:space="preserve">N01 - D.5.7 - SO 05.07 - Elektro stavební část </t>
  </si>
  <si>
    <t xml:space="preserve">D.5.7 - SO 05.07 - Elektro stavební část </t>
  </si>
  <si>
    <t>STAV.EL.</t>
  </si>
  <si>
    <t>Stavební elektroinstalace</t>
  </si>
  <si>
    <t>UZEM.</t>
  </si>
  <si>
    <t>Uzemnění a hromosvod</t>
  </si>
  <si>
    <t>NN-ČOV-ar</t>
  </si>
  <si>
    <t>Přípojka NN</t>
  </si>
  <si>
    <t>-648740477</t>
  </si>
  <si>
    <t>005-8 - SO 05.08 Přípojka NN k ČOV</t>
  </si>
  <si>
    <t>NN-ČOV</t>
  </si>
  <si>
    <t>Přípojka NN k ČOV</t>
  </si>
  <si>
    <t>-1924847965</t>
  </si>
  <si>
    <t>005-8-1 - SO 05.08.1 Přípojka NN k ČOV - komunikace a úprava povrchů</t>
  </si>
  <si>
    <t>005-9 - SO 05.09 - Oplocení</t>
  </si>
  <si>
    <t>-252394874</t>
  </si>
  <si>
    <t>2027357360</t>
  </si>
  <si>
    <t>906415696</t>
  </si>
  <si>
    <t>-625613173</t>
  </si>
  <si>
    <t>-644977649</t>
  </si>
  <si>
    <t>917751915</t>
  </si>
  <si>
    <t>1473014845</t>
  </si>
  <si>
    <t>-669064771</t>
  </si>
  <si>
    <t>183105115</t>
  </si>
  <si>
    <t>Hloubení jamek bez výměny půdy zeminy tř 1 až 4 objem do 0,4 m3 ve svahu do 1:1</t>
  </si>
  <si>
    <t>-1810468866</t>
  </si>
  <si>
    <t>907719246</t>
  </si>
  <si>
    <t>939250125</t>
  </si>
  <si>
    <t>-11829708</t>
  </si>
  <si>
    <t>1940535103</t>
  </si>
  <si>
    <t>-281164923</t>
  </si>
  <si>
    <t>725743952</t>
  </si>
  <si>
    <t>1484932661</t>
  </si>
  <si>
    <t>311101211</t>
  </si>
  <si>
    <t>Vytvoření prostupů do 0,02 m2 ve zdech nosných osazením vložek z trub, dílců, tvarovek</t>
  </si>
  <si>
    <t>-691880508</t>
  </si>
  <si>
    <t>28375817</t>
  </si>
  <si>
    <t>deska EPS pro aplikace bez zatížení tl 60mm</t>
  </si>
  <si>
    <t>-1490217598</t>
  </si>
  <si>
    <t>338121125</t>
  </si>
  <si>
    <t>Osazování sloupků a vzpěr ŽB plotových zabetonováním patky o objemu do 0,20 m3</t>
  </si>
  <si>
    <t>-1092464792</t>
  </si>
  <si>
    <t>1217364347</t>
  </si>
  <si>
    <t>1529317097</t>
  </si>
  <si>
    <t>-245167026</t>
  </si>
  <si>
    <t>-513740059</t>
  </si>
  <si>
    <t>55342351</t>
  </si>
  <si>
    <t>brána 2-křídlová 3600x1850 mm z ocelového jacklového profilu, výplň příčle z profilu 25x25 mm, pozink</t>
  </si>
  <si>
    <t>1807211335</t>
  </si>
  <si>
    <t>348121221</t>
  </si>
  <si>
    <t>Osazení podhrabových desek délky do 3 m na ocelové plotové sloupky</t>
  </si>
  <si>
    <t>-2090302970</t>
  </si>
  <si>
    <t>59232556</t>
  </si>
  <si>
    <t xml:space="preserve">betonová podhrabová deska 3000x290x50mm </t>
  </si>
  <si>
    <t>-1571219210</t>
  </si>
  <si>
    <t>-1699457291</t>
  </si>
  <si>
    <t>31327513</t>
  </si>
  <si>
    <t>pletivo drátěné plastifikované se čtvercovými oky 55/2,5mm v 1600mm</t>
  </si>
  <si>
    <t>661813076</t>
  </si>
  <si>
    <t>998232110</t>
  </si>
  <si>
    <t>Přesun hmot pro oplocení zděné z cihel nebo tvárnic v do 3 m</t>
  </si>
  <si>
    <t>005-10 - PS 03 - Strojně technologická část ČOV</t>
  </si>
  <si>
    <t>O01 - Strojně technologická část ČOV</t>
  </si>
  <si>
    <t>D8 - Ostatní</t>
  </si>
  <si>
    <t>Strojně technologická část ČOV</t>
  </si>
  <si>
    <t>3.1.1</t>
  </si>
  <si>
    <t>Integrované hrubé předčištění střední typ 10 l/s. Zařízení je složeno ze separátoru písku a strojních česlích s integrovaným lisem na shrabky. Výpad shrabků a písku odděleně. Zařízení pro venkovní instalaci, se zateplením. Přípojovací příruby PN10, DN150.</t>
  </si>
  <si>
    <t>1612351383</t>
  </si>
  <si>
    <t>3.1.2</t>
  </si>
  <si>
    <t>Hydraulický rozdělovač, nerezový atyp s otevíravým víkem, včetně kladky_x000d_
s lankem pro snadné otevírání.</t>
  </si>
  <si>
    <t>-510524433</t>
  </si>
  <si>
    <t>3.1.3</t>
  </si>
  <si>
    <t>Vystrojení dosazovací čtvercové nádrže vč. systému stahování plovoucích nečistot, odběr vyčištěné vody děrovaným potrubím. Přítokové (vč. uzávěru) a odběrné potrubí. Vystrojení DNC nerez.</t>
  </si>
  <si>
    <t>1326576636</t>
  </si>
  <si>
    <t>3.1.4</t>
  </si>
  <si>
    <t>Ponorné kalové čerpadlo pro čerpání vratného a přebytečného kalu se šroubovým odstředivým kolem, Q=2,5-4,4 l/s (frekvenční měnič), H=3,4 m, výkon 0,75 kW, 400V/50Hz se zabudovanou tepelnou ochranou statoru (termistory) a 10 m kab., v záplavném provedení.</t>
  </si>
  <si>
    <t>-1841605613</t>
  </si>
  <si>
    <t>3.1.5</t>
  </si>
  <si>
    <t>Přenosné zvedací zařízení, nosnost 125kg, vyložení 0,7-1,1m, vč. 1 ks patky.</t>
  </si>
  <si>
    <t>-1689448051</t>
  </si>
  <si>
    <t>3.1.6</t>
  </si>
  <si>
    <t>Ponorné kalové čerpadlo pro čerpání vratného a přebytečného kalu se šroubovým odstředivým kolem, Q=2,5-4,4 l/s (frekv- měnič), H=3,4 m, výkon 0,75 kW, 400V/50Hz se zab. tepelnou ochranou statoru (termistory) a 10 m kab., v zápl. provedení. SKLADOVÁ REZ.</t>
  </si>
  <si>
    <t>1183754033</t>
  </si>
  <si>
    <t>3.1.7</t>
  </si>
  <si>
    <t>Vodicí trubka nerez ø 33,7 x 1,5, délka 4 200 mm</t>
  </si>
  <si>
    <t>1746002438</t>
  </si>
  <si>
    <t>3.1.8</t>
  </si>
  <si>
    <t>Ponorné kalové čerpadlo do vstupní čerpací stanice se šroubovým odstředivým kolem, Q=5 l/s, H=8 m, výkon 1,4 kW, 400V/50Hz se zabudovanou tepelnou ochranou startu (termistory) a 10 m kab., v záplavném provedení.</t>
  </si>
  <si>
    <t>1600611043</t>
  </si>
  <si>
    <t>3.1.9</t>
  </si>
  <si>
    <t>Vodící trubky pro čerpadla vstupní čerpací stanice, nerez Ø48,3x2mm, délka 5,1m.</t>
  </si>
  <si>
    <t>997958457</t>
  </si>
  <si>
    <t>3.1.10</t>
  </si>
  <si>
    <t>Přenosný el. lanový závěsný naviják, nostnost 450kg, samozamykací převody</t>
  </si>
  <si>
    <t>-410206808</t>
  </si>
  <si>
    <t>3.1.11</t>
  </si>
  <si>
    <t>Dmychadlový agregát s parametry Q=77 m3 /h p= 60 kPa, motor pro FM 3 kW, dmychadlo bude vybaveno sacím filtrem, tlumičem sání, zpětným ventilem, integrovaným pojistným a rozběhovým ventilem a pryžovým kompenzátorem_x000d_
na výtlaku a protihluk. krytem.</t>
  </si>
  <si>
    <t>-21014126</t>
  </si>
  <si>
    <t>3.1.12</t>
  </si>
  <si>
    <t>Systém jemnobublinné aerace pro aktivační nádrž</t>
  </si>
  <si>
    <t>-941023735</t>
  </si>
  <si>
    <t>3.1.13</t>
  </si>
  <si>
    <t>Provzdušnění uskladňovací nádrže kalu</t>
  </si>
  <si>
    <t>-1128052182</t>
  </si>
  <si>
    <t>3.1.14</t>
  </si>
  <si>
    <t>Ponorné vrtulové míchadlo nádrže denitrifikace, Ø vrtule 200 mm, ot. 1392 ot/min, včetně spouštěcího zařízení, nerez držáků a vodících tyčí</t>
  </si>
  <si>
    <t>791202133</t>
  </si>
  <si>
    <t>3.1.15</t>
  </si>
  <si>
    <t>Odvodňovací linka kalu ve složení - viz výkaz výměr</t>
  </si>
  <si>
    <t>1406493930</t>
  </si>
  <si>
    <t>3.1.16</t>
  </si>
  <si>
    <t>Plastová popelnice 120 l s kolečky</t>
  </si>
  <si>
    <t>-742747632</t>
  </si>
  <si>
    <t>3.1.19</t>
  </si>
  <si>
    <t>Nožové šoupátko kapotované (zatopené) DN 125 + stojan s el. servopohonem_x000d_
s nerezovým prodloužením k patě stojanu dl. 4650 mm</t>
  </si>
  <si>
    <t>1969455207</t>
  </si>
  <si>
    <t>3.1.20</t>
  </si>
  <si>
    <t>Nožové šoupě, DN 80 + stojan s el. servopohonem s nerezovým prodloužením k patě stojanu dl. 500mm</t>
  </si>
  <si>
    <t>-2070203078</t>
  </si>
  <si>
    <t>3.1.21</t>
  </si>
  <si>
    <t>Nožové šoupě DN 80, ovládaní kolečkem</t>
  </si>
  <si>
    <t>46599151</t>
  </si>
  <si>
    <t>3.1.22</t>
  </si>
  <si>
    <t>Nožové šoupě DN150, ovládaní kolečkem</t>
  </si>
  <si>
    <t>1324945197</t>
  </si>
  <si>
    <t>3.1.23</t>
  </si>
  <si>
    <t>Bezpřírubová uzavírací klapka PN 10, DN 50</t>
  </si>
  <si>
    <t>216874563</t>
  </si>
  <si>
    <t>3.1.26</t>
  </si>
  <si>
    <t>Kohout kulový nátrubkový 3/4"</t>
  </si>
  <si>
    <t>1993206652</t>
  </si>
  <si>
    <t>3.1.27</t>
  </si>
  <si>
    <t>Kohout kulový nátrubkový 1/2"</t>
  </si>
  <si>
    <t>1801492334</t>
  </si>
  <si>
    <t>3.1.28</t>
  </si>
  <si>
    <t>Ohebná gumová hadice DN 80, délka 4000 mm</t>
  </si>
  <si>
    <t>701718269</t>
  </si>
  <si>
    <t>3.1.29</t>
  </si>
  <si>
    <t>Řetěz pozink., 2,5x 24, délka 2000 mm</t>
  </si>
  <si>
    <t>1427666475</t>
  </si>
  <si>
    <t>3.1.30</t>
  </si>
  <si>
    <t>Nerez kalich přelivu včetně trubky kolena a příruby DN 150 – atyp</t>
  </si>
  <si>
    <t>1008241024</t>
  </si>
  <si>
    <t>3.1.31</t>
  </si>
  <si>
    <t>Nerezové potrubí DN 20 včetně tvarovek</t>
  </si>
  <si>
    <t>1377309319</t>
  </si>
  <si>
    <t>3.1.32</t>
  </si>
  <si>
    <t>Nerezové potrubí DN 15 včetně tvarovek</t>
  </si>
  <si>
    <t>-514663856</t>
  </si>
  <si>
    <t>3.1.33</t>
  </si>
  <si>
    <t>Nerezové potrubí DN 50 včetně tvarovek, přírub a přírubových spojů</t>
  </si>
  <si>
    <t>-779618056</t>
  </si>
  <si>
    <t>3.1.34</t>
  </si>
  <si>
    <t>Nerezové potrubí DN 80 včetně tvarovek, přírub a přírubových spojů</t>
  </si>
  <si>
    <t>872761153</t>
  </si>
  <si>
    <t>3.1.35</t>
  </si>
  <si>
    <t>Nerezové potrubí DN 125 včetně tvarovek, přírub a přírubových spojů</t>
  </si>
  <si>
    <t>-570356098</t>
  </si>
  <si>
    <t>3.1.36</t>
  </si>
  <si>
    <t>Nerezové potrubí DN 150 včetně tvarovek, přírub a přírubových spojů</t>
  </si>
  <si>
    <t>331973141</t>
  </si>
  <si>
    <t>3.1.37</t>
  </si>
  <si>
    <t>Nerez profilový materiál – uložení potrubí</t>
  </si>
  <si>
    <t>-333575272</t>
  </si>
  <si>
    <t>3.1.38</t>
  </si>
  <si>
    <t>Chemická nerez kotva M 10 x 160, vč. lepicí soupravy</t>
  </si>
  <si>
    <t>130317477</t>
  </si>
  <si>
    <t>3.1.39</t>
  </si>
  <si>
    <t>Chemická nerez kotva M 12 x 200, vč. lepicí soupravy</t>
  </si>
  <si>
    <t>1795060655</t>
  </si>
  <si>
    <t>D8</t>
  </si>
  <si>
    <t>Ostatní</t>
  </si>
  <si>
    <t>3.1.40</t>
  </si>
  <si>
    <t>Provozní řád pro zkušební provoz</t>
  </si>
  <si>
    <t>-320812597</t>
  </si>
  <si>
    <t>3.1.41</t>
  </si>
  <si>
    <t>Označení potrubí, strojů</t>
  </si>
  <si>
    <t>1736966978</t>
  </si>
  <si>
    <t>3.1.42</t>
  </si>
  <si>
    <t>Komplexní zkoušky</t>
  </si>
  <si>
    <t>-2117761096</t>
  </si>
  <si>
    <t>3.1.43</t>
  </si>
  <si>
    <t>Zaškolení obsluhy</t>
  </si>
  <si>
    <t>711087975</t>
  </si>
  <si>
    <t>3.1.44</t>
  </si>
  <si>
    <t>Účast a vyhodnocení zkušebního provozu</t>
  </si>
  <si>
    <t>1556156041</t>
  </si>
  <si>
    <t>3.1.45</t>
  </si>
  <si>
    <t>Revize a veškeré další doklady nutné k předání díla</t>
  </si>
  <si>
    <t>292056015</t>
  </si>
  <si>
    <t>005-11 - PS 04 - Elektrotechnologická část ČOV</t>
  </si>
  <si>
    <t>1 - D.5.11 PS 04 - Elektrotechnologická část ČOV</t>
  </si>
  <si>
    <t>D.5.11 PS 04 - Elektrotechnologická část ČOV</t>
  </si>
  <si>
    <t>ETČ-ČOV-01</t>
  </si>
  <si>
    <t>Rozváděč RM</t>
  </si>
  <si>
    <t>-1518252168</t>
  </si>
  <si>
    <t>ETČ-ČOV-02</t>
  </si>
  <si>
    <t>Rozváděč DT1</t>
  </si>
  <si>
    <t>303449349</t>
  </si>
  <si>
    <t>ETČ-ČOV-03</t>
  </si>
  <si>
    <t>Místní ovládací skříň MS1</t>
  </si>
  <si>
    <t>2143431696</t>
  </si>
  <si>
    <t>ETČ-ČOV-04</t>
  </si>
  <si>
    <t>Místní ovládací skříň MS2</t>
  </si>
  <si>
    <t>1874876612</t>
  </si>
  <si>
    <t>ETČ-ČOV-05</t>
  </si>
  <si>
    <t>Místní ovládací skříň MS3</t>
  </si>
  <si>
    <t>-1170497053</t>
  </si>
  <si>
    <t>ETČ-ČOV-06</t>
  </si>
  <si>
    <t>Místní ovládací skříň MS5</t>
  </si>
  <si>
    <t>141237550</t>
  </si>
  <si>
    <t>ETČ-ČOV-07</t>
  </si>
  <si>
    <t>Místní ovládací skříň MS6</t>
  </si>
  <si>
    <t>761887518</t>
  </si>
  <si>
    <t>ETČ-ČOV-08</t>
  </si>
  <si>
    <t>Místní ovládací skříň MS7</t>
  </si>
  <si>
    <t>601271655</t>
  </si>
  <si>
    <t>ETČ-ČOV-09</t>
  </si>
  <si>
    <t>Místní ovládací skříň MS8</t>
  </si>
  <si>
    <t>-1253699633</t>
  </si>
  <si>
    <t>ETČ-ČOV-10</t>
  </si>
  <si>
    <t>Místní ovládací skříň MS9</t>
  </si>
  <si>
    <t>262325325</t>
  </si>
  <si>
    <t>ETČ-ČOV-11</t>
  </si>
  <si>
    <t>Místní ovládací skříň MS10</t>
  </si>
  <si>
    <t>-1203033938</t>
  </si>
  <si>
    <t>ETČ-ČOV-12</t>
  </si>
  <si>
    <t>Místní ovládací skříň MS15</t>
  </si>
  <si>
    <t>1237016559</t>
  </si>
  <si>
    <t>ETČ-ČOV-13</t>
  </si>
  <si>
    <t>Místní ovládací skříň MS16</t>
  </si>
  <si>
    <t>1665281084</t>
  </si>
  <si>
    <t>ETČ-ČOV-14</t>
  </si>
  <si>
    <t>Místní ovládací skříň MS17</t>
  </si>
  <si>
    <t>1940388961</t>
  </si>
  <si>
    <t>ETČ-ČOV-15</t>
  </si>
  <si>
    <t>Místní ovládací skříň MS18</t>
  </si>
  <si>
    <t>1464458346</t>
  </si>
  <si>
    <t>ETČ-ČOV-16</t>
  </si>
  <si>
    <t>Místní ovládací skříň MS19</t>
  </si>
  <si>
    <t>-1879835782</t>
  </si>
  <si>
    <t>ETČ-ČOV-17</t>
  </si>
  <si>
    <t>Dodávky a montáže</t>
  </si>
  <si>
    <t>-629671789</t>
  </si>
  <si>
    <t>006 - Vedlejší a ostatní náklady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</si>
  <si>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</si>
  <si>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</si>
  <si>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</si>
  <si>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</si>
  <si>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VRN6 - Územní vlivy</t>
  </si>
  <si>
    <t xml:space="preserve">    VRN7 - Provozní vlivy</t>
  </si>
  <si>
    <t>VRN</t>
  </si>
  <si>
    <t>Vedlejší rozpočtové náklady</t>
  </si>
  <si>
    <t>VRN1</t>
  </si>
  <si>
    <t>Průzkumné, geodetické a projektové práce</t>
  </si>
  <si>
    <t>011103100</t>
  </si>
  <si>
    <t>Geologický dozor</t>
  </si>
  <si>
    <t>1024</t>
  </si>
  <si>
    <t>1740255064</t>
  </si>
  <si>
    <t>011434000</t>
  </si>
  <si>
    <t>Měření (monitoring) hlukové hladiny</t>
  </si>
  <si>
    <t>012003000</t>
  </si>
  <si>
    <t>Vytyčení stávajících sítí a ověření jejich polohy</t>
  </si>
  <si>
    <t>012103000</t>
  </si>
  <si>
    <t>Geodetické práce před výstavbou</t>
  </si>
  <si>
    <t>012303000</t>
  </si>
  <si>
    <t>Geodetické práce po výstavbě</t>
  </si>
  <si>
    <t>013254000</t>
  </si>
  <si>
    <t>Dokumentace skutečného provedení stavby</t>
  </si>
  <si>
    <t>013274000</t>
  </si>
  <si>
    <t>Pasportizace objektů před započetím prací</t>
  </si>
  <si>
    <t>-1717451123</t>
  </si>
  <si>
    <t>013294000</t>
  </si>
  <si>
    <t>Ostatní dokumentace - dopracová realizační dokumentace, dílenské dokumentace, konstrukční výkrasy, specifikace materiálu</t>
  </si>
  <si>
    <t>VRN3</t>
  </si>
  <si>
    <t>Zařízení staveniště</t>
  </si>
  <si>
    <t>030001100</t>
  </si>
  <si>
    <t>Zařízení staveniště - příprava, zřízení, provozování, odstranění staveniště</t>
  </si>
  <si>
    <t>034303100</t>
  </si>
  <si>
    <t>Náklady na dopravní značení dle DIO</t>
  </si>
  <si>
    <t>034503000</t>
  </si>
  <si>
    <t>Propagace a publicita projektu</t>
  </si>
  <si>
    <t>VRN4</t>
  </si>
  <si>
    <t>Inženýrská činnost</t>
  </si>
  <si>
    <t>043154000</t>
  </si>
  <si>
    <t>Zkoušky hutnicí</t>
  </si>
  <si>
    <t>043134100</t>
  </si>
  <si>
    <t>Plán zásad organizace výstavby (ZOV)</t>
  </si>
  <si>
    <t>043134600</t>
  </si>
  <si>
    <t>Havarijní plán, povodňový plán</t>
  </si>
  <si>
    <t>VRN6</t>
  </si>
  <si>
    <t>Územní vlivy</t>
  </si>
  <si>
    <t>060001000</t>
  </si>
  <si>
    <t>060002000</t>
  </si>
  <si>
    <t>Oprava, znovuzřízení objektů (oplocení, zídky, potrubí a pod.) poškozené, nebo zbořené během výstavby</t>
  </si>
  <si>
    <t>VRN7</t>
  </si>
  <si>
    <t>Provozní vlivy</t>
  </si>
  <si>
    <t>070001000</t>
  </si>
  <si>
    <t>336812274</t>
  </si>
  <si>
    <t>070002000</t>
  </si>
  <si>
    <t>Poplatky za omezení provozu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</si>
</sst>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3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24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0" fillId="0" borderId="0" xfId="0" applyFont="1" applyAlignment="1" applyProtection="1">
      <alignment horizontal="left" vertical="center"/>
    </xf>
    <xf numFmtId="0" fontId="11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2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2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3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0" fillId="2" borderId="0" xfId="0" applyFont="1" applyFill="1" applyAlignment="1" applyProtection="1">
      <alignment vertical="center"/>
    </xf>
    <xf numFmtId="0" fontId="4" fillId="2" borderId="6" xfId="0" applyFont="1" applyFill="1" applyBorder="1" applyAlignment="1" applyProtection="1">
      <alignment horizontal="left" vertical="center"/>
    </xf>
    <xf numFmtId="0" fontId="0" fillId="2" borderId="7" xfId="0" applyFont="1" applyFill="1" applyBorder="1" applyAlignment="1" applyProtection="1">
      <alignment vertical="center"/>
    </xf>
    <xf numFmtId="0" fontId="4" fillId="2" borderId="7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left" vertical="center"/>
    </xf>
    <xf numFmtId="4" fontId="4" fillId="2" borderId="7" xfId="0" applyNumberFormat="1" applyFont="1" applyFill="1" applyBorder="1" applyAlignment="1" applyProtection="1">
      <alignment vertical="center"/>
    </xf>
    <xf numFmtId="0" fontId="0" fillId="2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4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2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16" fillId="0" borderId="14" xfId="0" applyFont="1" applyBorder="1" applyAlignment="1" applyProtection="1">
      <alignment horizontal="left" vertical="center"/>
    </xf>
    <xf numFmtId="0" fontId="16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17" fillId="3" borderId="6" xfId="0" applyFont="1" applyFill="1" applyBorder="1" applyAlignment="1" applyProtection="1">
      <alignment horizontal="center" vertical="center"/>
    </xf>
    <xf numFmtId="0" fontId="17" fillId="3" borderId="7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17" fillId="3" borderId="7" xfId="0" applyFont="1" applyFill="1" applyBorder="1" applyAlignment="1" applyProtection="1">
      <alignment horizontal="center" vertical="center"/>
    </xf>
    <xf numFmtId="0" fontId="17" fillId="3" borderId="7" xfId="0" applyFont="1" applyFill="1" applyBorder="1" applyAlignment="1" applyProtection="1">
      <alignment horizontal="right" vertical="center"/>
    </xf>
    <xf numFmtId="0" fontId="17" fillId="3" borderId="8" xfId="0" applyFont="1" applyFill="1" applyBorder="1" applyAlignment="1" applyProtection="1">
      <alignment horizontal="left" vertical="center"/>
    </xf>
    <xf numFmtId="0" fontId="17" fillId="3" borderId="0" xfId="0" applyFont="1" applyFill="1" applyAlignment="1" applyProtection="1">
      <alignment horizontal="center" vertical="center"/>
    </xf>
    <xf numFmtId="0" fontId="18" fillId="0" borderId="16" xfId="0" applyFont="1" applyBorder="1" applyAlignment="1" applyProtection="1">
      <alignment horizontal="center" vertical="center" wrapText="1"/>
    </xf>
    <xf numFmtId="0" fontId="18" fillId="0" borderId="17" xfId="0" applyFont="1" applyBorder="1" applyAlignment="1" applyProtection="1">
      <alignment horizontal="center" vertical="center" wrapText="1"/>
    </xf>
    <xf numFmtId="0" fontId="18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0" fontId="19" fillId="0" borderId="0" xfId="0" applyFont="1" applyAlignment="1" applyProtection="1">
      <alignment vertical="center"/>
    </xf>
    <xf numFmtId="4" fontId="19" fillId="0" borderId="0" xfId="0" applyNumberFormat="1" applyFont="1" applyAlignment="1" applyProtection="1">
      <alignment horizontal="right" vertical="center"/>
    </xf>
    <xf numFmtId="4" fontId="19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15" fillId="0" borderId="14" xfId="0" applyNumberFormat="1" applyFont="1" applyBorder="1" applyAlignment="1" applyProtection="1">
      <alignment vertical="center"/>
    </xf>
    <xf numFmtId="4" fontId="15" fillId="0" borderId="0" xfId="0" applyNumberFormat="1" applyFont="1" applyBorder="1" applyAlignment="1" applyProtection="1">
      <alignment vertical="center"/>
    </xf>
    <xf numFmtId="166" fontId="15" fillId="0" borderId="0" xfId="0" applyNumberFormat="1" applyFont="1" applyBorder="1" applyAlignment="1" applyProtection="1">
      <alignment vertical="center"/>
    </xf>
    <xf numFmtId="4" fontId="15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21" fillId="0" borderId="0" xfId="0" applyFont="1" applyAlignment="1" applyProtection="1">
      <alignment horizontal="left" vertical="center" wrapText="1"/>
    </xf>
    <xf numFmtId="0" fontId="22" fillId="0" borderId="0" xfId="0" applyFont="1" applyAlignment="1" applyProtection="1">
      <alignment vertical="center"/>
    </xf>
    <xf numFmtId="4" fontId="22" fillId="0" borderId="0" xfId="0" applyNumberFormat="1" applyFont="1" applyAlignment="1" applyProtection="1">
      <alignment horizontal="right" vertical="center"/>
    </xf>
    <xf numFmtId="4" fontId="22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3" fillId="0" borderId="14" xfId="0" applyNumberFormat="1" applyFont="1" applyBorder="1" applyAlignment="1" applyProtection="1">
      <alignment vertical="center"/>
    </xf>
    <xf numFmtId="4" fontId="23" fillId="0" borderId="0" xfId="0" applyNumberFormat="1" applyFont="1" applyBorder="1" applyAlignment="1" applyProtection="1">
      <alignment vertical="center"/>
    </xf>
    <xf numFmtId="166" fontId="23" fillId="0" borderId="0" xfId="0" applyNumberFormat="1" applyFont="1" applyBorder="1" applyAlignment="1" applyProtection="1">
      <alignment vertical="center"/>
    </xf>
    <xf numFmtId="4" fontId="23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4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5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3" fillId="0" borderId="19" xfId="0" applyNumberFormat="1" applyFont="1" applyBorder="1" applyAlignment="1" applyProtection="1">
      <alignment vertical="center"/>
    </xf>
    <xf numFmtId="4" fontId="23" fillId="0" borderId="20" xfId="0" applyNumberFormat="1" applyFont="1" applyBorder="1" applyAlignment="1" applyProtection="1">
      <alignment vertical="center"/>
    </xf>
    <xf numFmtId="166" fontId="23" fillId="0" borderId="20" xfId="0" applyNumberFormat="1" applyFont="1" applyBorder="1" applyAlignment="1" applyProtection="1">
      <alignment vertical="center"/>
    </xf>
    <xf numFmtId="4" fontId="23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0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16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3" borderId="0" xfId="0" applyFont="1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center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8" xfId="0" applyFont="1" applyFill="1" applyBorder="1" applyAlignment="1">
      <alignment vertical="center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17" fillId="3" borderId="0" xfId="0" applyFont="1" applyFill="1" applyAlignment="1" applyProtection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17" fillId="3" borderId="0" xfId="0" applyFont="1" applyFill="1" applyAlignment="1" applyProtection="1">
      <alignment horizontal="right" vertical="center"/>
    </xf>
    <xf numFmtId="0" fontId="27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17" fillId="3" borderId="16" xfId="0" applyFont="1" applyFill="1" applyBorder="1" applyAlignment="1" applyProtection="1">
      <alignment horizontal="center" vertical="center" wrapText="1"/>
    </xf>
    <xf numFmtId="0" fontId="17" fillId="3" borderId="17" xfId="0" applyFont="1" applyFill="1" applyBorder="1" applyAlignment="1" applyProtection="1">
      <alignment horizontal="center" vertical="center" wrapText="1"/>
    </xf>
    <xf numFmtId="0" fontId="17" fillId="3" borderId="18" xfId="0" applyFont="1" applyFill="1" applyBorder="1" applyAlignment="1" applyProtection="1">
      <alignment horizontal="center" vertical="center" wrapText="1"/>
    </xf>
    <xf numFmtId="0" fontId="17" fillId="3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19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28" fillId="0" borderId="12" xfId="0" applyNumberFormat="1" applyFont="1" applyBorder="1" applyAlignment="1" applyProtection="1"/>
    <xf numFmtId="166" fontId="28" fillId="0" borderId="13" xfId="0" applyNumberFormat="1" applyFont="1" applyBorder="1" applyAlignment="1" applyProtection="1"/>
    <xf numFmtId="4" fontId="29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17" fillId="0" borderId="22" xfId="0" applyFont="1" applyBorder="1" applyAlignment="1" applyProtection="1">
      <alignment horizontal="center" vertical="center"/>
    </xf>
    <xf numFmtId="49" fontId="17" fillId="0" borderId="22" xfId="0" applyNumberFormat="1" applyFont="1" applyBorder="1" applyAlignment="1" applyProtection="1">
      <alignment horizontal="left" vertical="center" wrapText="1"/>
    </xf>
    <xf numFmtId="0" fontId="17" fillId="0" borderId="22" xfId="0" applyFont="1" applyBorder="1" applyAlignment="1" applyProtection="1">
      <alignment horizontal="left" vertical="center" wrapText="1"/>
    </xf>
    <xf numFmtId="0" fontId="17" fillId="0" borderId="22" xfId="0" applyFont="1" applyBorder="1" applyAlignment="1" applyProtection="1">
      <alignment horizontal="center" vertical="center" wrapText="1"/>
    </xf>
    <xf numFmtId="167" fontId="17" fillId="0" borderId="22" xfId="0" applyNumberFormat="1" applyFont="1" applyBorder="1" applyAlignment="1" applyProtection="1">
      <alignment vertical="center"/>
    </xf>
    <xf numFmtId="4" fontId="17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8" fillId="0" borderId="14" xfId="0" applyFont="1" applyBorder="1" applyAlignment="1" applyProtection="1">
      <alignment horizontal="left" vertical="center"/>
    </xf>
    <xf numFmtId="0" fontId="18" fillId="0" borderId="0" xfId="0" applyFont="1" applyBorder="1" applyAlignment="1" applyProtection="1">
      <alignment horizontal="center" vertical="center"/>
    </xf>
    <xf numFmtId="166" fontId="18" fillId="0" borderId="0" xfId="0" applyNumberFormat="1" applyFont="1" applyBorder="1" applyAlignment="1" applyProtection="1">
      <alignment vertical="center"/>
    </xf>
    <xf numFmtId="166" fontId="18" fillId="0" borderId="15" xfId="0" applyNumberFormat="1" applyFont="1" applyBorder="1" applyAlignment="1" applyProtection="1">
      <alignment vertical="center"/>
    </xf>
    <xf numFmtId="0" fontId="17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0" fillId="0" borderId="22" xfId="0" applyFont="1" applyBorder="1" applyAlignment="1" applyProtection="1">
      <alignment horizontal="center" vertical="center"/>
    </xf>
    <xf numFmtId="49" fontId="30" fillId="0" borderId="22" xfId="0" applyNumberFormat="1" applyFont="1" applyBorder="1" applyAlignment="1" applyProtection="1">
      <alignment horizontal="left" vertical="center" wrapText="1"/>
    </xf>
    <xf numFmtId="0" fontId="30" fillId="0" borderId="22" xfId="0" applyFont="1" applyBorder="1" applyAlignment="1" applyProtection="1">
      <alignment horizontal="left" vertical="center" wrapText="1"/>
    </xf>
    <xf numFmtId="0" fontId="30" fillId="0" borderId="22" xfId="0" applyFont="1" applyBorder="1" applyAlignment="1" applyProtection="1">
      <alignment horizontal="center" vertical="center" wrapText="1"/>
    </xf>
    <xf numFmtId="167" fontId="30" fillId="0" borderId="22" xfId="0" applyNumberFormat="1" applyFont="1" applyBorder="1" applyAlignment="1" applyProtection="1">
      <alignment vertical="center"/>
    </xf>
    <xf numFmtId="4" fontId="30" fillId="0" borderId="22" xfId="0" applyNumberFormat="1" applyFont="1" applyBorder="1" applyAlignment="1" applyProtection="1">
      <alignment vertical="center"/>
    </xf>
    <xf numFmtId="0" fontId="31" fillId="0" borderId="22" xfId="0" applyFont="1" applyBorder="1" applyAlignment="1" applyProtection="1">
      <alignment vertical="center"/>
    </xf>
    <xf numFmtId="0" fontId="31" fillId="0" borderId="3" xfId="0" applyFont="1" applyBorder="1" applyAlignment="1">
      <alignment vertical="center"/>
    </xf>
    <xf numFmtId="0" fontId="30" fillId="0" borderId="14" xfId="0" applyFont="1" applyBorder="1" applyAlignment="1" applyProtection="1">
      <alignment horizontal="left" vertical="center"/>
    </xf>
    <xf numFmtId="0" fontId="30" fillId="0" borderId="0" xfId="0" applyFont="1" applyBorder="1" applyAlignment="1" applyProtection="1">
      <alignment horizontal="center" vertical="center"/>
    </xf>
    <xf numFmtId="0" fontId="18" fillId="0" borderId="19" xfId="0" applyFont="1" applyBorder="1" applyAlignment="1" applyProtection="1">
      <alignment horizontal="left" vertical="center"/>
    </xf>
    <xf numFmtId="0" fontId="18" fillId="0" borderId="20" xfId="0" applyFont="1" applyBorder="1" applyAlignment="1" applyProtection="1">
      <alignment horizontal="center" vertical="center"/>
    </xf>
    <xf numFmtId="166" fontId="18" fillId="0" borderId="20" xfId="0" applyNumberFormat="1" applyFont="1" applyBorder="1" applyAlignment="1" applyProtection="1">
      <alignment vertical="center"/>
    </xf>
    <xf numFmtId="166" fontId="18" fillId="0" borderId="21" xfId="0" applyNumberFormat="1" applyFont="1" applyBorder="1" applyAlignment="1" applyProtection="1">
      <alignment vertical="center"/>
    </xf>
    <xf numFmtId="0" fontId="16" fillId="0" borderId="0" xfId="0" applyFont="1" applyAlignment="1" applyProtection="1">
      <alignment horizontal="left" vertical="center"/>
    </xf>
    <xf numFmtId="0" fontId="30" fillId="0" borderId="19" xfId="0" applyFont="1" applyBorder="1" applyAlignment="1" applyProtection="1">
      <alignment horizontal="left" vertical="center"/>
    </xf>
    <xf numFmtId="0" fontId="30" fillId="0" borderId="20" xfId="0" applyFont="1" applyBorder="1" applyAlignment="1" applyProtection="1">
      <alignment horizontal="center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styles" Target="styles.xml" /><Relationship Id="rId53" Type="http://schemas.openxmlformats.org/officeDocument/2006/relationships/theme" Target="theme/theme1.xml" /><Relationship Id="rId54" Type="http://schemas.openxmlformats.org/officeDocument/2006/relationships/calcChain" Target="calcChain.xml" /><Relationship Id="rId55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drawing" Target="../drawings/drawing40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drawing" Target="../drawings/drawing41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drawing" Target="../drawings/drawing42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drawing" Target="../drawings/drawing43.xml" /></Relationships>
</file>

<file path=xl/worksheets/_rels/sheet44.xml.rels>&#65279;<?xml version="1.0" encoding="utf-8"?><Relationships xmlns="http://schemas.openxmlformats.org/package/2006/relationships"><Relationship Id="rId1" Type="http://schemas.openxmlformats.org/officeDocument/2006/relationships/drawing" Target="../drawings/drawing44.xml" /></Relationships>
</file>

<file path=xl/worksheets/_rels/sheet45.xml.rels>&#65279;<?xml version="1.0" encoding="utf-8"?><Relationships xmlns="http://schemas.openxmlformats.org/package/2006/relationships"><Relationship Id="rId1" Type="http://schemas.openxmlformats.org/officeDocument/2006/relationships/drawing" Target="../drawings/drawing45.xml" /></Relationships>
</file>

<file path=xl/worksheets/_rels/sheet46.xml.rels>&#65279;<?xml version="1.0" encoding="utf-8"?><Relationships xmlns="http://schemas.openxmlformats.org/package/2006/relationships"><Relationship Id="rId1" Type="http://schemas.openxmlformats.org/officeDocument/2006/relationships/drawing" Target="../drawings/drawing46.xml" /></Relationships>
</file>

<file path=xl/worksheets/_rels/sheet47.xml.rels>&#65279;<?xml version="1.0" encoding="utf-8"?><Relationships xmlns="http://schemas.openxmlformats.org/package/2006/relationships"><Relationship Id="rId1" Type="http://schemas.openxmlformats.org/officeDocument/2006/relationships/drawing" Target="../drawings/drawing47.xml" /></Relationships>
</file>

<file path=xl/worksheets/_rels/sheet48.xml.rels>&#65279;<?xml version="1.0" encoding="utf-8"?><Relationships xmlns="http://schemas.openxmlformats.org/package/2006/relationships"><Relationship Id="rId1" Type="http://schemas.openxmlformats.org/officeDocument/2006/relationships/drawing" Target="../drawings/drawing48.xml" /></Relationships>
</file>

<file path=xl/worksheets/_rels/sheet49.xml.rels>&#65279;<?xml version="1.0" encoding="utf-8"?><Relationships xmlns="http://schemas.openxmlformats.org/package/2006/relationships"><Relationship Id="rId1" Type="http://schemas.openxmlformats.org/officeDocument/2006/relationships/drawing" Target="../drawings/drawing49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50.xml.rels>&#65279;<?xml version="1.0" encoding="utf-8"?><Relationships xmlns="http://schemas.openxmlformats.org/package/2006/relationships"><Relationship Id="rId1" Type="http://schemas.openxmlformats.org/officeDocument/2006/relationships/drawing" Target="../drawings/drawing50.xml" /></Relationships>
</file>

<file path=xl/worksheets/_rels/sheet51.xml.rels>&#65279;<?xml version="1.0" encoding="utf-8"?><Relationships xmlns="http://schemas.openxmlformats.org/package/2006/relationships"><Relationship Id="rId1" Type="http://schemas.openxmlformats.org/officeDocument/2006/relationships/drawing" Target="../drawings/drawing51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3" t="s">
        <v>0</v>
      </c>
      <c r="AZ1" s="13" t="s">
        <v>1</v>
      </c>
      <c r="BA1" s="13" t="s">
        <v>2</v>
      </c>
      <c r="BB1" s="13" t="s">
        <v>3</v>
      </c>
      <c r="BT1" s="13" t="s">
        <v>4</v>
      </c>
      <c r="BU1" s="13" t="s">
        <v>4</v>
      </c>
      <c r="BV1" s="13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4" t="s">
        <v>6</v>
      </c>
      <c r="BT2" s="14" t="s">
        <v>7</v>
      </c>
    </row>
    <row r="3" s="1" customFormat="1" ht="6.96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7"/>
      <c r="BS3" s="14" t="s">
        <v>6</v>
      </c>
      <c r="BT3" s="14" t="s">
        <v>8</v>
      </c>
    </row>
    <row r="4" s="1" customFormat="1" ht="24.96" customHeight="1">
      <c r="B4" s="18"/>
      <c r="C4" s="19"/>
      <c r="D4" s="20" t="s">
        <v>9</v>
      </c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7"/>
      <c r="AS4" s="21" t="s">
        <v>10</v>
      </c>
      <c r="BS4" s="14" t="s">
        <v>11</v>
      </c>
    </row>
    <row r="5" s="1" customFormat="1" ht="12" customHeight="1">
      <c r="B5" s="18"/>
      <c r="C5" s="19"/>
      <c r="D5" s="22" t="s">
        <v>12</v>
      </c>
      <c r="E5" s="19"/>
      <c r="F5" s="19"/>
      <c r="G5" s="19"/>
      <c r="H5" s="19"/>
      <c r="I5" s="19"/>
      <c r="J5" s="19"/>
      <c r="K5" s="23" t="s">
        <v>13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7"/>
      <c r="BS5" s="14" t="s">
        <v>6</v>
      </c>
    </row>
    <row r="6" s="1" customFormat="1" ht="36.96" customHeight="1">
      <c r="B6" s="18"/>
      <c r="C6" s="19"/>
      <c r="D6" s="24" t="s">
        <v>14</v>
      </c>
      <c r="E6" s="19"/>
      <c r="F6" s="19"/>
      <c r="G6" s="19"/>
      <c r="H6" s="19"/>
      <c r="I6" s="19"/>
      <c r="J6" s="19"/>
      <c r="K6" s="25" t="s">
        <v>15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7"/>
      <c r="BS6" s="14" t="s">
        <v>6</v>
      </c>
    </row>
    <row r="7" s="1" customFormat="1" ht="12" customHeight="1">
      <c r="B7" s="18"/>
      <c r="C7" s="19"/>
      <c r="D7" s="26" t="s">
        <v>16</v>
      </c>
      <c r="E7" s="19"/>
      <c r="F7" s="19"/>
      <c r="G7" s="19"/>
      <c r="H7" s="19"/>
      <c r="I7" s="19"/>
      <c r="J7" s="19"/>
      <c r="K7" s="23" t="s">
        <v>1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26" t="s">
        <v>17</v>
      </c>
      <c r="AL7" s="19"/>
      <c r="AM7" s="19"/>
      <c r="AN7" s="23" t="s">
        <v>1</v>
      </c>
      <c r="AO7" s="19"/>
      <c r="AP7" s="19"/>
      <c r="AQ7" s="19"/>
      <c r="AR7" s="17"/>
      <c r="BS7" s="14" t="s">
        <v>6</v>
      </c>
    </row>
    <row r="8" s="1" customFormat="1" ht="12" customHeight="1">
      <c r="B8" s="18"/>
      <c r="C8" s="19"/>
      <c r="D8" s="26" t="s">
        <v>18</v>
      </c>
      <c r="E8" s="19"/>
      <c r="F8" s="19"/>
      <c r="G8" s="19"/>
      <c r="H8" s="19"/>
      <c r="I8" s="19"/>
      <c r="J8" s="19"/>
      <c r="K8" s="23" t="s">
        <v>19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26" t="s">
        <v>20</v>
      </c>
      <c r="AL8" s="19"/>
      <c r="AM8" s="19"/>
      <c r="AN8" s="23" t="s">
        <v>21</v>
      </c>
      <c r="AO8" s="19"/>
      <c r="AP8" s="19"/>
      <c r="AQ8" s="19"/>
      <c r="AR8" s="17"/>
      <c r="BS8" s="14" t="s">
        <v>6</v>
      </c>
    </row>
    <row r="9" s="1" customFormat="1" ht="14.4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7"/>
      <c r="BS9" s="14" t="s">
        <v>6</v>
      </c>
    </row>
    <row r="10" s="1" customFormat="1" ht="12" customHeight="1">
      <c r="B10" s="18"/>
      <c r="C10" s="19"/>
      <c r="D10" s="26" t="s">
        <v>22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26" t="s">
        <v>23</v>
      </c>
      <c r="AL10" s="19"/>
      <c r="AM10" s="19"/>
      <c r="AN10" s="23" t="s">
        <v>1</v>
      </c>
      <c r="AO10" s="19"/>
      <c r="AP10" s="19"/>
      <c r="AQ10" s="19"/>
      <c r="AR10" s="17"/>
      <c r="BS10" s="14" t="s">
        <v>6</v>
      </c>
    </row>
    <row r="11" s="1" customFormat="1" ht="18.48" customHeight="1">
      <c r="B11" s="18"/>
      <c r="C11" s="19"/>
      <c r="D11" s="19"/>
      <c r="E11" s="23" t="s">
        <v>24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26" t="s">
        <v>25</v>
      </c>
      <c r="AL11" s="19"/>
      <c r="AM11" s="19"/>
      <c r="AN11" s="23" t="s">
        <v>1</v>
      </c>
      <c r="AO11" s="19"/>
      <c r="AP11" s="19"/>
      <c r="AQ11" s="19"/>
      <c r="AR11" s="17"/>
      <c r="BS11" s="14" t="s">
        <v>6</v>
      </c>
    </row>
    <row r="12" s="1" customFormat="1" ht="6.96" customHeight="1">
      <c r="B12" s="18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7"/>
      <c r="BS12" s="14" t="s">
        <v>6</v>
      </c>
    </row>
    <row r="13" s="1" customFormat="1" ht="12" customHeight="1">
      <c r="B13" s="18"/>
      <c r="C13" s="19"/>
      <c r="D13" s="26" t="s">
        <v>26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26" t="s">
        <v>23</v>
      </c>
      <c r="AL13" s="19"/>
      <c r="AM13" s="19"/>
      <c r="AN13" s="23" t="s">
        <v>1</v>
      </c>
      <c r="AO13" s="19"/>
      <c r="AP13" s="19"/>
      <c r="AQ13" s="19"/>
      <c r="AR13" s="17"/>
      <c r="BS13" s="14" t="s">
        <v>6</v>
      </c>
    </row>
    <row r="14">
      <c r="B14" s="18"/>
      <c r="C14" s="19"/>
      <c r="D14" s="19"/>
      <c r="E14" s="23" t="s">
        <v>27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26" t="s">
        <v>25</v>
      </c>
      <c r="AL14" s="19"/>
      <c r="AM14" s="19"/>
      <c r="AN14" s="23" t="s">
        <v>1</v>
      </c>
      <c r="AO14" s="19"/>
      <c r="AP14" s="19"/>
      <c r="AQ14" s="19"/>
      <c r="AR14" s="17"/>
      <c r="BS14" s="14" t="s">
        <v>6</v>
      </c>
    </row>
    <row r="15" s="1" customFormat="1" ht="6.96" customHeight="1">
      <c r="B15" s="18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7"/>
      <c r="BS15" s="14" t="s">
        <v>4</v>
      </c>
    </row>
    <row r="16" s="1" customFormat="1" ht="12" customHeight="1">
      <c r="B16" s="18"/>
      <c r="C16" s="19"/>
      <c r="D16" s="26" t="s">
        <v>28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26" t="s">
        <v>23</v>
      </c>
      <c r="AL16" s="19"/>
      <c r="AM16" s="19"/>
      <c r="AN16" s="23" t="s">
        <v>1</v>
      </c>
      <c r="AO16" s="19"/>
      <c r="AP16" s="19"/>
      <c r="AQ16" s="19"/>
      <c r="AR16" s="17"/>
      <c r="BS16" s="14" t="s">
        <v>4</v>
      </c>
    </row>
    <row r="17" s="1" customFormat="1" ht="18.48" customHeight="1">
      <c r="B17" s="18"/>
      <c r="C17" s="19"/>
      <c r="D17" s="19"/>
      <c r="E17" s="23" t="s">
        <v>29</v>
      </c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26" t="s">
        <v>25</v>
      </c>
      <c r="AL17" s="19"/>
      <c r="AM17" s="19"/>
      <c r="AN17" s="23" t="s">
        <v>1</v>
      </c>
      <c r="AO17" s="19"/>
      <c r="AP17" s="19"/>
      <c r="AQ17" s="19"/>
      <c r="AR17" s="17"/>
      <c r="BS17" s="14" t="s">
        <v>30</v>
      </c>
    </row>
    <row r="18" s="1" customFormat="1" ht="6.96" customHeight="1"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7"/>
      <c r="BS18" s="14" t="s">
        <v>6</v>
      </c>
    </row>
    <row r="19" s="1" customFormat="1" ht="12" customHeight="1">
      <c r="B19" s="18"/>
      <c r="C19" s="19"/>
      <c r="D19" s="26" t="s">
        <v>31</v>
      </c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26" t="s">
        <v>23</v>
      </c>
      <c r="AL19" s="19"/>
      <c r="AM19" s="19"/>
      <c r="AN19" s="23" t="s">
        <v>1</v>
      </c>
      <c r="AO19" s="19"/>
      <c r="AP19" s="19"/>
      <c r="AQ19" s="19"/>
      <c r="AR19" s="17"/>
      <c r="BS19" s="14" t="s">
        <v>6</v>
      </c>
    </row>
    <row r="20" s="1" customFormat="1" ht="18.48" customHeight="1">
      <c r="B20" s="18"/>
      <c r="C20" s="19"/>
      <c r="D20" s="19"/>
      <c r="E20" s="23" t="s">
        <v>27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26" t="s">
        <v>25</v>
      </c>
      <c r="AL20" s="19"/>
      <c r="AM20" s="19"/>
      <c r="AN20" s="23" t="s">
        <v>1</v>
      </c>
      <c r="AO20" s="19"/>
      <c r="AP20" s="19"/>
      <c r="AQ20" s="19"/>
      <c r="AR20" s="17"/>
      <c r="BS20" s="14" t="s">
        <v>30</v>
      </c>
    </row>
    <row r="21" s="1" customFormat="1" ht="6.96" customHeight="1"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7"/>
    </row>
    <row r="22" s="1" customFormat="1" ht="12" customHeight="1">
      <c r="B22" s="18"/>
      <c r="C22" s="19"/>
      <c r="D22" s="26" t="s">
        <v>32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7"/>
    </row>
    <row r="23" s="1" customFormat="1" ht="16.5" customHeight="1">
      <c r="B23" s="18"/>
      <c r="C23" s="19"/>
      <c r="D23" s="19"/>
      <c r="E23" s="27" t="s">
        <v>1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19"/>
      <c r="AP23" s="19"/>
      <c r="AQ23" s="19"/>
      <c r="AR23" s="17"/>
    </row>
    <row r="24" s="1" customFormat="1" ht="6.96" customHeight="1">
      <c r="B24" s="18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7"/>
    </row>
    <row r="25" s="1" customFormat="1" ht="6.96" customHeight="1">
      <c r="B25" s="18"/>
      <c r="C25" s="19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19"/>
      <c r="AQ25" s="19"/>
      <c r="AR25" s="17"/>
    </row>
    <row r="26" s="2" customFormat="1" ht="25.92" customHeight="1">
      <c r="A26" s="29"/>
      <c r="B26" s="30"/>
      <c r="C26" s="31"/>
      <c r="D26" s="32" t="s">
        <v>33</v>
      </c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4">
        <f>ROUND(AG94,2)</f>
        <v>139684603.50999999</v>
      </c>
      <c r="AL26" s="33"/>
      <c r="AM26" s="33"/>
      <c r="AN26" s="33"/>
      <c r="AO26" s="33"/>
      <c r="AP26" s="31"/>
      <c r="AQ26" s="31"/>
      <c r="AR26" s="35"/>
      <c r="BE26" s="29"/>
    </row>
    <row r="27" s="2" customFormat="1" ht="6.96" customHeight="1">
      <c r="A27" s="29"/>
      <c r="B27" s="30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5"/>
      <c r="BE27" s="29"/>
    </row>
    <row r="28" s="2" customFormat="1">
      <c r="A28" s="29"/>
      <c r="B28" s="30"/>
      <c r="C28" s="31"/>
      <c r="D28" s="31"/>
      <c r="E28" s="31"/>
      <c r="F28" s="31"/>
      <c r="G28" s="31"/>
      <c r="H28" s="31"/>
      <c r="I28" s="31"/>
      <c r="J28" s="31"/>
      <c r="K28" s="31"/>
      <c r="L28" s="36" t="s">
        <v>34</v>
      </c>
      <c r="M28" s="36"/>
      <c r="N28" s="36"/>
      <c r="O28" s="36"/>
      <c r="P28" s="36"/>
      <c r="Q28" s="31"/>
      <c r="R28" s="31"/>
      <c r="S28" s="31"/>
      <c r="T28" s="31"/>
      <c r="U28" s="31"/>
      <c r="V28" s="31"/>
      <c r="W28" s="36" t="s">
        <v>35</v>
      </c>
      <c r="X28" s="36"/>
      <c r="Y28" s="36"/>
      <c r="Z28" s="36"/>
      <c r="AA28" s="36"/>
      <c r="AB28" s="36"/>
      <c r="AC28" s="36"/>
      <c r="AD28" s="36"/>
      <c r="AE28" s="36"/>
      <c r="AF28" s="31"/>
      <c r="AG28" s="31"/>
      <c r="AH28" s="31"/>
      <c r="AI28" s="31"/>
      <c r="AJ28" s="31"/>
      <c r="AK28" s="36" t="s">
        <v>36</v>
      </c>
      <c r="AL28" s="36"/>
      <c r="AM28" s="36"/>
      <c r="AN28" s="36"/>
      <c r="AO28" s="36"/>
      <c r="AP28" s="31"/>
      <c r="AQ28" s="31"/>
      <c r="AR28" s="35"/>
      <c r="BE28" s="29"/>
    </row>
    <row r="29" s="3" customFormat="1" ht="14.4" customHeight="1">
      <c r="A29" s="3"/>
      <c r="B29" s="37"/>
      <c r="C29" s="38"/>
      <c r="D29" s="26" t="s">
        <v>37</v>
      </c>
      <c r="E29" s="38"/>
      <c r="F29" s="26" t="s">
        <v>38</v>
      </c>
      <c r="G29" s="38"/>
      <c r="H29" s="38"/>
      <c r="I29" s="38"/>
      <c r="J29" s="38"/>
      <c r="K29" s="38"/>
      <c r="L29" s="39">
        <v>0.20999999999999999</v>
      </c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40">
        <f>ROUND(AZ94, 2)</f>
        <v>139684603.50999999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40">
        <f>ROUND(AV94, 2)</f>
        <v>29333766.739999998</v>
      </c>
      <c r="AL29" s="38"/>
      <c r="AM29" s="38"/>
      <c r="AN29" s="38"/>
      <c r="AO29" s="38"/>
      <c r="AP29" s="38"/>
      <c r="AQ29" s="38"/>
      <c r="AR29" s="41"/>
      <c r="BE29" s="3"/>
    </row>
    <row r="30" s="3" customFormat="1" ht="14.4" customHeight="1">
      <c r="A30" s="3"/>
      <c r="B30" s="37"/>
      <c r="C30" s="38"/>
      <c r="D30" s="38"/>
      <c r="E30" s="38"/>
      <c r="F30" s="26" t="s">
        <v>39</v>
      </c>
      <c r="G30" s="38"/>
      <c r="H30" s="38"/>
      <c r="I30" s="38"/>
      <c r="J30" s="38"/>
      <c r="K30" s="38"/>
      <c r="L30" s="39">
        <v>0.14999999999999999</v>
      </c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40">
        <f>ROUND(BA94, 2)</f>
        <v>0</v>
      </c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40">
        <f>ROUND(AW94, 2)</f>
        <v>0</v>
      </c>
      <c r="AL30" s="38"/>
      <c r="AM30" s="38"/>
      <c r="AN30" s="38"/>
      <c r="AO30" s="38"/>
      <c r="AP30" s="38"/>
      <c r="AQ30" s="38"/>
      <c r="AR30" s="41"/>
      <c r="BE30" s="3"/>
    </row>
    <row r="31" hidden="1" s="3" customFormat="1" ht="14.4" customHeight="1">
      <c r="A31" s="3"/>
      <c r="B31" s="37"/>
      <c r="C31" s="38"/>
      <c r="D31" s="38"/>
      <c r="E31" s="38"/>
      <c r="F31" s="26" t="s">
        <v>40</v>
      </c>
      <c r="G31" s="38"/>
      <c r="H31" s="38"/>
      <c r="I31" s="38"/>
      <c r="J31" s="38"/>
      <c r="K31" s="38"/>
      <c r="L31" s="39">
        <v>0.20999999999999999</v>
      </c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40">
        <f>ROUND(BB94, 2)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40">
        <v>0</v>
      </c>
      <c r="AL31" s="38"/>
      <c r="AM31" s="38"/>
      <c r="AN31" s="38"/>
      <c r="AO31" s="38"/>
      <c r="AP31" s="38"/>
      <c r="AQ31" s="38"/>
      <c r="AR31" s="41"/>
      <c r="BE31" s="3"/>
    </row>
    <row r="32" hidden="1" s="3" customFormat="1" ht="14.4" customHeight="1">
      <c r="A32" s="3"/>
      <c r="B32" s="37"/>
      <c r="C32" s="38"/>
      <c r="D32" s="38"/>
      <c r="E32" s="38"/>
      <c r="F32" s="26" t="s">
        <v>41</v>
      </c>
      <c r="G32" s="38"/>
      <c r="H32" s="38"/>
      <c r="I32" s="38"/>
      <c r="J32" s="38"/>
      <c r="K32" s="38"/>
      <c r="L32" s="39">
        <v>0.14999999999999999</v>
      </c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40">
        <f>ROUND(BC94, 2)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40">
        <v>0</v>
      </c>
      <c r="AL32" s="38"/>
      <c r="AM32" s="38"/>
      <c r="AN32" s="38"/>
      <c r="AO32" s="38"/>
      <c r="AP32" s="38"/>
      <c r="AQ32" s="38"/>
      <c r="AR32" s="41"/>
      <c r="BE32" s="3"/>
    </row>
    <row r="33" hidden="1" s="3" customFormat="1" ht="14.4" customHeight="1">
      <c r="A33" s="3"/>
      <c r="B33" s="37"/>
      <c r="C33" s="38"/>
      <c r="D33" s="38"/>
      <c r="E33" s="38"/>
      <c r="F33" s="26" t="s">
        <v>42</v>
      </c>
      <c r="G33" s="38"/>
      <c r="H33" s="38"/>
      <c r="I33" s="38"/>
      <c r="J33" s="38"/>
      <c r="K33" s="38"/>
      <c r="L33" s="39">
        <v>0</v>
      </c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40">
        <f>ROUND(BD94, 2)</f>
        <v>0</v>
      </c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40">
        <v>0</v>
      </c>
      <c r="AL33" s="38"/>
      <c r="AM33" s="38"/>
      <c r="AN33" s="38"/>
      <c r="AO33" s="38"/>
      <c r="AP33" s="38"/>
      <c r="AQ33" s="38"/>
      <c r="AR33" s="41"/>
      <c r="BE33" s="3"/>
    </row>
    <row r="34" s="2" customFormat="1" ht="6.96" customHeight="1">
      <c r="A34" s="29"/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5"/>
      <c r="BE34" s="29"/>
    </row>
    <row r="35" s="2" customFormat="1" ht="25.92" customHeight="1">
      <c r="A35" s="29"/>
      <c r="B35" s="30"/>
      <c r="C35" s="42"/>
      <c r="D35" s="43" t="s">
        <v>43</v>
      </c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5" t="s">
        <v>44</v>
      </c>
      <c r="U35" s="44"/>
      <c r="V35" s="44"/>
      <c r="W35" s="44"/>
      <c r="X35" s="46" t="s">
        <v>45</v>
      </c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7">
        <f>SUM(AK26:AK33)</f>
        <v>169018370.25</v>
      </c>
      <c r="AL35" s="44"/>
      <c r="AM35" s="44"/>
      <c r="AN35" s="44"/>
      <c r="AO35" s="48"/>
      <c r="AP35" s="42"/>
      <c r="AQ35" s="42"/>
      <c r="AR35" s="35"/>
      <c r="BE35" s="29"/>
    </row>
    <row r="36" s="2" customFormat="1" ht="6.96" customHeight="1">
      <c r="A36" s="29"/>
      <c r="B36" s="30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5"/>
      <c r="BE36" s="29"/>
    </row>
    <row r="37" s="2" customFormat="1" ht="14.4" customHeight="1">
      <c r="A37" s="29"/>
      <c r="B37" s="30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5"/>
      <c r="BE37" s="29"/>
    </row>
    <row r="38" s="1" customFormat="1" ht="14.4" customHeight="1">
      <c r="B38" s="18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7"/>
    </row>
    <row r="39" s="1" customFormat="1" ht="14.4" customHeight="1">
      <c r="B39" s="18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7"/>
    </row>
    <row r="40" s="1" customFormat="1" ht="14.4" customHeight="1">
      <c r="B40" s="18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7"/>
    </row>
    <row r="41" s="1" customFormat="1" ht="14.4" customHeight="1">
      <c r="B41" s="18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7"/>
    </row>
    <row r="42" s="1" customFormat="1" ht="14.4" customHeight="1"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7"/>
    </row>
    <row r="43" s="1" customFormat="1" ht="14.4" customHeight="1">
      <c r="B43" s="18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7"/>
    </row>
    <row r="44" s="1" customFormat="1" ht="14.4" customHeight="1">
      <c r="B44" s="18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7"/>
    </row>
    <row r="45" s="1" customFormat="1" ht="14.4" customHeight="1">
      <c r="B45" s="18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7"/>
    </row>
    <row r="46" s="1" customFormat="1" ht="14.4" customHeight="1">
      <c r="B46" s="18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7"/>
    </row>
    <row r="47" s="1" customFormat="1" ht="14.4" customHeight="1">
      <c r="B47" s="18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7"/>
    </row>
    <row r="48" s="1" customFormat="1" ht="14.4" customHeight="1">
      <c r="B48" s="18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7"/>
    </row>
    <row r="49" s="2" customFormat="1" ht="14.4" customHeight="1">
      <c r="B49" s="49"/>
      <c r="C49" s="50"/>
      <c r="D49" s="51" t="s">
        <v>46</v>
      </c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1" t="s">
        <v>47</v>
      </c>
      <c r="AI49" s="52"/>
      <c r="AJ49" s="52"/>
      <c r="AK49" s="52"/>
      <c r="AL49" s="52"/>
      <c r="AM49" s="52"/>
      <c r="AN49" s="52"/>
      <c r="AO49" s="52"/>
      <c r="AP49" s="50"/>
      <c r="AQ49" s="50"/>
      <c r="AR49" s="53"/>
    </row>
    <row r="50">
      <c r="B50" s="18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7"/>
    </row>
    <row r="51">
      <c r="B51" s="18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7"/>
    </row>
    <row r="52">
      <c r="B52" s="18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7"/>
    </row>
    <row r="53">
      <c r="B53" s="18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7"/>
    </row>
    <row r="54">
      <c r="B54" s="18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7"/>
    </row>
    <row r="55">
      <c r="B55" s="18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7"/>
    </row>
    <row r="56">
      <c r="B56" s="18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7"/>
    </row>
    <row r="57">
      <c r="B57" s="18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7"/>
    </row>
    <row r="58">
      <c r="B58" s="18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7"/>
    </row>
    <row r="59">
      <c r="B59" s="18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7"/>
    </row>
    <row r="60" s="2" customFormat="1">
      <c r="A60" s="29"/>
      <c r="B60" s="30"/>
      <c r="C60" s="31"/>
      <c r="D60" s="54" t="s">
        <v>48</v>
      </c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54" t="s">
        <v>49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54" t="s">
        <v>48</v>
      </c>
      <c r="AI60" s="33"/>
      <c r="AJ60" s="33"/>
      <c r="AK60" s="33"/>
      <c r="AL60" s="33"/>
      <c r="AM60" s="54" t="s">
        <v>49</v>
      </c>
      <c r="AN60" s="33"/>
      <c r="AO60" s="33"/>
      <c r="AP60" s="31"/>
      <c r="AQ60" s="31"/>
      <c r="AR60" s="35"/>
      <c r="BE60" s="29"/>
    </row>
    <row r="61">
      <c r="B61" s="18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7"/>
    </row>
    <row r="62">
      <c r="B62" s="18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7"/>
    </row>
    <row r="63">
      <c r="B63" s="18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7"/>
    </row>
    <row r="64" s="2" customFormat="1">
      <c r="A64" s="29"/>
      <c r="B64" s="30"/>
      <c r="C64" s="31"/>
      <c r="D64" s="51" t="s">
        <v>50</v>
      </c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1" t="s">
        <v>51</v>
      </c>
      <c r="AI64" s="55"/>
      <c r="AJ64" s="55"/>
      <c r="AK64" s="55"/>
      <c r="AL64" s="55"/>
      <c r="AM64" s="55"/>
      <c r="AN64" s="55"/>
      <c r="AO64" s="55"/>
      <c r="AP64" s="31"/>
      <c r="AQ64" s="31"/>
      <c r="AR64" s="35"/>
      <c r="BE64" s="29"/>
    </row>
    <row r="65">
      <c r="B65" s="18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7"/>
    </row>
    <row r="66">
      <c r="B66" s="18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7"/>
    </row>
    <row r="67">
      <c r="B67" s="18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7"/>
    </row>
    <row r="68">
      <c r="B68" s="18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7"/>
    </row>
    <row r="69">
      <c r="B69" s="18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7"/>
    </row>
    <row r="70">
      <c r="B70" s="18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7"/>
    </row>
    <row r="71">
      <c r="B71" s="18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7"/>
    </row>
    <row r="72">
      <c r="B72" s="18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7"/>
    </row>
    <row r="73">
      <c r="B73" s="18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7"/>
    </row>
    <row r="74"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7"/>
    </row>
    <row r="75" s="2" customFormat="1">
      <c r="A75" s="29"/>
      <c r="B75" s="30"/>
      <c r="C75" s="31"/>
      <c r="D75" s="54" t="s">
        <v>48</v>
      </c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54" t="s">
        <v>49</v>
      </c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54" t="s">
        <v>48</v>
      </c>
      <c r="AI75" s="33"/>
      <c r="AJ75" s="33"/>
      <c r="AK75" s="33"/>
      <c r="AL75" s="33"/>
      <c r="AM75" s="54" t="s">
        <v>49</v>
      </c>
      <c r="AN75" s="33"/>
      <c r="AO75" s="33"/>
      <c r="AP75" s="31"/>
      <c r="AQ75" s="31"/>
      <c r="AR75" s="35"/>
      <c r="BE75" s="29"/>
    </row>
    <row r="76" s="2" customFormat="1">
      <c r="A76" s="29"/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5"/>
      <c r="BE76" s="29"/>
    </row>
    <row r="77" s="2" customFormat="1" ht="6.96" customHeight="1">
      <c r="A77" s="29"/>
      <c r="B77" s="56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35"/>
      <c r="BE77" s="29"/>
    </row>
    <row r="81" s="2" customFormat="1" ht="6.96" customHeight="1">
      <c r="A81" s="29"/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35"/>
      <c r="BE81" s="29"/>
    </row>
    <row r="82" s="2" customFormat="1" ht="24.96" customHeight="1">
      <c r="A82" s="29"/>
      <c r="B82" s="30"/>
      <c r="C82" s="20" t="s">
        <v>52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5"/>
      <c r="B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5"/>
      <c r="BE83" s="29"/>
    </row>
    <row r="84" s="4" customFormat="1" ht="12" customHeight="1">
      <c r="A84" s="4"/>
      <c r="B84" s="60"/>
      <c r="C84" s="26" t="s">
        <v>12</v>
      </c>
      <c r="D84" s="61"/>
      <c r="E84" s="61"/>
      <c r="F84" s="61"/>
      <c r="G84" s="61"/>
      <c r="H84" s="61"/>
      <c r="I84" s="61"/>
      <c r="J84" s="61"/>
      <c r="K84" s="61"/>
      <c r="L84" s="61" t="str">
        <f>K5</f>
        <v>HORNI_KR_2021_02F</v>
      </c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2"/>
      <c r="BE84" s="4"/>
    </row>
    <row r="85" s="5" customFormat="1" ht="36.96" customHeight="1">
      <c r="A85" s="5"/>
      <c r="B85" s="63"/>
      <c r="C85" s="64" t="s">
        <v>14</v>
      </c>
      <c r="D85" s="65"/>
      <c r="E85" s="65"/>
      <c r="F85" s="65"/>
      <c r="G85" s="65"/>
      <c r="H85" s="65"/>
      <c r="I85" s="65"/>
      <c r="J85" s="65"/>
      <c r="K85" s="65"/>
      <c r="L85" s="66" t="str">
        <f>K6</f>
        <v>Kanalizace a ČOV pro obec Horní Kruty, místní část Dolní Kruty, Přestavlky a Bohouňovice II</v>
      </c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7"/>
      <c r="BE85" s="5"/>
    </row>
    <row r="86" s="2" customFormat="1" ht="6.96" customHeight="1">
      <c r="A86" s="29"/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5"/>
      <c r="BE86" s="29"/>
    </row>
    <row r="87" s="2" customFormat="1" ht="12" customHeight="1">
      <c r="A87" s="29"/>
      <c r="B87" s="30"/>
      <c r="C87" s="26" t="s">
        <v>18</v>
      </c>
      <c r="D87" s="31"/>
      <c r="E87" s="31"/>
      <c r="F87" s="31"/>
      <c r="G87" s="31"/>
      <c r="H87" s="31"/>
      <c r="I87" s="31"/>
      <c r="J87" s="31"/>
      <c r="K87" s="31"/>
      <c r="L87" s="68" t="str">
        <f>IF(K8="","",K8)</f>
        <v>Horní Kruty, místní část Dolní Kruty, Přestavlky a</v>
      </c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26" t="s">
        <v>20</v>
      </c>
      <c r="AJ87" s="31"/>
      <c r="AK87" s="31"/>
      <c r="AL87" s="31"/>
      <c r="AM87" s="69" t="str">
        <f>IF(AN8= "","",AN8)</f>
        <v>10. 2. 2021</v>
      </c>
      <c r="AN87" s="69"/>
      <c r="AO87" s="31"/>
      <c r="AP87" s="31"/>
      <c r="AQ87" s="31"/>
      <c r="AR87" s="35"/>
      <c r="BE87" s="29"/>
    </row>
    <row r="88" s="2" customFormat="1" ht="6.96" customHeight="1">
      <c r="A88" s="29"/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5"/>
      <c r="BE88" s="29"/>
    </row>
    <row r="89" s="2" customFormat="1" ht="25.65" customHeight="1">
      <c r="A89" s="29"/>
      <c r="B89" s="30"/>
      <c r="C89" s="26" t="s">
        <v>22</v>
      </c>
      <c r="D89" s="31"/>
      <c r="E89" s="31"/>
      <c r="F89" s="31"/>
      <c r="G89" s="31"/>
      <c r="H89" s="31"/>
      <c r="I89" s="31"/>
      <c r="J89" s="31"/>
      <c r="K89" s="31"/>
      <c r="L89" s="61" t="str">
        <f>IF(E11= "","",E11)</f>
        <v>Obec Horní Kruty</v>
      </c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26" t="s">
        <v>28</v>
      </c>
      <c r="AJ89" s="31"/>
      <c r="AK89" s="31"/>
      <c r="AL89" s="31"/>
      <c r="AM89" s="70" t="str">
        <f>IF(E17="","",E17)</f>
        <v>Vodohospodářské inženýrské služby a.s.</v>
      </c>
      <c r="AN89" s="61"/>
      <c r="AO89" s="61"/>
      <c r="AP89" s="61"/>
      <c r="AQ89" s="31"/>
      <c r="AR89" s="35"/>
      <c r="AS89" s="71" t="s">
        <v>53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29"/>
    </row>
    <row r="90" s="2" customFormat="1" ht="15.15" customHeight="1">
      <c r="A90" s="29"/>
      <c r="B90" s="30"/>
      <c r="C90" s="26" t="s">
        <v>26</v>
      </c>
      <c r="D90" s="31"/>
      <c r="E90" s="31"/>
      <c r="F90" s="31"/>
      <c r="G90" s="31"/>
      <c r="H90" s="31"/>
      <c r="I90" s="31"/>
      <c r="J90" s="31"/>
      <c r="K90" s="31"/>
      <c r="L90" s="61" t="str">
        <f>IF(E14="","",E14)</f>
        <v xml:space="preserve"> </v>
      </c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26" t="s">
        <v>31</v>
      </c>
      <c r="AJ90" s="31"/>
      <c r="AK90" s="31"/>
      <c r="AL90" s="31"/>
      <c r="AM90" s="70" t="str">
        <f>IF(E20="","",E20)</f>
        <v xml:space="preserve"> </v>
      </c>
      <c r="AN90" s="61"/>
      <c r="AO90" s="61"/>
      <c r="AP90" s="61"/>
      <c r="AQ90" s="31"/>
      <c r="AR90" s="35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29"/>
    </row>
    <row r="91" s="2" customFormat="1" ht="10.8" customHeight="1">
      <c r="A91" s="29"/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5"/>
      <c r="AS91" s="79"/>
      <c r="AT91" s="80"/>
      <c r="AU91" s="81"/>
      <c r="AV91" s="81"/>
      <c r="AW91" s="81"/>
      <c r="AX91" s="81"/>
      <c r="AY91" s="81"/>
      <c r="AZ91" s="81"/>
      <c r="BA91" s="81"/>
      <c r="BB91" s="81"/>
      <c r="BC91" s="81"/>
      <c r="BD91" s="82"/>
      <c r="BE91" s="29"/>
    </row>
    <row r="92" s="2" customFormat="1" ht="29.28" customHeight="1">
      <c r="A92" s="29"/>
      <c r="B92" s="30"/>
      <c r="C92" s="83" t="s">
        <v>54</v>
      </c>
      <c r="D92" s="84"/>
      <c r="E92" s="84"/>
      <c r="F92" s="84"/>
      <c r="G92" s="84"/>
      <c r="H92" s="85"/>
      <c r="I92" s="86" t="s">
        <v>55</v>
      </c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7" t="s">
        <v>56</v>
      </c>
      <c r="AH92" s="84"/>
      <c r="AI92" s="84"/>
      <c r="AJ92" s="84"/>
      <c r="AK92" s="84"/>
      <c r="AL92" s="84"/>
      <c r="AM92" s="84"/>
      <c r="AN92" s="86" t="s">
        <v>57</v>
      </c>
      <c r="AO92" s="84"/>
      <c r="AP92" s="88"/>
      <c r="AQ92" s="89" t="s">
        <v>58</v>
      </c>
      <c r="AR92" s="35"/>
      <c r="AS92" s="90" t="s">
        <v>59</v>
      </c>
      <c r="AT92" s="91" t="s">
        <v>60</v>
      </c>
      <c r="AU92" s="91" t="s">
        <v>61</v>
      </c>
      <c r="AV92" s="91" t="s">
        <v>62</v>
      </c>
      <c r="AW92" s="91" t="s">
        <v>63</v>
      </c>
      <c r="AX92" s="91" t="s">
        <v>64</v>
      </c>
      <c r="AY92" s="91" t="s">
        <v>65</v>
      </c>
      <c r="AZ92" s="91" t="s">
        <v>66</v>
      </c>
      <c r="BA92" s="91" t="s">
        <v>67</v>
      </c>
      <c r="BB92" s="91" t="s">
        <v>68</v>
      </c>
      <c r="BC92" s="91" t="s">
        <v>69</v>
      </c>
      <c r="BD92" s="92" t="s">
        <v>70</v>
      </c>
      <c r="BE92" s="29"/>
    </row>
    <row r="93" s="2" customFormat="1" ht="10.8" customHeight="1">
      <c r="A93" s="29"/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5"/>
      <c r="AS93" s="93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5"/>
      <c r="BE93" s="29"/>
    </row>
    <row r="94" s="6" customFormat="1" ht="32.4" customHeight="1">
      <c r="A94" s="6"/>
      <c r="B94" s="96"/>
      <c r="C94" s="97" t="s">
        <v>71</v>
      </c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9">
        <f>ROUND(AG95+AG103+AG111+AG119+AG135+AG138+AG154,2)</f>
        <v>139684603.50999999</v>
      </c>
      <c r="AH94" s="99"/>
      <c r="AI94" s="99"/>
      <c r="AJ94" s="99"/>
      <c r="AK94" s="99"/>
      <c r="AL94" s="99"/>
      <c r="AM94" s="99"/>
      <c r="AN94" s="100">
        <f>SUM(AG94,AT94)</f>
        <v>169018370.25</v>
      </c>
      <c r="AO94" s="100"/>
      <c r="AP94" s="100"/>
      <c r="AQ94" s="101" t="s">
        <v>1</v>
      </c>
      <c r="AR94" s="102"/>
      <c r="AS94" s="103">
        <f>ROUND(AS95+AS103+AS111+AS119+AS135+AS138+AS154,2)</f>
        <v>0</v>
      </c>
      <c r="AT94" s="104">
        <f>ROUND(SUM(AV94:AW94),2)</f>
        <v>29333766.739999998</v>
      </c>
      <c r="AU94" s="105">
        <f>ROUND(AU95+AU103+AU111+AU119+AU135+AU138+AU154,5)</f>
        <v>114091.34739</v>
      </c>
      <c r="AV94" s="104">
        <f>ROUND(AZ94*L29,2)</f>
        <v>29333766.739999998</v>
      </c>
      <c r="AW94" s="104">
        <f>ROUND(BA94*L30,2)</f>
        <v>0</v>
      </c>
      <c r="AX94" s="104">
        <f>ROUND(BB94*L29,2)</f>
        <v>0</v>
      </c>
      <c r="AY94" s="104">
        <f>ROUND(BC94*L30,2)</f>
        <v>0</v>
      </c>
      <c r="AZ94" s="104">
        <f>ROUND(AZ95+AZ103+AZ111+AZ119+AZ135+AZ138+AZ154,2)</f>
        <v>139684603.50999999</v>
      </c>
      <c r="BA94" s="104">
        <f>ROUND(BA95+BA103+BA111+BA119+BA135+BA138+BA154,2)</f>
        <v>0</v>
      </c>
      <c r="BB94" s="104">
        <f>ROUND(BB95+BB103+BB111+BB119+BB135+BB138+BB154,2)</f>
        <v>0</v>
      </c>
      <c r="BC94" s="104">
        <f>ROUND(BC95+BC103+BC111+BC119+BC135+BC138+BC154,2)</f>
        <v>0</v>
      </c>
      <c r="BD94" s="106">
        <f>ROUND(BD95+BD103+BD111+BD119+BD135+BD138+BD154,2)</f>
        <v>0</v>
      </c>
      <c r="BE94" s="6"/>
      <c r="BS94" s="107" t="s">
        <v>72</v>
      </c>
      <c r="BT94" s="107" t="s">
        <v>73</v>
      </c>
      <c r="BU94" s="108" t="s">
        <v>74</v>
      </c>
      <c r="BV94" s="107" t="s">
        <v>75</v>
      </c>
      <c r="BW94" s="107" t="s">
        <v>5</v>
      </c>
      <c r="BX94" s="107" t="s">
        <v>76</v>
      </c>
      <c r="CL94" s="107" t="s">
        <v>1</v>
      </c>
    </row>
    <row r="95" s="7" customFormat="1" ht="24.75" customHeight="1">
      <c r="A95" s="7"/>
      <c r="B95" s="109"/>
      <c r="C95" s="110"/>
      <c r="D95" s="111" t="s">
        <v>77</v>
      </c>
      <c r="E95" s="111"/>
      <c r="F95" s="111"/>
      <c r="G95" s="111"/>
      <c r="H95" s="111"/>
      <c r="I95" s="112"/>
      <c r="J95" s="111" t="s">
        <v>78</v>
      </c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3">
        <f>ROUND(SUM(AG96:AG102),2)</f>
        <v>65645214.420000002</v>
      </c>
      <c r="AH95" s="112"/>
      <c r="AI95" s="112"/>
      <c r="AJ95" s="112"/>
      <c r="AK95" s="112"/>
      <c r="AL95" s="112"/>
      <c r="AM95" s="112"/>
      <c r="AN95" s="114">
        <f>SUM(AG95,AT95)</f>
        <v>79430709.450000003</v>
      </c>
      <c r="AO95" s="112"/>
      <c r="AP95" s="112"/>
      <c r="AQ95" s="115" t="s">
        <v>79</v>
      </c>
      <c r="AR95" s="116"/>
      <c r="AS95" s="117">
        <f>ROUND(SUM(AS96:AS102),2)</f>
        <v>0</v>
      </c>
      <c r="AT95" s="118">
        <f>ROUND(SUM(AV95:AW95),2)</f>
        <v>13785495.029999999</v>
      </c>
      <c r="AU95" s="119">
        <f>ROUND(SUM(AU96:AU102),5)</f>
        <v>59873.512110000003</v>
      </c>
      <c r="AV95" s="118">
        <f>ROUND(AZ95*L29,2)</f>
        <v>13785495.029999999</v>
      </c>
      <c r="AW95" s="118">
        <f>ROUND(BA95*L30,2)</f>
        <v>0</v>
      </c>
      <c r="AX95" s="118">
        <f>ROUND(BB95*L29,2)</f>
        <v>0</v>
      </c>
      <c r="AY95" s="118">
        <f>ROUND(BC95*L30,2)</f>
        <v>0</v>
      </c>
      <c r="AZ95" s="118">
        <f>ROUND(SUM(AZ96:AZ102),2)</f>
        <v>65645214.420000002</v>
      </c>
      <c r="BA95" s="118">
        <f>ROUND(SUM(BA96:BA102),2)</f>
        <v>0</v>
      </c>
      <c r="BB95" s="118">
        <f>ROUND(SUM(BB96:BB102),2)</f>
        <v>0</v>
      </c>
      <c r="BC95" s="118">
        <f>ROUND(SUM(BC96:BC102),2)</f>
        <v>0</v>
      </c>
      <c r="BD95" s="120">
        <f>ROUND(SUM(BD96:BD102),2)</f>
        <v>0</v>
      </c>
      <c r="BE95" s="7"/>
      <c r="BS95" s="121" t="s">
        <v>72</v>
      </c>
      <c r="BT95" s="121" t="s">
        <v>80</v>
      </c>
      <c r="BU95" s="121" t="s">
        <v>74</v>
      </c>
      <c r="BV95" s="121" t="s">
        <v>75</v>
      </c>
      <c r="BW95" s="121" t="s">
        <v>81</v>
      </c>
      <c r="BX95" s="121" t="s">
        <v>5</v>
      </c>
      <c r="CL95" s="121" t="s">
        <v>1</v>
      </c>
      <c r="CM95" s="121" t="s">
        <v>82</v>
      </c>
    </row>
    <row r="96" s="4" customFormat="1" ht="16.5" customHeight="1">
      <c r="A96" s="122" t="s">
        <v>83</v>
      </c>
      <c r="B96" s="60"/>
      <c r="C96" s="123"/>
      <c r="D96" s="123"/>
      <c r="E96" s="124" t="s">
        <v>84</v>
      </c>
      <c r="F96" s="124"/>
      <c r="G96" s="124"/>
      <c r="H96" s="124"/>
      <c r="I96" s="124"/>
      <c r="J96" s="123"/>
      <c r="K96" s="124" t="s">
        <v>85</v>
      </c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5">
        <f>'001-1 - Stoky A'!J32</f>
        <v>8221509.4699999997</v>
      </c>
      <c r="AH96" s="123"/>
      <c r="AI96" s="123"/>
      <c r="AJ96" s="123"/>
      <c r="AK96" s="123"/>
      <c r="AL96" s="123"/>
      <c r="AM96" s="123"/>
      <c r="AN96" s="125">
        <f>SUM(AG96,AT96)</f>
        <v>9948026.459999999</v>
      </c>
      <c r="AO96" s="123"/>
      <c r="AP96" s="123"/>
      <c r="AQ96" s="126" t="s">
        <v>86</v>
      </c>
      <c r="AR96" s="62"/>
      <c r="AS96" s="127">
        <v>0</v>
      </c>
      <c r="AT96" s="128">
        <f>ROUND(SUM(AV96:AW96),2)</f>
        <v>1726516.99</v>
      </c>
      <c r="AU96" s="129">
        <f>'001-1 - Stoky A'!P132</f>
        <v>6706.5805360000013</v>
      </c>
      <c r="AV96" s="128">
        <f>'001-1 - Stoky A'!J35</f>
        <v>1726516.99</v>
      </c>
      <c r="AW96" s="128">
        <f>'001-1 - Stoky A'!J36</f>
        <v>0</v>
      </c>
      <c r="AX96" s="128">
        <f>'001-1 - Stoky A'!J37</f>
        <v>0</v>
      </c>
      <c r="AY96" s="128">
        <f>'001-1 - Stoky A'!J38</f>
        <v>0</v>
      </c>
      <c r="AZ96" s="128">
        <f>'001-1 - Stoky A'!F35</f>
        <v>8221509.4699999997</v>
      </c>
      <c r="BA96" s="128">
        <f>'001-1 - Stoky A'!F36</f>
        <v>0</v>
      </c>
      <c r="BB96" s="128">
        <f>'001-1 - Stoky A'!F37</f>
        <v>0</v>
      </c>
      <c r="BC96" s="128">
        <f>'001-1 - Stoky A'!F38</f>
        <v>0</v>
      </c>
      <c r="BD96" s="130">
        <f>'001-1 - Stoky A'!F39</f>
        <v>0</v>
      </c>
      <c r="BE96" s="4"/>
      <c r="BT96" s="131" t="s">
        <v>82</v>
      </c>
      <c r="BV96" s="131" t="s">
        <v>75</v>
      </c>
      <c r="BW96" s="131" t="s">
        <v>87</v>
      </c>
      <c r="BX96" s="131" t="s">
        <v>81</v>
      </c>
      <c r="CL96" s="131" t="s">
        <v>1</v>
      </c>
    </row>
    <row r="97" s="4" customFormat="1" ht="16.5" customHeight="1">
      <c r="A97" s="122" t="s">
        <v>83</v>
      </c>
      <c r="B97" s="60"/>
      <c r="C97" s="123"/>
      <c r="D97" s="123"/>
      <c r="E97" s="124" t="s">
        <v>88</v>
      </c>
      <c r="F97" s="124"/>
      <c r="G97" s="124"/>
      <c r="H97" s="124"/>
      <c r="I97" s="124"/>
      <c r="J97" s="123"/>
      <c r="K97" s="124" t="s">
        <v>89</v>
      </c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5">
        <f>'001-2 - Stoky B'!J32</f>
        <v>4546244.0700000003</v>
      </c>
      <c r="AH97" s="123"/>
      <c r="AI97" s="123"/>
      <c r="AJ97" s="123"/>
      <c r="AK97" s="123"/>
      <c r="AL97" s="123"/>
      <c r="AM97" s="123"/>
      <c r="AN97" s="125">
        <f>SUM(AG97,AT97)</f>
        <v>5500955.3200000003</v>
      </c>
      <c r="AO97" s="123"/>
      <c r="AP97" s="123"/>
      <c r="AQ97" s="126" t="s">
        <v>86</v>
      </c>
      <c r="AR97" s="62"/>
      <c r="AS97" s="127">
        <v>0</v>
      </c>
      <c r="AT97" s="128">
        <f>ROUND(SUM(AV97:AW97),2)</f>
        <v>954711.25</v>
      </c>
      <c r="AU97" s="129">
        <f>'001-2 - Stoky B'!P130</f>
        <v>4461.7318569999998</v>
      </c>
      <c r="AV97" s="128">
        <f>'001-2 - Stoky B'!J35</f>
        <v>954711.25</v>
      </c>
      <c r="AW97" s="128">
        <f>'001-2 - Stoky B'!J36</f>
        <v>0</v>
      </c>
      <c r="AX97" s="128">
        <f>'001-2 - Stoky B'!J37</f>
        <v>0</v>
      </c>
      <c r="AY97" s="128">
        <f>'001-2 - Stoky B'!J38</f>
        <v>0</v>
      </c>
      <c r="AZ97" s="128">
        <f>'001-2 - Stoky B'!F35</f>
        <v>4546244.0700000003</v>
      </c>
      <c r="BA97" s="128">
        <f>'001-2 - Stoky B'!F36</f>
        <v>0</v>
      </c>
      <c r="BB97" s="128">
        <f>'001-2 - Stoky B'!F37</f>
        <v>0</v>
      </c>
      <c r="BC97" s="128">
        <f>'001-2 - Stoky B'!F38</f>
        <v>0</v>
      </c>
      <c r="BD97" s="130">
        <f>'001-2 - Stoky B'!F39</f>
        <v>0</v>
      </c>
      <c r="BE97" s="4"/>
      <c r="BT97" s="131" t="s">
        <v>82</v>
      </c>
      <c r="BV97" s="131" t="s">
        <v>75</v>
      </c>
      <c r="BW97" s="131" t="s">
        <v>90</v>
      </c>
      <c r="BX97" s="131" t="s">
        <v>81</v>
      </c>
      <c r="CL97" s="131" t="s">
        <v>1</v>
      </c>
    </row>
    <row r="98" s="4" customFormat="1" ht="16.5" customHeight="1">
      <c r="A98" s="122" t="s">
        <v>83</v>
      </c>
      <c r="B98" s="60"/>
      <c r="C98" s="123"/>
      <c r="D98" s="123"/>
      <c r="E98" s="124" t="s">
        <v>91</v>
      </c>
      <c r="F98" s="124"/>
      <c r="G98" s="124"/>
      <c r="H98" s="124"/>
      <c r="I98" s="124"/>
      <c r="J98" s="123"/>
      <c r="K98" s="124" t="s">
        <v>92</v>
      </c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5">
        <f>'001-3 - Stoky C'!J32</f>
        <v>8903788.4399999995</v>
      </c>
      <c r="AH98" s="123"/>
      <c r="AI98" s="123"/>
      <c r="AJ98" s="123"/>
      <c r="AK98" s="123"/>
      <c r="AL98" s="123"/>
      <c r="AM98" s="123"/>
      <c r="AN98" s="125">
        <f>SUM(AG98,AT98)</f>
        <v>10773584.01</v>
      </c>
      <c r="AO98" s="123"/>
      <c r="AP98" s="123"/>
      <c r="AQ98" s="126" t="s">
        <v>86</v>
      </c>
      <c r="AR98" s="62"/>
      <c r="AS98" s="127">
        <v>0</v>
      </c>
      <c r="AT98" s="128">
        <f>ROUND(SUM(AV98:AW98),2)</f>
        <v>1869795.5700000001</v>
      </c>
      <c r="AU98" s="129">
        <f>'001-3 - Stoky C'!P130</f>
        <v>9383.9915739999997</v>
      </c>
      <c r="AV98" s="128">
        <f>'001-3 - Stoky C'!J35</f>
        <v>1869795.5700000001</v>
      </c>
      <c r="AW98" s="128">
        <f>'001-3 - Stoky C'!J36</f>
        <v>0</v>
      </c>
      <c r="AX98" s="128">
        <f>'001-3 - Stoky C'!J37</f>
        <v>0</v>
      </c>
      <c r="AY98" s="128">
        <f>'001-3 - Stoky C'!J38</f>
        <v>0</v>
      </c>
      <c r="AZ98" s="128">
        <f>'001-3 - Stoky C'!F35</f>
        <v>8903788.4399999995</v>
      </c>
      <c r="BA98" s="128">
        <f>'001-3 - Stoky C'!F36</f>
        <v>0</v>
      </c>
      <c r="BB98" s="128">
        <f>'001-3 - Stoky C'!F37</f>
        <v>0</v>
      </c>
      <c r="BC98" s="128">
        <f>'001-3 - Stoky C'!F38</f>
        <v>0</v>
      </c>
      <c r="BD98" s="130">
        <f>'001-3 - Stoky C'!F39</f>
        <v>0</v>
      </c>
      <c r="BE98" s="4"/>
      <c r="BT98" s="131" t="s">
        <v>82</v>
      </c>
      <c r="BV98" s="131" t="s">
        <v>75</v>
      </c>
      <c r="BW98" s="131" t="s">
        <v>93</v>
      </c>
      <c r="BX98" s="131" t="s">
        <v>81</v>
      </c>
      <c r="CL98" s="131" t="s">
        <v>1</v>
      </c>
    </row>
    <row r="99" s="4" customFormat="1" ht="16.5" customHeight="1">
      <c r="A99" s="122" t="s">
        <v>83</v>
      </c>
      <c r="B99" s="60"/>
      <c r="C99" s="123"/>
      <c r="D99" s="123"/>
      <c r="E99" s="124" t="s">
        <v>94</v>
      </c>
      <c r="F99" s="124"/>
      <c r="G99" s="124"/>
      <c r="H99" s="124"/>
      <c r="I99" s="124"/>
      <c r="J99" s="123"/>
      <c r="K99" s="124" t="s">
        <v>95</v>
      </c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5">
        <f>'001-4 - Stoky D - Dolní K...'!J32</f>
        <v>16521567.039999999</v>
      </c>
      <c r="AH99" s="123"/>
      <c r="AI99" s="123"/>
      <c r="AJ99" s="123"/>
      <c r="AK99" s="123"/>
      <c r="AL99" s="123"/>
      <c r="AM99" s="123"/>
      <c r="AN99" s="125">
        <f>SUM(AG99,AT99)</f>
        <v>19991096.119999997</v>
      </c>
      <c r="AO99" s="123"/>
      <c r="AP99" s="123"/>
      <c r="AQ99" s="126" t="s">
        <v>86</v>
      </c>
      <c r="AR99" s="62"/>
      <c r="AS99" s="127">
        <v>0</v>
      </c>
      <c r="AT99" s="128">
        <f>ROUND(SUM(AV99:AW99),2)</f>
        <v>3469529.0800000001</v>
      </c>
      <c r="AU99" s="129">
        <f>'001-4 - Stoky D - Dolní K...'!P132</f>
        <v>14655.189281000001</v>
      </c>
      <c r="AV99" s="128">
        <f>'001-4 - Stoky D - Dolní K...'!J35</f>
        <v>3469529.0800000001</v>
      </c>
      <c r="AW99" s="128">
        <f>'001-4 - Stoky D - Dolní K...'!J36</f>
        <v>0</v>
      </c>
      <c r="AX99" s="128">
        <f>'001-4 - Stoky D - Dolní K...'!J37</f>
        <v>0</v>
      </c>
      <c r="AY99" s="128">
        <f>'001-4 - Stoky D - Dolní K...'!J38</f>
        <v>0</v>
      </c>
      <c r="AZ99" s="128">
        <f>'001-4 - Stoky D - Dolní K...'!F35</f>
        <v>16521567.039999999</v>
      </c>
      <c r="BA99" s="128">
        <f>'001-4 - Stoky D - Dolní K...'!F36</f>
        <v>0</v>
      </c>
      <c r="BB99" s="128">
        <f>'001-4 - Stoky D - Dolní K...'!F37</f>
        <v>0</v>
      </c>
      <c r="BC99" s="128">
        <f>'001-4 - Stoky D - Dolní K...'!F38</f>
        <v>0</v>
      </c>
      <c r="BD99" s="130">
        <f>'001-4 - Stoky D - Dolní K...'!F39</f>
        <v>0</v>
      </c>
      <c r="BE99" s="4"/>
      <c r="BT99" s="131" t="s">
        <v>82</v>
      </c>
      <c r="BV99" s="131" t="s">
        <v>75</v>
      </c>
      <c r="BW99" s="131" t="s">
        <v>96</v>
      </c>
      <c r="BX99" s="131" t="s">
        <v>81</v>
      </c>
      <c r="CL99" s="131" t="s">
        <v>1</v>
      </c>
    </row>
    <row r="100" s="4" customFormat="1" ht="16.5" customHeight="1">
      <c r="A100" s="122" t="s">
        <v>83</v>
      </c>
      <c r="B100" s="60"/>
      <c r="C100" s="123"/>
      <c r="D100" s="123"/>
      <c r="E100" s="124" t="s">
        <v>97</v>
      </c>
      <c r="F100" s="124"/>
      <c r="G100" s="124"/>
      <c r="H100" s="124"/>
      <c r="I100" s="124"/>
      <c r="J100" s="123"/>
      <c r="K100" s="124" t="s">
        <v>98</v>
      </c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5">
        <f>'001-5 - Stoky D - Horní K...'!J32</f>
        <v>12350400.17</v>
      </c>
      <c r="AH100" s="123"/>
      <c r="AI100" s="123"/>
      <c r="AJ100" s="123"/>
      <c r="AK100" s="123"/>
      <c r="AL100" s="123"/>
      <c r="AM100" s="123"/>
      <c r="AN100" s="125">
        <f>SUM(AG100,AT100)</f>
        <v>14943984.210000001</v>
      </c>
      <c r="AO100" s="123"/>
      <c r="AP100" s="123"/>
      <c r="AQ100" s="126" t="s">
        <v>86</v>
      </c>
      <c r="AR100" s="62"/>
      <c r="AS100" s="127">
        <v>0</v>
      </c>
      <c r="AT100" s="128">
        <f>ROUND(SUM(AV100:AW100),2)</f>
        <v>2593584.04</v>
      </c>
      <c r="AU100" s="129">
        <f>'001-5 - Stoky D - Horní K...'!P132</f>
        <v>10877.780123999999</v>
      </c>
      <c r="AV100" s="128">
        <f>'001-5 - Stoky D - Horní K...'!J35</f>
        <v>2593584.04</v>
      </c>
      <c r="AW100" s="128">
        <f>'001-5 - Stoky D - Horní K...'!J36</f>
        <v>0</v>
      </c>
      <c r="AX100" s="128">
        <f>'001-5 - Stoky D - Horní K...'!J37</f>
        <v>0</v>
      </c>
      <c r="AY100" s="128">
        <f>'001-5 - Stoky D - Horní K...'!J38</f>
        <v>0</v>
      </c>
      <c r="AZ100" s="128">
        <f>'001-5 - Stoky D - Horní K...'!F35</f>
        <v>12350400.17</v>
      </c>
      <c r="BA100" s="128">
        <f>'001-5 - Stoky D - Horní K...'!F36</f>
        <v>0</v>
      </c>
      <c r="BB100" s="128">
        <f>'001-5 - Stoky D - Horní K...'!F37</f>
        <v>0</v>
      </c>
      <c r="BC100" s="128">
        <f>'001-5 - Stoky D - Horní K...'!F38</f>
        <v>0</v>
      </c>
      <c r="BD100" s="130">
        <f>'001-5 - Stoky D - Horní K...'!F39</f>
        <v>0</v>
      </c>
      <c r="BE100" s="4"/>
      <c r="BT100" s="131" t="s">
        <v>82</v>
      </c>
      <c r="BV100" s="131" t="s">
        <v>75</v>
      </c>
      <c r="BW100" s="131" t="s">
        <v>99</v>
      </c>
      <c r="BX100" s="131" t="s">
        <v>81</v>
      </c>
      <c r="CL100" s="131" t="s">
        <v>1</v>
      </c>
    </row>
    <row r="101" s="4" customFormat="1" ht="16.5" customHeight="1">
      <c r="A101" s="122" t="s">
        <v>83</v>
      </c>
      <c r="B101" s="60"/>
      <c r="C101" s="123"/>
      <c r="D101" s="123"/>
      <c r="E101" s="124" t="s">
        <v>100</v>
      </c>
      <c r="F101" s="124"/>
      <c r="G101" s="124"/>
      <c r="H101" s="124"/>
      <c r="I101" s="124"/>
      <c r="J101" s="123"/>
      <c r="K101" s="124" t="s">
        <v>101</v>
      </c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5">
        <f>'001-6 - Stoky E'!J32</f>
        <v>4789510.7000000002</v>
      </c>
      <c r="AH101" s="123"/>
      <c r="AI101" s="123"/>
      <c r="AJ101" s="123"/>
      <c r="AK101" s="123"/>
      <c r="AL101" s="123"/>
      <c r="AM101" s="123"/>
      <c r="AN101" s="125">
        <f>SUM(AG101,AT101)</f>
        <v>5795307.9500000002</v>
      </c>
      <c r="AO101" s="123"/>
      <c r="AP101" s="123"/>
      <c r="AQ101" s="126" t="s">
        <v>86</v>
      </c>
      <c r="AR101" s="62"/>
      <c r="AS101" s="127">
        <v>0</v>
      </c>
      <c r="AT101" s="128">
        <f>ROUND(SUM(AV101:AW101),2)</f>
        <v>1005797.25</v>
      </c>
      <c r="AU101" s="129">
        <f>'001-6 - Stoky E'!P132</f>
        <v>4420.6553940000003</v>
      </c>
      <c r="AV101" s="128">
        <f>'001-6 - Stoky E'!J35</f>
        <v>1005797.25</v>
      </c>
      <c r="AW101" s="128">
        <f>'001-6 - Stoky E'!J36</f>
        <v>0</v>
      </c>
      <c r="AX101" s="128">
        <f>'001-6 - Stoky E'!J37</f>
        <v>0</v>
      </c>
      <c r="AY101" s="128">
        <f>'001-6 - Stoky E'!J38</f>
        <v>0</v>
      </c>
      <c r="AZ101" s="128">
        <f>'001-6 - Stoky E'!F35</f>
        <v>4789510.7000000002</v>
      </c>
      <c r="BA101" s="128">
        <f>'001-6 - Stoky E'!F36</f>
        <v>0</v>
      </c>
      <c r="BB101" s="128">
        <f>'001-6 - Stoky E'!F37</f>
        <v>0</v>
      </c>
      <c r="BC101" s="128">
        <f>'001-6 - Stoky E'!F38</f>
        <v>0</v>
      </c>
      <c r="BD101" s="130">
        <f>'001-6 - Stoky E'!F39</f>
        <v>0</v>
      </c>
      <c r="BE101" s="4"/>
      <c r="BT101" s="131" t="s">
        <v>82</v>
      </c>
      <c r="BV101" s="131" t="s">
        <v>75</v>
      </c>
      <c r="BW101" s="131" t="s">
        <v>102</v>
      </c>
      <c r="BX101" s="131" t="s">
        <v>81</v>
      </c>
      <c r="CL101" s="131" t="s">
        <v>1</v>
      </c>
    </row>
    <row r="102" s="4" customFormat="1" ht="16.5" customHeight="1">
      <c r="A102" s="122" t="s">
        <v>83</v>
      </c>
      <c r="B102" s="60"/>
      <c r="C102" s="123"/>
      <c r="D102" s="123"/>
      <c r="E102" s="124" t="s">
        <v>103</v>
      </c>
      <c r="F102" s="124"/>
      <c r="G102" s="124"/>
      <c r="H102" s="124"/>
      <c r="I102" s="124"/>
      <c r="J102" s="123"/>
      <c r="K102" s="124" t="s">
        <v>104</v>
      </c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5">
        <f>'001-7 - Stoky F'!J32</f>
        <v>10312194.529999999</v>
      </c>
      <c r="AH102" s="123"/>
      <c r="AI102" s="123"/>
      <c r="AJ102" s="123"/>
      <c r="AK102" s="123"/>
      <c r="AL102" s="123"/>
      <c r="AM102" s="123"/>
      <c r="AN102" s="125">
        <f>SUM(AG102,AT102)</f>
        <v>12477755.379999999</v>
      </c>
      <c r="AO102" s="123"/>
      <c r="AP102" s="123"/>
      <c r="AQ102" s="126" t="s">
        <v>86</v>
      </c>
      <c r="AR102" s="62"/>
      <c r="AS102" s="127">
        <v>0</v>
      </c>
      <c r="AT102" s="128">
        <f>ROUND(SUM(AV102:AW102),2)</f>
        <v>2165560.8500000001</v>
      </c>
      <c r="AU102" s="129">
        <f>'001-7 - Stoky F'!P132</f>
        <v>9367.5833450000009</v>
      </c>
      <c r="AV102" s="128">
        <f>'001-7 - Stoky F'!J35</f>
        <v>2165560.8500000001</v>
      </c>
      <c r="AW102" s="128">
        <f>'001-7 - Stoky F'!J36</f>
        <v>0</v>
      </c>
      <c r="AX102" s="128">
        <f>'001-7 - Stoky F'!J37</f>
        <v>0</v>
      </c>
      <c r="AY102" s="128">
        <f>'001-7 - Stoky F'!J38</f>
        <v>0</v>
      </c>
      <c r="AZ102" s="128">
        <f>'001-7 - Stoky F'!F35</f>
        <v>10312194.529999999</v>
      </c>
      <c r="BA102" s="128">
        <f>'001-7 - Stoky F'!F36</f>
        <v>0</v>
      </c>
      <c r="BB102" s="128">
        <f>'001-7 - Stoky F'!F37</f>
        <v>0</v>
      </c>
      <c r="BC102" s="128">
        <f>'001-7 - Stoky F'!F38</f>
        <v>0</v>
      </c>
      <c r="BD102" s="130">
        <f>'001-7 - Stoky F'!F39</f>
        <v>0</v>
      </c>
      <c r="BE102" s="4"/>
      <c r="BT102" s="131" t="s">
        <v>82</v>
      </c>
      <c r="BV102" s="131" t="s">
        <v>75</v>
      </c>
      <c r="BW102" s="131" t="s">
        <v>105</v>
      </c>
      <c r="BX102" s="131" t="s">
        <v>81</v>
      </c>
      <c r="CL102" s="131" t="s">
        <v>1</v>
      </c>
    </row>
    <row r="103" s="7" customFormat="1" ht="16.5" customHeight="1">
      <c r="A103" s="7"/>
      <c r="B103" s="109"/>
      <c r="C103" s="110"/>
      <c r="D103" s="111" t="s">
        <v>106</v>
      </c>
      <c r="E103" s="111"/>
      <c r="F103" s="111"/>
      <c r="G103" s="111"/>
      <c r="H103" s="111"/>
      <c r="I103" s="112"/>
      <c r="J103" s="111" t="s">
        <v>107</v>
      </c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3">
        <f>ROUND(SUM(AG104:AG110),2)</f>
        <v>19305490.010000002</v>
      </c>
      <c r="AH103" s="112"/>
      <c r="AI103" s="112"/>
      <c r="AJ103" s="112"/>
      <c r="AK103" s="112"/>
      <c r="AL103" s="112"/>
      <c r="AM103" s="112"/>
      <c r="AN103" s="114">
        <f>SUM(AG103,AT103)</f>
        <v>23359642.91</v>
      </c>
      <c r="AO103" s="112"/>
      <c r="AP103" s="112"/>
      <c r="AQ103" s="115" t="s">
        <v>79</v>
      </c>
      <c r="AR103" s="116"/>
      <c r="AS103" s="117">
        <f>ROUND(SUM(AS104:AS110),2)</f>
        <v>0</v>
      </c>
      <c r="AT103" s="118">
        <f>ROUND(SUM(AV103:AW103),2)</f>
        <v>4054152.8999999999</v>
      </c>
      <c r="AU103" s="119">
        <f>ROUND(SUM(AU104:AU110),5)</f>
        <v>16931.39172</v>
      </c>
      <c r="AV103" s="118">
        <f>ROUND(AZ103*L29,2)</f>
        <v>4054152.8999999999</v>
      </c>
      <c r="AW103" s="118">
        <f>ROUND(BA103*L30,2)</f>
        <v>0</v>
      </c>
      <c r="AX103" s="118">
        <f>ROUND(BB103*L29,2)</f>
        <v>0</v>
      </c>
      <c r="AY103" s="118">
        <f>ROUND(BC103*L30,2)</f>
        <v>0</v>
      </c>
      <c r="AZ103" s="118">
        <f>ROUND(SUM(AZ104:AZ110),2)</f>
        <v>19305490.010000002</v>
      </c>
      <c r="BA103" s="118">
        <f>ROUND(SUM(BA104:BA110),2)</f>
        <v>0</v>
      </c>
      <c r="BB103" s="118">
        <f>ROUND(SUM(BB104:BB110),2)</f>
        <v>0</v>
      </c>
      <c r="BC103" s="118">
        <f>ROUND(SUM(BC104:BC110),2)</f>
        <v>0</v>
      </c>
      <c r="BD103" s="120">
        <f>ROUND(SUM(BD104:BD110),2)</f>
        <v>0</v>
      </c>
      <c r="BE103" s="7"/>
      <c r="BS103" s="121" t="s">
        <v>72</v>
      </c>
      <c r="BT103" s="121" t="s">
        <v>80</v>
      </c>
      <c r="BU103" s="121" t="s">
        <v>74</v>
      </c>
      <c r="BV103" s="121" t="s">
        <v>75</v>
      </c>
      <c r="BW103" s="121" t="s">
        <v>108</v>
      </c>
      <c r="BX103" s="121" t="s">
        <v>5</v>
      </c>
      <c r="CL103" s="121" t="s">
        <v>1</v>
      </c>
      <c r="CM103" s="121" t="s">
        <v>82</v>
      </c>
    </row>
    <row r="104" s="4" customFormat="1" ht="16.5" customHeight="1">
      <c r="A104" s="122" t="s">
        <v>83</v>
      </c>
      <c r="B104" s="60"/>
      <c r="C104" s="123"/>
      <c r="D104" s="123"/>
      <c r="E104" s="124" t="s">
        <v>109</v>
      </c>
      <c r="F104" s="124"/>
      <c r="G104" s="124"/>
      <c r="H104" s="124"/>
      <c r="I104" s="124"/>
      <c r="J104" s="123"/>
      <c r="K104" s="124" t="s">
        <v>110</v>
      </c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5">
        <f>'001.1-1 - Výtlak 1'!J32</f>
        <v>9288936.7100000009</v>
      </c>
      <c r="AH104" s="123"/>
      <c r="AI104" s="123"/>
      <c r="AJ104" s="123"/>
      <c r="AK104" s="123"/>
      <c r="AL104" s="123"/>
      <c r="AM104" s="123"/>
      <c r="AN104" s="125">
        <f>SUM(AG104,AT104)</f>
        <v>11239613.420000002</v>
      </c>
      <c r="AO104" s="123"/>
      <c r="AP104" s="123"/>
      <c r="AQ104" s="126" t="s">
        <v>86</v>
      </c>
      <c r="AR104" s="62"/>
      <c r="AS104" s="127">
        <v>0</v>
      </c>
      <c r="AT104" s="128">
        <f>ROUND(SUM(AV104:AW104),2)</f>
        <v>1950676.71</v>
      </c>
      <c r="AU104" s="129">
        <f>'001.1-1 - Výtlak 1'!P132</f>
        <v>7432.771358</v>
      </c>
      <c r="AV104" s="128">
        <f>'001.1-1 - Výtlak 1'!J35</f>
        <v>1950676.71</v>
      </c>
      <c r="AW104" s="128">
        <f>'001.1-1 - Výtlak 1'!J36</f>
        <v>0</v>
      </c>
      <c r="AX104" s="128">
        <f>'001.1-1 - Výtlak 1'!J37</f>
        <v>0</v>
      </c>
      <c r="AY104" s="128">
        <f>'001.1-1 - Výtlak 1'!J38</f>
        <v>0</v>
      </c>
      <c r="AZ104" s="128">
        <f>'001.1-1 - Výtlak 1'!F35</f>
        <v>9288936.7100000009</v>
      </c>
      <c r="BA104" s="128">
        <f>'001.1-1 - Výtlak 1'!F36</f>
        <v>0</v>
      </c>
      <c r="BB104" s="128">
        <f>'001.1-1 - Výtlak 1'!F37</f>
        <v>0</v>
      </c>
      <c r="BC104" s="128">
        <f>'001.1-1 - Výtlak 1'!F38</f>
        <v>0</v>
      </c>
      <c r="BD104" s="130">
        <f>'001.1-1 - Výtlak 1'!F39</f>
        <v>0</v>
      </c>
      <c r="BE104" s="4"/>
      <c r="BT104" s="131" t="s">
        <v>82</v>
      </c>
      <c r="BV104" s="131" t="s">
        <v>75</v>
      </c>
      <c r="BW104" s="131" t="s">
        <v>111</v>
      </c>
      <c r="BX104" s="131" t="s">
        <v>108</v>
      </c>
      <c r="CL104" s="131" t="s">
        <v>1</v>
      </c>
    </row>
    <row r="105" s="4" customFormat="1" ht="16.5" customHeight="1">
      <c r="A105" s="122" t="s">
        <v>83</v>
      </c>
      <c r="B105" s="60"/>
      <c r="C105" s="123"/>
      <c r="D105" s="123"/>
      <c r="E105" s="124" t="s">
        <v>112</v>
      </c>
      <c r="F105" s="124"/>
      <c r="G105" s="124"/>
      <c r="H105" s="124"/>
      <c r="I105" s="124"/>
      <c r="J105" s="123"/>
      <c r="K105" s="124" t="s">
        <v>113</v>
      </c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5">
        <f>'001.1-2 - Výtlak 2'!J32</f>
        <v>1556974.47</v>
      </c>
      <c r="AH105" s="123"/>
      <c r="AI105" s="123"/>
      <c r="AJ105" s="123"/>
      <c r="AK105" s="123"/>
      <c r="AL105" s="123"/>
      <c r="AM105" s="123"/>
      <c r="AN105" s="125">
        <f>SUM(AG105,AT105)</f>
        <v>1883939.1099999999</v>
      </c>
      <c r="AO105" s="123"/>
      <c r="AP105" s="123"/>
      <c r="AQ105" s="126" t="s">
        <v>86</v>
      </c>
      <c r="AR105" s="62"/>
      <c r="AS105" s="127">
        <v>0</v>
      </c>
      <c r="AT105" s="128">
        <f>ROUND(SUM(AV105:AW105),2)</f>
        <v>326964.64000000001</v>
      </c>
      <c r="AU105" s="129">
        <f>'001.1-2 - Výtlak 2'!P128</f>
        <v>1564.1865899999998</v>
      </c>
      <c r="AV105" s="128">
        <f>'001.1-2 - Výtlak 2'!J35</f>
        <v>326964.64000000001</v>
      </c>
      <c r="AW105" s="128">
        <f>'001.1-2 - Výtlak 2'!J36</f>
        <v>0</v>
      </c>
      <c r="AX105" s="128">
        <f>'001.1-2 - Výtlak 2'!J37</f>
        <v>0</v>
      </c>
      <c r="AY105" s="128">
        <f>'001.1-2 - Výtlak 2'!J38</f>
        <v>0</v>
      </c>
      <c r="AZ105" s="128">
        <f>'001.1-2 - Výtlak 2'!F35</f>
        <v>1556974.47</v>
      </c>
      <c r="BA105" s="128">
        <f>'001.1-2 - Výtlak 2'!F36</f>
        <v>0</v>
      </c>
      <c r="BB105" s="128">
        <f>'001.1-2 - Výtlak 2'!F37</f>
        <v>0</v>
      </c>
      <c r="BC105" s="128">
        <f>'001.1-2 - Výtlak 2'!F38</f>
        <v>0</v>
      </c>
      <c r="BD105" s="130">
        <f>'001.1-2 - Výtlak 2'!F39</f>
        <v>0</v>
      </c>
      <c r="BE105" s="4"/>
      <c r="BT105" s="131" t="s">
        <v>82</v>
      </c>
      <c r="BV105" s="131" t="s">
        <v>75</v>
      </c>
      <c r="BW105" s="131" t="s">
        <v>114</v>
      </c>
      <c r="BX105" s="131" t="s">
        <v>108</v>
      </c>
      <c r="CL105" s="131" t="s">
        <v>1</v>
      </c>
    </row>
    <row r="106" s="4" customFormat="1" ht="16.5" customHeight="1">
      <c r="A106" s="122" t="s">
        <v>83</v>
      </c>
      <c r="B106" s="60"/>
      <c r="C106" s="123"/>
      <c r="D106" s="123"/>
      <c r="E106" s="124" t="s">
        <v>115</v>
      </c>
      <c r="F106" s="124"/>
      <c r="G106" s="124"/>
      <c r="H106" s="124"/>
      <c r="I106" s="124"/>
      <c r="J106" s="123"/>
      <c r="K106" s="124" t="s">
        <v>116</v>
      </c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5">
        <f>'001.1-3 - Výtlak 3'!J32</f>
        <v>1616606.29</v>
      </c>
      <c r="AH106" s="123"/>
      <c r="AI106" s="123"/>
      <c r="AJ106" s="123"/>
      <c r="AK106" s="123"/>
      <c r="AL106" s="123"/>
      <c r="AM106" s="123"/>
      <c r="AN106" s="125">
        <f>SUM(AG106,AT106)</f>
        <v>1956093.6100000001</v>
      </c>
      <c r="AO106" s="123"/>
      <c r="AP106" s="123"/>
      <c r="AQ106" s="126" t="s">
        <v>86</v>
      </c>
      <c r="AR106" s="62"/>
      <c r="AS106" s="127">
        <v>0</v>
      </c>
      <c r="AT106" s="128">
        <f>ROUND(SUM(AV106:AW106),2)</f>
        <v>339487.32000000001</v>
      </c>
      <c r="AU106" s="129">
        <f>'001.1-3 - Výtlak 3'!P132</f>
        <v>1671.2388829999998</v>
      </c>
      <c r="AV106" s="128">
        <f>'001.1-3 - Výtlak 3'!J35</f>
        <v>339487.32000000001</v>
      </c>
      <c r="AW106" s="128">
        <f>'001.1-3 - Výtlak 3'!J36</f>
        <v>0</v>
      </c>
      <c r="AX106" s="128">
        <f>'001.1-3 - Výtlak 3'!J37</f>
        <v>0</v>
      </c>
      <c r="AY106" s="128">
        <f>'001.1-3 - Výtlak 3'!J38</f>
        <v>0</v>
      </c>
      <c r="AZ106" s="128">
        <f>'001.1-3 - Výtlak 3'!F35</f>
        <v>1616606.29</v>
      </c>
      <c r="BA106" s="128">
        <f>'001.1-3 - Výtlak 3'!F36</f>
        <v>0</v>
      </c>
      <c r="BB106" s="128">
        <f>'001.1-3 - Výtlak 3'!F37</f>
        <v>0</v>
      </c>
      <c r="BC106" s="128">
        <f>'001.1-3 - Výtlak 3'!F38</f>
        <v>0</v>
      </c>
      <c r="BD106" s="130">
        <f>'001.1-3 - Výtlak 3'!F39</f>
        <v>0</v>
      </c>
      <c r="BE106" s="4"/>
      <c r="BT106" s="131" t="s">
        <v>82</v>
      </c>
      <c r="BV106" s="131" t="s">
        <v>75</v>
      </c>
      <c r="BW106" s="131" t="s">
        <v>117</v>
      </c>
      <c r="BX106" s="131" t="s">
        <v>108</v>
      </c>
      <c r="CL106" s="131" t="s">
        <v>1</v>
      </c>
    </row>
    <row r="107" s="4" customFormat="1" ht="16.5" customHeight="1">
      <c r="A107" s="122" t="s">
        <v>83</v>
      </c>
      <c r="B107" s="60"/>
      <c r="C107" s="123"/>
      <c r="D107" s="123"/>
      <c r="E107" s="124" t="s">
        <v>118</v>
      </c>
      <c r="F107" s="124"/>
      <c r="G107" s="124"/>
      <c r="H107" s="124"/>
      <c r="I107" s="124"/>
      <c r="J107" s="123"/>
      <c r="K107" s="124" t="s">
        <v>119</v>
      </c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5">
        <f>'001.1-4 - Výtlak 4'!J32</f>
        <v>2449188.9100000001</v>
      </c>
      <c r="AH107" s="123"/>
      <c r="AI107" s="123"/>
      <c r="AJ107" s="123"/>
      <c r="AK107" s="123"/>
      <c r="AL107" s="123"/>
      <c r="AM107" s="123"/>
      <c r="AN107" s="125">
        <f>SUM(AG107,AT107)</f>
        <v>2963518.5800000001</v>
      </c>
      <c r="AO107" s="123"/>
      <c r="AP107" s="123"/>
      <c r="AQ107" s="126" t="s">
        <v>86</v>
      </c>
      <c r="AR107" s="62"/>
      <c r="AS107" s="127">
        <v>0</v>
      </c>
      <c r="AT107" s="128">
        <f>ROUND(SUM(AV107:AW107),2)</f>
        <v>514329.66999999998</v>
      </c>
      <c r="AU107" s="129">
        <f>'001.1-4 - Výtlak 4'!P131</f>
        <v>2221.2403999999997</v>
      </c>
      <c r="AV107" s="128">
        <f>'001.1-4 - Výtlak 4'!J35</f>
        <v>514329.66999999998</v>
      </c>
      <c r="AW107" s="128">
        <f>'001.1-4 - Výtlak 4'!J36</f>
        <v>0</v>
      </c>
      <c r="AX107" s="128">
        <f>'001.1-4 - Výtlak 4'!J37</f>
        <v>0</v>
      </c>
      <c r="AY107" s="128">
        <f>'001.1-4 - Výtlak 4'!J38</f>
        <v>0</v>
      </c>
      <c r="AZ107" s="128">
        <f>'001.1-4 - Výtlak 4'!F35</f>
        <v>2449188.9100000001</v>
      </c>
      <c r="BA107" s="128">
        <f>'001.1-4 - Výtlak 4'!F36</f>
        <v>0</v>
      </c>
      <c r="BB107" s="128">
        <f>'001.1-4 - Výtlak 4'!F37</f>
        <v>0</v>
      </c>
      <c r="BC107" s="128">
        <f>'001.1-4 - Výtlak 4'!F38</f>
        <v>0</v>
      </c>
      <c r="BD107" s="130">
        <f>'001.1-4 - Výtlak 4'!F39</f>
        <v>0</v>
      </c>
      <c r="BE107" s="4"/>
      <c r="BT107" s="131" t="s">
        <v>82</v>
      </c>
      <c r="BV107" s="131" t="s">
        <v>75</v>
      </c>
      <c r="BW107" s="131" t="s">
        <v>120</v>
      </c>
      <c r="BX107" s="131" t="s">
        <v>108</v>
      </c>
      <c r="CL107" s="131" t="s">
        <v>1</v>
      </c>
    </row>
    <row r="108" s="4" customFormat="1" ht="16.5" customHeight="1">
      <c r="A108" s="122" t="s">
        <v>83</v>
      </c>
      <c r="B108" s="60"/>
      <c r="C108" s="123"/>
      <c r="D108" s="123"/>
      <c r="E108" s="124" t="s">
        <v>121</v>
      </c>
      <c r="F108" s="124"/>
      <c r="G108" s="124"/>
      <c r="H108" s="124"/>
      <c r="I108" s="124"/>
      <c r="J108" s="123"/>
      <c r="K108" s="124" t="s">
        <v>122</v>
      </c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5">
        <f>'001.1-5 - Výtlak 5'!J32</f>
        <v>2015070.8000000001</v>
      </c>
      <c r="AH108" s="123"/>
      <c r="AI108" s="123"/>
      <c r="AJ108" s="123"/>
      <c r="AK108" s="123"/>
      <c r="AL108" s="123"/>
      <c r="AM108" s="123"/>
      <c r="AN108" s="125">
        <f>SUM(AG108,AT108)</f>
        <v>2438235.6699999999</v>
      </c>
      <c r="AO108" s="123"/>
      <c r="AP108" s="123"/>
      <c r="AQ108" s="126" t="s">
        <v>86</v>
      </c>
      <c r="AR108" s="62"/>
      <c r="AS108" s="127">
        <v>0</v>
      </c>
      <c r="AT108" s="128">
        <f>ROUND(SUM(AV108:AW108),2)</f>
        <v>423164.87</v>
      </c>
      <c r="AU108" s="129">
        <f>'001.1-5 - Výtlak 5'!P131</f>
        <v>1843.844869</v>
      </c>
      <c r="AV108" s="128">
        <f>'001.1-5 - Výtlak 5'!J35</f>
        <v>423164.87</v>
      </c>
      <c r="AW108" s="128">
        <f>'001.1-5 - Výtlak 5'!J36</f>
        <v>0</v>
      </c>
      <c r="AX108" s="128">
        <f>'001.1-5 - Výtlak 5'!J37</f>
        <v>0</v>
      </c>
      <c r="AY108" s="128">
        <f>'001.1-5 - Výtlak 5'!J38</f>
        <v>0</v>
      </c>
      <c r="AZ108" s="128">
        <f>'001.1-5 - Výtlak 5'!F35</f>
        <v>2015070.8000000001</v>
      </c>
      <c r="BA108" s="128">
        <f>'001.1-5 - Výtlak 5'!F36</f>
        <v>0</v>
      </c>
      <c r="BB108" s="128">
        <f>'001.1-5 - Výtlak 5'!F37</f>
        <v>0</v>
      </c>
      <c r="BC108" s="128">
        <f>'001.1-5 - Výtlak 5'!F38</f>
        <v>0</v>
      </c>
      <c r="BD108" s="130">
        <f>'001.1-5 - Výtlak 5'!F39</f>
        <v>0</v>
      </c>
      <c r="BE108" s="4"/>
      <c r="BT108" s="131" t="s">
        <v>82</v>
      </c>
      <c r="BV108" s="131" t="s">
        <v>75</v>
      </c>
      <c r="BW108" s="131" t="s">
        <v>123</v>
      </c>
      <c r="BX108" s="131" t="s">
        <v>108</v>
      </c>
      <c r="CL108" s="131" t="s">
        <v>1</v>
      </c>
    </row>
    <row r="109" s="4" customFormat="1" ht="16.5" customHeight="1">
      <c r="A109" s="122" t="s">
        <v>83</v>
      </c>
      <c r="B109" s="60"/>
      <c r="C109" s="123"/>
      <c r="D109" s="123"/>
      <c r="E109" s="124" t="s">
        <v>124</v>
      </c>
      <c r="F109" s="124"/>
      <c r="G109" s="124"/>
      <c r="H109" s="124"/>
      <c r="I109" s="124"/>
      <c r="J109" s="123"/>
      <c r="K109" s="124" t="s">
        <v>125</v>
      </c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5">
        <f>'001.1-6 - Výtlak 6'!J32</f>
        <v>2143847.0099999998</v>
      </c>
      <c r="AH109" s="123"/>
      <c r="AI109" s="123"/>
      <c r="AJ109" s="123"/>
      <c r="AK109" s="123"/>
      <c r="AL109" s="123"/>
      <c r="AM109" s="123"/>
      <c r="AN109" s="125">
        <f>SUM(AG109,AT109)</f>
        <v>2594054.8799999999</v>
      </c>
      <c r="AO109" s="123"/>
      <c r="AP109" s="123"/>
      <c r="AQ109" s="126" t="s">
        <v>86</v>
      </c>
      <c r="AR109" s="62"/>
      <c r="AS109" s="127">
        <v>0</v>
      </c>
      <c r="AT109" s="128">
        <f>ROUND(SUM(AV109:AW109),2)</f>
        <v>450207.87</v>
      </c>
      <c r="AU109" s="129">
        <f>'001.1-6 - Výtlak 6'!P130</f>
        <v>1980.9485760000007</v>
      </c>
      <c r="AV109" s="128">
        <f>'001.1-6 - Výtlak 6'!J35</f>
        <v>450207.87</v>
      </c>
      <c r="AW109" s="128">
        <f>'001.1-6 - Výtlak 6'!J36</f>
        <v>0</v>
      </c>
      <c r="AX109" s="128">
        <f>'001.1-6 - Výtlak 6'!J37</f>
        <v>0</v>
      </c>
      <c r="AY109" s="128">
        <f>'001.1-6 - Výtlak 6'!J38</f>
        <v>0</v>
      </c>
      <c r="AZ109" s="128">
        <f>'001.1-6 - Výtlak 6'!F35</f>
        <v>2143847.0099999998</v>
      </c>
      <c r="BA109" s="128">
        <f>'001.1-6 - Výtlak 6'!F36</f>
        <v>0</v>
      </c>
      <c r="BB109" s="128">
        <f>'001.1-6 - Výtlak 6'!F37</f>
        <v>0</v>
      </c>
      <c r="BC109" s="128">
        <f>'001.1-6 - Výtlak 6'!F38</f>
        <v>0</v>
      </c>
      <c r="BD109" s="130">
        <f>'001.1-6 - Výtlak 6'!F39</f>
        <v>0</v>
      </c>
      <c r="BE109" s="4"/>
      <c r="BT109" s="131" t="s">
        <v>82</v>
      </c>
      <c r="BV109" s="131" t="s">
        <v>75</v>
      </c>
      <c r="BW109" s="131" t="s">
        <v>126</v>
      </c>
      <c r="BX109" s="131" t="s">
        <v>108</v>
      </c>
      <c r="CL109" s="131" t="s">
        <v>1</v>
      </c>
    </row>
    <row r="110" s="4" customFormat="1" ht="16.5" customHeight="1">
      <c r="A110" s="122" t="s">
        <v>83</v>
      </c>
      <c r="B110" s="60"/>
      <c r="C110" s="123"/>
      <c r="D110" s="123"/>
      <c r="E110" s="124" t="s">
        <v>127</v>
      </c>
      <c r="F110" s="124"/>
      <c r="G110" s="124"/>
      <c r="H110" s="124"/>
      <c r="I110" s="124"/>
      <c r="J110" s="123"/>
      <c r="K110" s="124" t="s">
        <v>128</v>
      </c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5">
        <f>'001.1-7 - Tlaková stoka f.1'!J32</f>
        <v>234865.82000000001</v>
      </c>
      <c r="AH110" s="123"/>
      <c r="AI110" s="123"/>
      <c r="AJ110" s="123"/>
      <c r="AK110" s="123"/>
      <c r="AL110" s="123"/>
      <c r="AM110" s="123"/>
      <c r="AN110" s="125">
        <f>SUM(AG110,AT110)</f>
        <v>284187.64000000001</v>
      </c>
      <c r="AO110" s="123"/>
      <c r="AP110" s="123"/>
      <c r="AQ110" s="126" t="s">
        <v>86</v>
      </c>
      <c r="AR110" s="62"/>
      <c r="AS110" s="127">
        <v>0</v>
      </c>
      <c r="AT110" s="128">
        <f>ROUND(SUM(AV110:AW110),2)</f>
        <v>49321.82</v>
      </c>
      <c r="AU110" s="129">
        <f>'001.1-7 - Tlaková stoka f.1'!P129</f>
        <v>217.16104399999992</v>
      </c>
      <c r="AV110" s="128">
        <f>'001.1-7 - Tlaková stoka f.1'!J35</f>
        <v>49321.82</v>
      </c>
      <c r="AW110" s="128">
        <f>'001.1-7 - Tlaková stoka f.1'!J36</f>
        <v>0</v>
      </c>
      <c r="AX110" s="128">
        <f>'001.1-7 - Tlaková stoka f.1'!J37</f>
        <v>0</v>
      </c>
      <c r="AY110" s="128">
        <f>'001.1-7 - Tlaková stoka f.1'!J38</f>
        <v>0</v>
      </c>
      <c r="AZ110" s="128">
        <f>'001.1-7 - Tlaková stoka f.1'!F35</f>
        <v>234865.82000000001</v>
      </c>
      <c r="BA110" s="128">
        <f>'001.1-7 - Tlaková stoka f.1'!F36</f>
        <v>0</v>
      </c>
      <c r="BB110" s="128">
        <f>'001.1-7 - Tlaková stoka f.1'!F37</f>
        <v>0</v>
      </c>
      <c r="BC110" s="128">
        <f>'001.1-7 - Tlaková stoka f.1'!F38</f>
        <v>0</v>
      </c>
      <c r="BD110" s="130">
        <f>'001.1-7 - Tlaková stoka f.1'!F39</f>
        <v>0</v>
      </c>
      <c r="BE110" s="4"/>
      <c r="BT110" s="131" t="s">
        <v>82</v>
      </c>
      <c r="BV110" s="131" t="s">
        <v>75</v>
      </c>
      <c r="BW110" s="131" t="s">
        <v>129</v>
      </c>
      <c r="BX110" s="131" t="s">
        <v>108</v>
      </c>
      <c r="CL110" s="131" t="s">
        <v>1</v>
      </c>
    </row>
    <row r="111" s="7" customFormat="1" ht="24.75" customHeight="1">
      <c r="A111" s="7"/>
      <c r="B111" s="109"/>
      <c r="C111" s="110"/>
      <c r="D111" s="111" t="s">
        <v>130</v>
      </c>
      <c r="E111" s="111"/>
      <c r="F111" s="111"/>
      <c r="G111" s="111"/>
      <c r="H111" s="111"/>
      <c r="I111" s="112"/>
      <c r="J111" s="111" t="s">
        <v>131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3">
        <f>ROUND(SUM(AG112:AG118),2)</f>
        <v>14510279.470000001</v>
      </c>
      <c r="AH111" s="112"/>
      <c r="AI111" s="112"/>
      <c r="AJ111" s="112"/>
      <c r="AK111" s="112"/>
      <c r="AL111" s="112"/>
      <c r="AM111" s="112"/>
      <c r="AN111" s="114">
        <f>SUM(AG111,AT111)</f>
        <v>17557438.16</v>
      </c>
      <c r="AO111" s="112"/>
      <c r="AP111" s="112"/>
      <c r="AQ111" s="115" t="s">
        <v>79</v>
      </c>
      <c r="AR111" s="116"/>
      <c r="AS111" s="117">
        <f>ROUND(SUM(AS112:AS118),2)</f>
        <v>0</v>
      </c>
      <c r="AT111" s="118">
        <f>ROUND(SUM(AV111:AW111),2)</f>
        <v>3047158.6899999999</v>
      </c>
      <c r="AU111" s="119">
        <f>ROUND(SUM(AU112:AU118),5)</f>
        <v>18832.924620000002</v>
      </c>
      <c r="AV111" s="118">
        <f>ROUND(AZ111*L29,2)</f>
        <v>3047158.6899999999</v>
      </c>
      <c r="AW111" s="118">
        <f>ROUND(BA111*L30,2)</f>
        <v>0</v>
      </c>
      <c r="AX111" s="118">
        <f>ROUND(BB111*L29,2)</f>
        <v>0</v>
      </c>
      <c r="AY111" s="118">
        <f>ROUND(BC111*L30,2)</f>
        <v>0</v>
      </c>
      <c r="AZ111" s="118">
        <f>ROUND(SUM(AZ112:AZ118),2)</f>
        <v>14510279.470000001</v>
      </c>
      <c r="BA111" s="118">
        <f>ROUND(SUM(BA112:BA118),2)</f>
        <v>0</v>
      </c>
      <c r="BB111" s="118">
        <f>ROUND(SUM(BB112:BB118),2)</f>
        <v>0</v>
      </c>
      <c r="BC111" s="118">
        <f>ROUND(SUM(BC112:BC118),2)</f>
        <v>0</v>
      </c>
      <c r="BD111" s="120">
        <f>ROUND(SUM(BD112:BD118),2)</f>
        <v>0</v>
      </c>
      <c r="BE111" s="7"/>
      <c r="BS111" s="121" t="s">
        <v>72</v>
      </c>
      <c r="BT111" s="121" t="s">
        <v>80</v>
      </c>
      <c r="BU111" s="121" t="s">
        <v>74</v>
      </c>
      <c r="BV111" s="121" t="s">
        <v>75</v>
      </c>
      <c r="BW111" s="121" t="s">
        <v>132</v>
      </c>
      <c r="BX111" s="121" t="s">
        <v>5</v>
      </c>
      <c r="CL111" s="121" t="s">
        <v>1</v>
      </c>
      <c r="CM111" s="121" t="s">
        <v>82</v>
      </c>
    </row>
    <row r="112" s="4" customFormat="1" ht="16.5" customHeight="1">
      <c r="A112" s="122" t="s">
        <v>83</v>
      </c>
      <c r="B112" s="60"/>
      <c r="C112" s="123"/>
      <c r="D112" s="123"/>
      <c r="E112" s="124" t="s">
        <v>133</v>
      </c>
      <c r="F112" s="124"/>
      <c r="G112" s="124"/>
      <c r="H112" s="124"/>
      <c r="I112" s="124"/>
      <c r="J112" s="123"/>
      <c r="K112" s="124" t="s">
        <v>85</v>
      </c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5">
        <f>'002-1 - Stoky A'!J32</f>
        <v>1717603.8000000001</v>
      </c>
      <c r="AH112" s="123"/>
      <c r="AI112" s="123"/>
      <c r="AJ112" s="123"/>
      <c r="AK112" s="123"/>
      <c r="AL112" s="123"/>
      <c r="AM112" s="123"/>
      <c r="AN112" s="125">
        <f>SUM(AG112,AT112)</f>
        <v>2078300.6000000001</v>
      </c>
      <c r="AO112" s="123"/>
      <c r="AP112" s="123"/>
      <c r="AQ112" s="126" t="s">
        <v>86</v>
      </c>
      <c r="AR112" s="62"/>
      <c r="AS112" s="127">
        <v>0</v>
      </c>
      <c r="AT112" s="128">
        <f>ROUND(SUM(AV112:AW112),2)</f>
        <v>360696.79999999999</v>
      </c>
      <c r="AU112" s="129">
        <f>'002-1 - Stoky A'!P130</f>
        <v>2078.5255479999996</v>
      </c>
      <c r="AV112" s="128">
        <f>'002-1 - Stoky A'!J35</f>
        <v>360696.79999999999</v>
      </c>
      <c r="AW112" s="128">
        <f>'002-1 - Stoky A'!J36</f>
        <v>0</v>
      </c>
      <c r="AX112" s="128">
        <f>'002-1 - Stoky A'!J37</f>
        <v>0</v>
      </c>
      <c r="AY112" s="128">
        <f>'002-1 - Stoky A'!J38</f>
        <v>0</v>
      </c>
      <c r="AZ112" s="128">
        <f>'002-1 - Stoky A'!F35</f>
        <v>1717603.8000000001</v>
      </c>
      <c r="BA112" s="128">
        <f>'002-1 - Stoky A'!F36</f>
        <v>0</v>
      </c>
      <c r="BB112" s="128">
        <f>'002-1 - Stoky A'!F37</f>
        <v>0</v>
      </c>
      <c r="BC112" s="128">
        <f>'002-1 - Stoky A'!F38</f>
        <v>0</v>
      </c>
      <c r="BD112" s="130">
        <f>'002-1 - Stoky A'!F39</f>
        <v>0</v>
      </c>
      <c r="BE112" s="4"/>
      <c r="BT112" s="131" t="s">
        <v>82</v>
      </c>
      <c r="BV112" s="131" t="s">
        <v>75</v>
      </c>
      <c r="BW112" s="131" t="s">
        <v>134</v>
      </c>
      <c r="BX112" s="131" t="s">
        <v>132</v>
      </c>
      <c r="CL112" s="131" t="s">
        <v>1</v>
      </c>
    </row>
    <row r="113" s="4" customFormat="1" ht="16.5" customHeight="1">
      <c r="A113" s="122" t="s">
        <v>83</v>
      </c>
      <c r="B113" s="60"/>
      <c r="C113" s="123"/>
      <c r="D113" s="123"/>
      <c r="E113" s="124" t="s">
        <v>135</v>
      </c>
      <c r="F113" s="124"/>
      <c r="G113" s="124"/>
      <c r="H113" s="124"/>
      <c r="I113" s="124"/>
      <c r="J113" s="123"/>
      <c r="K113" s="124" t="s">
        <v>89</v>
      </c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5">
        <f>'002-2 - Stoky B'!J32</f>
        <v>1014088.4399999999</v>
      </c>
      <c r="AH113" s="123"/>
      <c r="AI113" s="123"/>
      <c r="AJ113" s="123"/>
      <c r="AK113" s="123"/>
      <c r="AL113" s="123"/>
      <c r="AM113" s="123"/>
      <c r="AN113" s="125">
        <f>SUM(AG113,AT113)</f>
        <v>1227047.01</v>
      </c>
      <c r="AO113" s="123"/>
      <c r="AP113" s="123"/>
      <c r="AQ113" s="126" t="s">
        <v>86</v>
      </c>
      <c r="AR113" s="62"/>
      <c r="AS113" s="127">
        <v>0</v>
      </c>
      <c r="AT113" s="128">
        <f>ROUND(SUM(AV113:AW113),2)</f>
        <v>212958.57000000001</v>
      </c>
      <c r="AU113" s="129">
        <f>'002-2 - Stoky B'!P130</f>
        <v>1291.8671300000001</v>
      </c>
      <c r="AV113" s="128">
        <f>'002-2 - Stoky B'!J35</f>
        <v>212958.57000000001</v>
      </c>
      <c r="AW113" s="128">
        <f>'002-2 - Stoky B'!J36</f>
        <v>0</v>
      </c>
      <c r="AX113" s="128">
        <f>'002-2 - Stoky B'!J37</f>
        <v>0</v>
      </c>
      <c r="AY113" s="128">
        <f>'002-2 - Stoky B'!J38</f>
        <v>0</v>
      </c>
      <c r="AZ113" s="128">
        <f>'002-2 - Stoky B'!F35</f>
        <v>1014088.4399999999</v>
      </c>
      <c r="BA113" s="128">
        <f>'002-2 - Stoky B'!F36</f>
        <v>0</v>
      </c>
      <c r="BB113" s="128">
        <f>'002-2 - Stoky B'!F37</f>
        <v>0</v>
      </c>
      <c r="BC113" s="128">
        <f>'002-2 - Stoky B'!F38</f>
        <v>0</v>
      </c>
      <c r="BD113" s="130">
        <f>'002-2 - Stoky B'!F39</f>
        <v>0</v>
      </c>
      <c r="BE113" s="4"/>
      <c r="BT113" s="131" t="s">
        <v>82</v>
      </c>
      <c r="BV113" s="131" t="s">
        <v>75</v>
      </c>
      <c r="BW113" s="131" t="s">
        <v>136</v>
      </c>
      <c r="BX113" s="131" t="s">
        <v>132</v>
      </c>
      <c r="CL113" s="131" t="s">
        <v>1</v>
      </c>
    </row>
    <row r="114" s="4" customFormat="1" ht="16.5" customHeight="1">
      <c r="A114" s="122" t="s">
        <v>83</v>
      </c>
      <c r="B114" s="60"/>
      <c r="C114" s="123"/>
      <c r="D114" s="123"/>
      <c r="E114" s="124" t="s">
        <v>137</v>
      </c>
      <c r="F114" s="124"/>
      <c r="G114" s="124"/>
      <c r="H114" s="124"/>
      <c r="I114" s="124"/>
      <c r="J114" s="123"/>
      <c r="K114" s="124" t="s">
        <v>92</v>
      </c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5">
        <f>'002-3 - Stoky C'!J32</f>
        <v>2039123.8500000001</v>
      </c>
      <c r="AH114" s="123"/>
      <c r="AI114" s="123"/>
      <c r="AJ114" s="123"/>
      <c r="AK114" s="123"/>
      <c r="AL114" s="123"/>
      <c r="AM114" s="123"/>
      <c r="AN114" s="125">
        <f>SUM(AG114,AT114)</f>
        <v>2467339.8600000003</v>
      </c>
      <c r="AO114" s="123"/>
      <c r="AP114" s="123"/>
      <c r="AQ114" s="126" t="s">
        <v>86</v>
      </c>
      <c r="AR114" s="62"/>
      <c r="AS114" s="127">
        <v>0</v>
      </c>
      <c r="AT114" s="128">
        <f>ROUND(SUM(AV114:AW114),2)</f>
        <v>428216.01000000001</v>
      </c>
      <c r="AU114" s="129">
        <f>'002-3 - Stoky C'!P130</f>
        <v>2602.3258640000013</v>
      </c>
      <c r="AV114" s="128">
        <f>'002-3 - Stoky C'!J35</f>
        <v>428216.01000000001</v>
      </c>
      <c r="AW114" s="128">
        <f>'002-3 - Stoky C'!J36</f>
        <v>0</v>
      </c>
      <c r="AX114" s="128">
        <f>'002-3 - Stoky C'!J37</f>
        <v>0</v>
      </c>
      <c r="AY114" s="128">
        <f>'002-3 - Stoky C'!J38</f>
        <v>0</v>
      </c>
      <c r="AZ114" s="128">
        <f>'002-3 - Stoky C'!F35</f>
        <v>2039123.8500000001</v>
      </c>
      <c r="BA114" s="128">
        <f>'002-3 - Stoky C'!F36</f>
        <v>0</v>
      </c>
      <c r="BB114" s="128">
        <f>'002-3 - Stoky C'!F37</f>
        <v>0</v>
      </c>
      <c r="BC114" s="128">
        <f>'002-3 - Stoky C'!F38</f>
        <v>0</v>
      </c>
      <c r="BD114" s="130">
        <f>'002-3 - Stoky C'!F39</f>
        <v>0</v>
      </c>
      <c r="BE114" s="4"/>
      <c r="BT114" s="131" t="s">
        <v>82</v>
      </c>
      <c r="BV114" s="131" t="s">
        <v>75</v>
      </c>
      <c r="BW114" s="131" t="s">
        <v>138</v>
      </c>
      <c r="BX114" s="131" t="s">
        <v>132</v>
      </c>
      <c r="CL114" s="131" t="s">
        <v>1</v>
      </c>
    </row>
    <row r="115" s="4" customFormat="1" ht="16.5" customHeight="1">
      <c r="A115" s="122" t="s">
        <v>83</v>
      </c>
      <c r="B115" s="60"/>
      <c r="C115" s="123"/>
      <c r="D115" s="123"/>
      <c r="E115" s="124" t="s">
        <v>139</v>
      </c>
      <c r="F115" s="124"/>
      <c r="G115" s="124"/>
      <c r="H115" s="124"/>
      <c r="I115" s="124"/>
      <c r="J115" s="123"/>
      <c r="K115" s="124" t="s">
        <v>95</v>
      </c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5">
        <f>'002-4 - Stoky D - Dolní K...'!J32</f>
        <v>3046520.5099999998</v>
      </c>
      <c r="AH115" s="123"/>
      <c r="AI115" s="123"/>
      <c r="AJ115" s="123"/>
      <c r="AK115" s="123"/>
      <c r="AL115" s="123"/>
      <c r="AM115" s="123"/>
      <c r="AN115" s="125">
        <f>SUM(AG115,AT115)</f>
        <v>3686289.8199999998</v>
      </c>
      <c r="AO115" s="123"/>
      <c r="AP115" s="123"/>
      <c r="AQ115" s="126" t="s">
        <v>86</v>
      </c>
      <c r="AR115" s="62"/>
      <c r="AS115" s="127">
        <v>0</v>
      </c>
      <c r="AT115" s="128">
        <f>ROUND(SUM(AV115:AW115),2)</f>
        <v>639769.31000000006</v>
      </c>
      <c r="AU115" s="129">
        <f>'002-4 - Stoky D - Dolní K...'!P130</f>
        <v>3926.6605759999993</v>
      </c>
      <c r="AV115" s="128">
        <f>'002-4 - Stoky D - Dolní K...'!J35</f>
        <v>639769.31000000006</v>
      </c>
      <c r="AW115" s="128">
        <f>'002-4 - Stoky D - Dolní K...'!J36</f>
        <v>0</v>
      </c>
      <c r="AX115" s="128">
        <f>'002-4 - Stoky D - Dolní K...'!J37</f>
        <v>0</v>
      </c>
      <c r="AY115" s="128">
        <f>'002-4 - Stoky D - Dolní K...'!J38</f>
        <v>0</v>
      </c>
      <c r="AZ115" s="128">
        <f>'002-4 - Stoky D - Dolní K...'!F35</f>
        <v>3046520.5099999998</v>
      </c>
      <c r="BA115" s="128">
        <f>'002-4 - Stoky D - Dolní K...'!F36</f>
        <v>0</v>
      </c>
      <c r="BB115" s="128">
        <f>'002-4 - Stoky D - Dolní K...'!F37</f>
        <v>0</v>
      </c>
      <c r="BC115" s="128">
        <f>'002-4 - Stoky D - Dolní K...'!F38</f>
        <v>0</v>
      </c>
      <c r="BD115" s="130">
        <f>'002-4 - Stoky D - Dolní K...'!F39</f>
        <v>0</v>
      </c>
      <c r="BE115" s="4"/>
      <c r="BT115" s="131" t="s">
        <v>82</v>
      </c>
      <c r="BV115" s="131" t="s">
        <v>75</v>
      </c>
      <c r="BW115" s="131" t="s">
        <v>140</v>
      </c>
      <c r="BX115" s="131" t="s">
        <v>132</v>
      </c>
      <c r="CL115" s="131" t="s">
        <v>1</v>
      </c>
    </row>
    <row r="116" s="4" customFormat="1" ht="16.5" customHeight="1">
      <c r="A116" s="122" t="s">
        <v>83</v>
      </c>
      <c r="B116" s="60"/>
      <c r="C116" s="123"/>
      <c r="D116" s="123"/>
      <c r="E116" s="124" t="s">
        <v>141</v>
      </c>
      <c r="F116" s="124"/>
      <c r="G116" s="124"/>
      <c r="H116" s="124"/>
      <c r="I116" s="124"/>
      <c r="J116" s="123"/>
      <c r="K116" s="124" t="s">
        <v>98</v>
      </c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5">
        <f>'002-5 - Stoky D - Horní K...'!J32</f>
        <v>1661896.23</v>
      </c>
      <c r="AH116" s="123"/>
      <c r="AI116" s="123"/>
      <c r="AJ116" s="123"/>
      <c r="AK116" s="123"/>
      <c r="AL116" s="123"/>
      <c r="AM116" s="123"/>
      <c r="AN116" s="125">
        <f>SUM(AG116,AT116)</f>
        <v>2010894.4399999999</v>
      </c>
      <c r="AO116" s="123"/>
      <c r="AP116" s="123"/>
      <c r="AQ116" s="126" t="s">
        <v>86</v>
      </c>
      <c r="AR116" s="62"/>
      <c r="AS116" s="127">
        <v>0</v>
      </c>
      <c r="AT116" s="128">
        <f>ROUND(SUM(AV116:AW116),2)</f>
        <v>348998.21000000002</v>
      </c>
      <c r="AU116" s="129">
        <f>'002-5 - Stoky D - Horní K...'!P129</f>
        <v>2086.1683760000005</v>
      </c>
      <c r="AV116" s="128">
        <f>'002-5 - Stoky D - Horní K...'!J35</f>
        <v>348998.21000000002</v>
      </c>
      <c r="AW116" s="128">
        <f>'002-5 - Stoky D - Horní K...'!J36</f>
        <v>0</v>
      </c>
      <c r="AX116" s="128">
        <f>'002-5 - Stoky D - Horní K...'!J37</f>
        <v>0</v>
      </c>
      <c r="AY116" s="128">
        <f>'002-5 - Stoky D - Horní K...'!J38</f>
        <v>0</v>
      </c>
      <c r="AZ116" s="128">
        <f>'002-5 - Stoky D - Horní K...'!F35</f>
        <v>1661896.23</v>
      </c>
      <c r="BA116" s="128">
        <f>'002-5 - Stoky D - Horní K...'!F36</f>
        <v>0</v>
      </c>
      <c r="BB116" s="128">
        <f>'002-5 - Stoky D - Horní K...'!F37</f>
        <v>0</v>
      </c>
      <c r="BC116" s="128">
        <f>'002-5 - Stoky D - Horní K...'!F38</f>
        <v>0</v>
      </c>
      <c r="BD116" s="130">
        <f>'002-5 - Stoky D - Horní K...'!F39</f>
        <v>0</v>
      </c>
      <c r="BE116" s="4"/>
      <c r="BT116" s="131" t="s">
        <v>82</v>
      </c>
      <c r="BV116" s="131" t="s">
        <v>75</v>
      </c>
      <c r="BW116" s="131" t="s">
        <v>142</v>
      </c>
      <c r="BX116" s="131" t="s">
        <v>132</v>
      </c>
      <c r="CL116" s="131" t="s">
        <v>1</v>
      </c>
    </row>
    <row r="117" s="4" customFormat="1" ht="16.5" customHeight="1">
      <c r="A117" s="122" t="s">
        <v>83</v>
      </c>
      <c r="B117" s="60"/>
      <c r="C117" s="123"/>
      <c r="D117" s="123"/>
      <c r="E117" s="124" t="s">
        <v>143</v>
      </c>
      <c r="F117" s="124"/>
      <c r="G117" s="124"/>
      <c r="H117" s="124"/>
      <c r="I117" s="124"/>
      <c r="J117" s="123"/>
      <c r="K117" s="124" t="s">
        <v>101</v>
      </c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5">
        <f>'002-6 - Stoky E'!J32</f>
        <v>975849.93000000005</v>
      </c>
      <c r="AH117" s="123"/>
      <c r="AI117" s="123"/>
      <c r="AJ117" s="123"/>
      <c r="AK117" s="123"/>
      <c r="AL117" s="123"/>
      <c r="AM117" s="123"/>
      <c r="AN117" s="125">
        <f>SUM(AG117,AT117)</f>
        <v>1180778.4199999999</v>
      </c>
      <c r="AO117" s="123"/>
      <c r="AP117" s="123"/>
      <c r="AQ117" s="126" t="s">
        <v>86</v>
      </c>
      <c r="AR117" s="62"/>
      <c r="AS117" s="127">
        <v>0</v>
      </c>
      <c r="AT117" s="128">
        <f>ROUND(SUM(AV117:AW117),2)</f>
        <v>204928.48999999999</v>
      </c>
      <c r="AU117" s="129">
        <f>'002-6 - Stoky E'!P130</f>
        <v>1281.5642169999999</v>
      </c>
      <c r="AV117" s="128">
        <f>'002-6 - Stoky E'!J35</f>
        <v>204928.48999999999</v>
      </c>
      <c r="AW117" s="128">
        <f>'002-6 - Stoky E'!J36</f>
        <v>0</v>
      </c>
      <c r="AX117" s="128">
        <f>'002-6 - Stoky E'!J37</f>
        <v>0</v>
      </c>
      <c r="AY117" s="128">
        <f>'002-6 - Stoky E'!J38</f>
        <v>0</v>
      </c>
      <c r="AZ117" s="128">
        <f>'002-6 - Stoky E'!F35</f>
        <v>975849.93000000005</v>
      </c>
      <c r="BA117" s="128">
        <f>'002-6 - Stoky E'!F36</f>
        <v>0</v>
      </c>
      <c r="BB117" s="128">
        <f>'002-6 - Stoky E'!F37</f>
        <v>0</v>
      </c>
      <c r="BC117" s="128">
        <f>'002-6 - Stoky E'!F38</f>
        <v>0</v>
      </c>
      <c r="BD117" s="130">
        <f>'002-6 - Stoky E'!F39</f>
        <v>0</v>
      </c>
      <c r="BE117" s="4"/>
      <c r="BT117" s="131" t="s">
        <v>82</v>
      </c>
      <c r="BV117" s="131" t="s">
        <v>75</v>
      </c>
      <c r="BW117" s="131" t="s">
        <v>144</v>
      </c>
      <c r="BX117" s="131" t="s">
        <v>132</v>
      </c>
      <c r="CL117" s="131" t="s">
        <v>1</v>
      </c>
    </row>
    <row r="118" s="4" customFormat="1" ht="16.5" customHeight="1">
      <c r="A118" s="122" t="s">
        <v>83</v>
      </c>
      <c r="B118" s="60"/>
      <c r="C118" s="123"/>
      <c r="D118" s="123"/>
      <c r="E118" s="124" t="s">
        <v>145</v>
      </c>
      <c r="F118" s="124"/>
      <c r="G118" s="124"/>
      <c r="H118" s="124"/>
      <c r="I118" s="124"/>
      <c r="J118" s="123"/>
      <c r="K118" s="124" t="s">
        <v>104</v>
      </c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5">
        <f>'002-7 - Stoky F'!J32</f>
        <v>4055196.71</v>
      </c>
      <c r="AH118" s="123"/>
      <c r="AI118" s="123"/>
      <c r="AJ118" s="123"/>
      <c r="AK118" s="123"/>
      <c r="AL118" s="123"/>
      <c r="AM118" s="123"/>
      <c r="AN118" s="125">
        <f>SUM(AG118,AT118)</f>
        <v>4906788.0199999996</v>
      </c>
      <c r="AO118" s="123"/>
      <c r="AP118" s="123"/>
      <c r="AQ118" s="126" t="s">
        <v>86</v>
      </c>
      <c r="AR118" s="62"/>
      <c r="AS118" s="127">
        <v>0</v>
      </c>
      <c r="AT118" s="128">
        <f>ROUND(SUM(AV118:AW118),2)</f>
        <v>851591.31000000006</v>
      </c>
      <c r="AU118" s="129">
        <f>'002-7 - Stoky F'!P130</f>
        <v>5565.8129039999994</v>
      </c>
      <c r="AV118" s="128">
        <f>'002-7 - Stoky F'!J35</f>
        <v>851591.31000000006</v>
      </c>
      <c r="AW118" s="128">
        <f>'002-7 - Stoky F'!J36</f>
        <v>0</v>
      </c>
      <c r="AX118" s="128">
        <f>'002-7 - Stoky F'!J37</f>
        <v>0</v>
      </c>
      <c r="AY118" s="128">
        <f>'002-7 - Stoky F'!J38</f>
        <v>0</v>
      </c>
      <c r="AZ118" s="128">
        <f>'002-7 - Stoky F'!F35</f>
        <v>4055196.71</v>
      </c>
      <c r="BA118" s="128">
        <f>'002-7 - Stoky F'!F36</f>
        <v>0</v>
      </c>
      <c r="BB118" s="128">
        <f>'002-7 - Stoky F'!F37</f>
        <v>0</v>
      </c>
      <c r="BC118" s="128">
        <f>'002-7 - Stoky F'!F38</f>
        <v>0</v>
      </c>
      <c r="BD118" s="130">
        <f>'002-7 - Stoky F'!F39</f>
        <v>0</v>
      </c>
      <c r="BE118" s="4"/>
      <c r="BT118" s="131" t="s">
        <v>82</v>
      </c>
      <c r="BV118" s="131" t="s">
        <v>75</v>
      </c>
      <c r="BW118" s="131" t="s">
        <v>146</v>
      </c>
      <c r="BX118" s="131" t="s">
        <v>132</v>
      </c>
      <c r="CL118" s="131" t="s">
        <v>1</v>
      </c>
    </row>
    <row r="119" s="7" customFormat="1" ht="24.75" customHeight="1">
      <c r="A119" s="7"/>
      <c r="B119" s="109"/>
      <c r="C119" s="110"/>
      <c r="D119" s="111" t="s">
        <v>147</v>
      </c>
      <c r="E119" s="111"/>
      <c r="F119" s="111"/>
      <c r="G119" s="111"/>
      <c r="H119" s="111"/>
      <c r="I119" s="112"/>
      <c r="J119" s="111" t="s">
        <v>148</v>
      </c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3">
        <f>ROUND(AG120+AG127+AG134,2)</f>
        <v>11183046.75</v>
      </c>
      <c r="AH119" s="112"/>
      <c r="AI119" s="112"/>
      <c r="AJ119" s="112"/>
      <c r="AK119" s="112"/>
      <c r="AL119" s="112"/>
      <c r="AM119" s="112"/>
      <c r="AN119" s="114">
        <f>SUM(AG119,AT119)</f>
        <v>13531486.57</v>
      </c>
      <c r="AO119" s="112"/>
      <c r="AP119" s="112"/>
      <c r="AQ119" s="115" t="s">
        <v>79</v>
      </c>
      <c r="AR119" s="116"/>
      <c r="AS119" s="117">
        <f>ROUND(AS120+AS127+AS134,2)</f>
        <v>0</v>
      </c>
      <c r="AT119" s="118">
        <f>ROUND(SUM(AV119:AW119),2)</f>
        <v>2348439.8199999998</v>
      </c>
      <c r="AU119" s="119">
        <f>ROUND(AU120+AU127+AU134,5)</f>
        <v>4914.0432700000001</v>
      </c>
      <c r="AV119" s="118">
        <f>ROUND(AZ119*L29,2)</f>
        <v>2348439.8199999998</v>
      </c>
      <c r="AW119" s="118">
        <f>ROUND(BA119*L30,2)</f>
        <v>0</v>
      </c>
      <c r="AX119" s="118">
        <f>ROUND(BB119*L29,2)</f>
        <v>0</v>
      </c>
      <c r="AY119" s="118">
        <f>ROUND(BC119*L30,2)</f>
        <v>0</v>
      </c>
      <c r="AZ119" s="118">
        <f>ROUND(AZ120+AZ127+AZ134,2)</f>
        <v>11183046.75</v>
      </c>
      <c r="BA119" s="118">
        <f>ROUND(BA120+BA127+BA134,2)</f>
        <v>0</v>
      </c>
      <c r="BB119" s="118">
        <f>ROUND(BB120+BB127+BB134,2)</f>
        <v>0</v>
      </c>
      <c r="BC119" s="118">
        <f>ROUND(BC120+BC127+BC134,2)</f>
        <v>0</v>
      </c>
      <c r="BD119" s="120">
        <f>ROUND(BD120+BD127+BD134,2)</f>
        <v>0</v>
      </c>
      <c r="BE119" s="7"/>
      <c r="BS119" s="121" t="s">
        <v>72</v>
      </c>
      <c r="BT119" s="121" t="s">
        <v>80</v>
      </c>
      <c r="BU119" s="121" t="s">
        <v>74</v>
      </c>
      <c r="BV119" s="121" t="s">
        <v>75</v>
      </c>
      <c r="BW119" s="121" t="s">
        <v>149</v>
      </c>
      <c r="BX119" s="121" t="s">
        <v>5</v>
      </c>
      <c r="CL119" s="121" t="s">
        <v>1</v>
      </c>
      <c r="CM119" s="121" t="s">
        <v>82</v>
      </c>
    </row>
    <row r="120" s="4" customFormat="1" ht="16.5" customHeight="1">
      <c r="A120" s="4"/>
      <c r="B120" s="60"/>
      <c r="C120" s="123"/>
      <c r="D120" s="123"/>
      <c r="E120" s="124" t="s">
        <v>150</v>
      </c>
      <c r="F120" s="124"/>
      <c r="G120" s="124"/>
      <c r="H120" s="124"/>
      <c r="I120" s="124"/>
      <c r="J120" s="123"/>
      <c r="K120" s="124" t="s">
        <v>151</v>
      </c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32">
        <f>ROUND(SUM(AG121:AG126),2)</f>
        <v>7229695.3499999996</v>
      </c>
      <c r="AH120" s="123"/>
      <c r="AI120" s="123"/>
      <c r="AJ120" s="123"/>
      <c r="AK120" s="123"/>
      <c r="AL120" s="123"/>
      <c r="AM120" s="123"/>
      <c r="AN120" s="125">
        <f>SUM(AG120,AT120)</f>
        <v>8747931.3699999992</v>
      </c>
      <c r="AO120" s="123"/>
      <c r="AP120" s="123"/>
      <c r="AQ120" s="126" t="s">
        <v>86</v>
      </c>
      <c r="AR120" s="62"/>
      <c r="AS120" s="127">
        <f>ROUND(SUM(AS121:AS126),2)</f>
        <v>0</v>
      </c>
      <c r="AT120" s="128">
        <f>ROUND(SUM(AV120:AW120),2)</f>
        <v>1518236.02</v>
      </c>
      <c r="AU120" s="129">
        <f>ROUND(SUM(AU121:AU126),5)</f>
        <v>4914.0432700000001</v>
      </c>
      <c r="AV120" s="128">
        <f>ROUND(AZ120*L29,2)</f>
        <v>1518236.02</v>
      </c>
      <c r="AW120" s="128">
        <f>ROUND(BA120*L30,2)</f>
        <v>0</v>
      </c>
      <c r="AX120" s="128">
        <f>ROUND(BB120*L29,2)</f>
        <v>0</v>
      </c>
      <c r="AY120" s="128">
        <f>ROUND(BC120*L30,2)</f>
        <v>0</v>
      </c>
      <c r="AZ120" s="128">
        <f>ROUND(SUM(AZ121:AZ126),2)</f>
        <v>7229695.3499999996</v>
      </c>
      <c r="BA120" s="128">
        <f>ROUND(SUM(BA121:BA126),2)</f>
        <v>0</v>
      </c>
      <c r="BB120" s="128">
        <f>ROUND(SUM(BB121:BB126),2)</f>
        <v>0</v>
      </c>
      <c r="BC120" s="128">
        <f>ROUND(SUM(BC121:BC126),2)</f>
        <v>0</v>
      </c>
      <c r="BD120" s="130">
        <f>ROUND(SUM(BD121:BD126),2)</f>
        <v>0</v>
      </c>
      <c r="BE120" s="4"/>
      <c r="BS120" s="131" t="s">
        <v>72</v>
      </c>
      <c r="BT120" s="131" t="s">
        <v>82</v>
      </c>
      <c r="BU120" s="131" t="s">
        <v>74</v>
      </c>
      <c r="BV120" s="131" t="s">
        <v>75</v>
      </c>
      <c r="BW120" s="131" t="s">
        <v>152</v>
      </c>
      <c r="BX120" s="131" t="s">
        <v>149</v>
      </c>
      <c r="CL120" s="131" t="s">
        <v>1</v>
      </c>
    </row>
    <row r="121" s="4" customFormat="1" ht="16.5" customHeight="1">
      <c r="A121" s="122" t="s">
        <v>83</v>
      </c>
      <c r="B121" s="60"/>
      <c r="C121" s="123"/>
      <c r="D121" s="123"/>
      <c r="E121" s="123"/>
      <c r="F121" s="124" t="s">
        <v>153</v>
      </c>
      <c r="G121" s="124"/>
      <c r="H121" s="124"/>
      <c r="I121" s="124"/>
      <c r="J121" s="124"/>
      <c r="K121" s="123"/>
      <c r="L121" s="124" t="s">
        <v>154</v>
      </c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5">
        <f>'003.1-1 - ČSOV 1'!J34</f>
        <v>1100436.6399999999</v>
      </c>
      <c r="AH121" s="123"/>
      <c r="AI121" s="123"/>
      <c r="AJ121" s="123"/>
      <c r="AK121" s="123"/>
      <c r="AL121" s="123"/>
      <c r="AM121" s="123"/>
      <c r="AN121" s="125">
        <f>SUM(AG121,AT121)</f>
        <v>1331528.3299999998</v>
      </c>
      <c r="AO121" s="123"/>
      <c r="AP121" s="123"/>
      <c r="AQ121" s="126" t="s">
        <v>86</v>
      </c>
      <c r="AR121" s="62"/>
      <c r="AS121" s="127">
        <v>0</v>
      </c>
      <c r="AT121" s="128">
        <f>ROUND(SUM(AV121:AW121),2)</f>
        <v>231091.69</v>
      </c>
      <c r="AU121" s="129">
        <f>'003.1-1 - ČSOV 1'!P137</f>
        <v>716.77833899999996</v>
      </c>
      <c r="AV121" s="128">
        <f>'003.1-1 - ČSOV 1'!J37</f>
        <v>231091.69</v>
      </c>
      <c r="AW121" s="128">
        <f>'003.1-1 - ČSOV 1'!J38</f>
        <v>0</v>
      </c>
      <c r="AX121" s="128">
        <f>'003.1-1 - ČSOV 1'!J39</f>
        <v>0</v>
      </c>
      <c r="AY121" s="128">
        <f>'003.1-1 - ČSOV 1'!J40</f>
        <v>0</v>
      </c>
      <c r="AZ121" s="128">
        <f>'003.1-1 - ČSOV 1'!F37</f>
        <v>1100436.6399999999</v>
      </c>
      <c r="BA121" s="128">
        <f>'003.1-1 - ČSOV 1'!F38</f>
        <v>0</v>
      </c>
      <c r="BB121" s="128">
        <f>'003.1-1 - ČSOV 1'!F39</f>
        <v>0</v>
      </c>
      <c r="BC121" s="128">
        <f>'003.1-1 - ČSOV 1'!F40</f>
        <v>0</v>
      </c>
      <c r="BD121" s="130">
        <f>'003.1-1 - ČSOV 1'!F41</f>
        <v>0</v>
      </c>
      <c r="BE121" s="4"/>
      <c r="BT121" s="131" t="s">
        <v>155</v>
      </c>
      <c r="BV121" s="131" t="s">
        <v>75</v>
      </c>
      <c r="BW121" s="131" t="s">
        <v>156</v>
      </c>
      <c r="BX121" s="131" t="s">
        <v>152</v>
      </c>
      <c r="CL121" s="131" t="s">
        <v>1</v>
      </c>
    </row>
    <row r="122" s="4" customFormat="1" ht="16.5" customHeight="1">
      <c r="A122" s="122" t="s">
        <v>83</v>
      </c>
      <c r="B122" s="60"/>
      <c r="C122" s="123"/>
      <c r="D122" s="123"/>
      <c r="E122" s="123"/>
      <c r="F122" s="124" t="s">
        <v>157</v>
      </c>
      <c r="G122" s="124"/>
      <c r="H122" s="124"/>
      <c r="I122" s="124"/>
      <c r="J122" s="124"/>
      <c r="K122" s="123"/>
      <c r="L122" s="124" t="s">
        <v>158</v>
      </c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5">
        <f>'003.1-2 - ČSOV 2'!J34</f>
        <v>995309.07999999996</v>
      </c>
      <c r="AH122" s="123"/>
      <c r="AI122" s="123"/>
      <c r="AJ122" s="123"/>
      <c r="AK122" s="123"/>
      <c r="AL122" s="123"/>
      <c r="AM122" s="123"/>
      <c r="AN122" s="125">
        <f>SUM(AG122,AT122)</f>
        <v>1204323.99</v>
      </c>
      <c r="AO122" s="123"/>
      <c r="AP122" s="123"/>
      <c r="AQ122" s="126" t="s">
        <v>86</v>
      </c>
      <c r="AR122" s="62"/>
      <c r="AS122" s="127">
        <v>0</v>
      </c>
      <c r="AT122" s="128">
        <f>ROUND(SUM(AV122:AW122),2)</f>
        <v>209014.91</v>
      </c>
      <c r="AU122" s="129">
        <f>'003.1-2 - ČSOV 2'!P136</f>
        <v>764.45413199999996</v>
      </c>
      <c r="AV122" s="128">
        <f>'003.1-2 - ČSOV 2'!J37</f>
        <v>209014.91</v>
      </c>
      <c r="AW122" s="128">
        <f>'003.1-2 - ČSOV 2'!J38</f>
        <v>0</v>
      </c>
      <c r="AX122" s="128">
        <f>'003.1-2 - ČSOV 2'!J39</f>
        <v>0</v>
      </c>
      <c r="AY122" s="128">
        <f>'003.1-2 - ČSOV 2'!J40</f>
        <v>0</v>
      </c>
      <c r="AZ122" s="128">
        <f>'003.1-2 - ČSOV 2'!F37</f>
        <v>995309.07999999996</v>
      </c>
      <c r="BA122" s="128">
        <f>'003.1-2 - ČSOV 2'!F38</f>
        <v>0</v>
      </c>
      <c r="BB122" s="128">
        <f>'003.1-2 - ČSOV 2'!F39</f>
        <v>0</v>
      </c>
      <c r="BC122" s="128">
        <f>'003.1-2 - ČSOV 2'!F40</f>
        <v>0</v>
      </c>
      <c r="BD122" s="130">
        <f>'003.1-2 - ČSOV 2'!F41</f>
        <v>0</v>
      </c>
      <c r="BE122" s="4"/>
      <c r="BT122" s="131" t="s">
        <v>155</v>
      </c>
      <c r="BV122" s="131" t="s">
        <v>75</v>
      </c>
      <c r="BW122" s="131" t="s">
        <v>159</v>
      </c>
      <c r="BX122" s="131" t="s">
        <v>152</v>
      </c>
      <c r="CL122" s="131" t="s">
        <v>1</v>
      </c>
    </row>
    <row r="123" s="4" customFormat="1" ht="16.5" customHeight="1">
      <c r="A123" s="122" t="s">
        <v>83</v>
      </c>
      <c r="B123" s="60"/>
      <c r="C123" s="123"/>
      <c r="D123" s="123"/>
      <c r="E123" s="123"/>
      <c r="F123" s="124" t="s">
        <v>160</v>
      </c>
      <c r="G123" s="124"/>
      <c r="H123" s="124"/>
      <c r="I123" s="124"/>
      <c r="J123" s="124"/>
      <c r="K123" s="123"/>
      <c r="L123" s="124" t="s">
        <v>161</v>
      </c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5">
        <f>'003.1-3 - ČSOV 3'!J34</f>
        <v>899599.88</v>
      </c>
      <c r="AH123" s="123"/>
      <c r="AI123" s="123"/>
      <c r="AJ123" s="123"/>
      <c r="AK123" s="123"/>
      <c r="AL123" s="123"/>
      <c r="AM123" s="123"/>
      <c r="AN123" s="125">
        <f>SUM(AG123,AT123)</f>
        <v>1088515.8500000001</v>
      </c>
      <c r="AO123" s="123"/>
      <c r="AP123" s="123"/>
      <c r="AQ123" s="126" t="s">
        <v>86</v>
      </c>
      <c r="AR123" s="62"/>
      <c r="AS123" s="127">
        <v>0</v>
      </c>
      <c r="AT123" s="128">
        <f>ROUND(SUM(AV123:AW123),2)</f>
        <v>188915.97</v>
      </c>
      <c r="AU123" s="129">
        <f>'003.1-3 - ČSOV 3'!P136</f>
        <v>619.48645199999976</v>
      </c>
      <c r="AV123" s="128">
        <f>'003.1-3 - ČSOV 3'!J37</f>
        <v>188915.97</v>
      </c>
      <c r="AW123" s="128">
        <f>'003.1-3 - ČSOV 3'!J38</f>
        <v>0</v>
      </c>
      <c r="AX123" s="128">
        <f>'003.1-3 - ČSOV 3'!J39</f>
        <v>0</v>
      </c>
      <c r="AY123" s="128">
        <f>'003.1-3 - ČSOV 3'!J40</f>
        <v>0</v>
      </c>
      <c r="AZ123" s="128">
        <f>'003.1-3 - ČSOV 3'!F37</f>
        <v>899599.88</v>
      </c>
      <c r="BA123" s="128">
        <f>'003.1-3 - ČSOV 3'!F38</f>
        <v>0</v>
      </c>
      <c r="BB123" s="128">
        <f>'003.1-3 - ČSOV 3'!F39</f>
        <v>0</v>
      </c>
      <c r="BC123" s="128">
        <f>'003.1-3 - ČSOV 3'!F40</f>
        <v>0</v>
      </c>
      <c r="BD123" s="130">
        <f>'003.1-3 - ČSOV 3'!F41</f>
        <v>0</v>
      </c>
      <c r="BE123" s="4"/>
      <c r="BT123" s="131" t="s">
        <v>155</v>
      </c>
      <c r="BV123" s="131" t="s">
        <v>75</v>
      </c>
      <c r="BW123" s="131" t="s">
        <v>162</v>
      </c>
      <c r="BX123" s="131" t="s">
        <v>152</v>
      </c>
      <c r="CL123" s="131" t="s">
        <v>1</v>
      </c>
    </row>
    <row r="124" s="4" customFormat="1" ht="16.5" customHeight="1">
      <c r="A124" s="122" t="s">
        <v>83</v>
      </c>
      <c r="B124" s="60"/>
      <c r="C124" s="123"/>
      <c r="D124" s="123"/>
      <c r="E124" s="123"/>
      <c r="F124" s="124" t="s">
        <v>163</v>
      </c>
      <c r="G124" s="124"/>
      <c r="H124" s="124"/>
      <c r="I124" s="124"/>
      <c r="J124" s="124"/>
      <c r="K124" s="123"/>
      <c r="L124" s="124" t="s">
        <v>164</v>
      </c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5">
        <f>'003.1-4 - ČSOV 4'!J34</f>
        <v>1499414.0700000001</v>
      </c>
      <c r="AH124" s="123"/>
      <c r="AI124" s="123"/>
      <c r="AJ124" s="123"/>
      <c r="AK124" s="123"/>
      <c r="AL124" s="123"/>
      <c r="AM124" s="123"/>
      <c r="AN124" s="125">
        <f>SUM(AG124,AT124)</f>
        <v>1814291.02</v>
      </c>
      <c r="AO124" s="123"/>
      <c r="AP124" s="123"/>
      <c r="AQ124" s="126" t="s">
        <v>86</v>
      </c>
      <c r="AR124" s="62"/>
      <c r="AS124" s="127">
        <v>0</v>
      </c>
      <c r="AT124" s="128">
        <f>ROUND(SUM(AV124:AW124),2)</f>
        <v>314876.95000000001</v>
      </c>
      <c r="AU124" s="129">
        <f>'003.1-4 - ČSOV 4'!P137</f>
        <v>944.73304600000006</v>
      </c>
      <c r="AV124" s="128">
        <f>'003.1-4 - ČSOV 4'!J37</f>
        <v>314876.95000000001</v>
      </c>
      <c r="AW124" s="128">
        <f>'003.1-4 - ČSOV 4'!J38</f>
        <v>0</v>
      </c>
      <c r="AX124" s="128">
        <f>'003.1-4 - ČSOV 4'!J39</f>
        <v>0</v>
      </c>
      <c r="AY124" s="128">
        <f>'003.1-4 - ČSOV 4'!J40</f>
        <v>0</v>
      </c>
      <c r="AZ124" s="128">
        <f>'003.1-4 - ČSOV 4'!F37</f>
        <v>1499414.0700000001</v>
      </c>
      <c r="BA124" s="128">
        <f>'003.1-4 - ČSOV 4'!F38</f>
        <v>0</v>
      </c>
      <c r="BB124" s="128">
        <f>'003.1-4 - ČSOV 4'!F39</f>
        <v>0</v>
      </c>
      <c r="BC124" s="128">
        <f>'003.1-4 - ČSOV 4'!F40</f>
        <v>0</v>
      </c>
      <c r="BD124" s="130">
        <f>'003.1-4 - ČSOV 4'!F41</f>
        <v>0</v>
      </c>
      <c r="BE124" s="4"/>
      <c r="BT124" s="131" t="s">
        <v>155</v>
      </c>
      <c r="BV124" s="131" t="s">
        <v>75</v>
      </c>
      <c r="BW124" s="131" t="s">
        <v>165</v>
      </c>
      <c r="BX124" s="131" t="s">
        <v>152</v>
      </c>
      <c r="CL124" s="131" t="s">
        <v>1</v>
      </c>
    </row>
    <row r="125" s="4" customFormat="1" ht="16.5" customHeight="1">
      <c r="A125" s="122" t="s">
        <v>83</v>
      </c>
      <c r="B125" s="60"/>
      <c r="C125" s="123"/>
      <c r="D125" s="123"/>
      <c r="E125" s="123"/>
      <c r="F125" s="124" t="s">
        <v>166</v>
      </c>
      <c r="G125" s="124"/>
      <c r="H125" s="124"/>
      <c r="I125" s="124"/>
      <c r="J125" s="124"/>
      <c r="K125" s="123"/>
      <c r="L125" s="124" t="s">
        <v>167</v>
      </c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5">
        <f>'003.1-5 - ČSOV 5'!J34</f>
        <v>871312.67000000004</v>
      </c>
      <c r="AH125" s="123"/>
      <c r="AI125" s="123"/>
      <c r="AJ125" s="123"/>
      <c r="AK125" s="123"/>
      <c r="AL125" s="123"/>
      <c r="AM125" s="123"/>
      <c r="AN125" s="125">
        <f>SUM(AG125,AT125)</f>
        <v>1054288.3300000001</v>
      </c>
      <c r="AO125" s="123"/>
      <c r="AP125" s="123"/>
      <c r="AQ125" s="126" t="s">
        <v>86</v>
      </c>
      <c r="AR125" s="62"/>
      <c r="AS125" s="127">
        <v>0</v>
      </c>
      <c r="AT125" s="128">
        <f>ROUND(SUM(AV125:AW125),2)</f>
        <v>182975.66</v>
      </c>
      <c r="AU125" s="129">
        <f>'003.1-5 - ČSOV 5'!P136</f>
        <v>576.25861000000009</v>
      </c>
      <c r="AV125" s="128">
        <f>'003.1-5 - ČSOV 5'!J37</f>
        <v>182975.66</v>
      </c>
      <c r="AW125" s="128">
        <f>'003.1-5 - ČSOV 5'!J38</f>
        <v>0</v>
      </c>
      <c r="AX125" s="128">
        <f>'003.1-5 - ČSOV 5'!J39</f>
        <v>0</v>
      </c>
      <c r="AY125" s="128">
        <f>'003.1-5 - ČSOV 5'!J40</f>
        <v>0</v>
      </c>
      <c r="AZ125" s="128">
        <f>'003.1-5 - ČSOV 5'!F37</f>
        <v>871312.67000000004</v>
      </c>
      <c r="BA125" s="128">
        <f>'003.1-5 - ČSOV 5'!F38</f>
        <v>0</v>
      </c>
      <c r="BB125" s="128">
        <f>'003.1-5 - ČSOV 5'!F39</f>
        <v>0</v>
      </c>
      <c r="BC125" s="128">
        <f>'003.1-5 - ČSOV 5'!F40</f>
        <v>0</v>
      </c>
      <c r="BD125" s="130">
        <f>'003.1-5 - ČSOV 5'!F41</f>
        <v>0</v>
      </c>
      <c r="BE125" s="4"/>
      <c r="BT125" s="131" t="s">
        <v>155</v>
      </c>
      <c r="BV125" s="131" t="s">
        <v>75</v>
      </c>
      <c r="BW125" s="131" t="s">
        <v>168</v>
      </c>
      <c r="BX125" s="131" t="s">
        <v>152</v>
      </c>
      <c r="CL125" s="131" t="s">
        <v>1</v>
      </c>
    </row>
    <row r="126" s="4" customFormat="1" ht="16.5" customHeight="1">
      <c r="A126" s="122" t="s">
        <v>83</v>
      </c>
      <c r="B126" s="60"/>
      <c r="C126" s="123"/>
      <c r="D126" s="123"/>
      <c r="E126" s="123"/>
      <c r="F126" s="124" t="s">
        <v>169</v>
      </c>
      <c r="G126" s="124"/>
      <c r="H126" s="124"/>
      <c r="I126" s="124"/>
      <c r="J126" s="124"/>
      <c r="K126" s="123"/>
      <c r="L126" s="124" t="s">
        <v>170</v>
      </c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5">
        <f>'003.1-6 - ČSOV 6'!J34</f>
        <v>1863623.01</v>
      </c>
      <c r="AH126" s="123"/>
      <c r="AI126" s="123"/>
      <c r="AJ126" s="123"/>
      <c r="AK126" s="123"/>
      <c r="AL126" s="123"/>
      <c r="AM126" s="123"/>
      <c r="AN126" s="125">
        <f>SUM(AG126,AT126)</f>
        <v>2254983.8399999999</v>
      </c>
      <c r="AO126" s="123"/>
      <c r="AP126" s="123"/>
      <c r="AQ126" s="126" t="s">
        <v>86</v>
      </c>
      <c r="AR126" s="62"/>
      <c r="AS126" s="127">
        <v>0</v>
      </c>
      <c r="AT126" s="128">
        <f>ROUND(SUM(AV126:AW126),2)</f>
        <v>391360.83000000002</v>
      </c>
      <c r="AU126" s="129">
        <f>'003.1-6 - ČSOV 6'!P137</f>
        <v>1292.3326860000002</v>
      </c>
      <c r="AV126" s="128">
        <f>'003.1-6 - ČSOV 6'!J37</f>
        <v>391360.83000000002</v>
      </c>
      <c r="AW126" s="128">
        <f>'003.1-6 - ČSOV 6'!J38</f>
        <v>0</v>
      </c>
      <c r="AX126" s="128">
        <f>'003.1-6 - ČSOV 6'!J39</f>
        <v>0</v>
      </c>
      <c r="AY126" s="128">
        <f>'003.1-6 - ČSOV 6'!J40</f>
        <v>0</v>
      </c>
      <c r="AZ126" s="128">
        <f>'003.1-6 - ČSOV 6'!F37</f>
        <v>1863623.01</v>
      </c>
      <c r="BA126" s="128">
        <f>'003.1-6 - ČSOV 6'!F38</f>
        <v>0</v>
      </c>
      <c r="BB126" s="128">
        <f>'003.1-6 - ČSOV 6'!F39</f>
        <v>0</v>
      </c>
      <c r="BC126" s="128">
        <f>'003.1-6 - ČSOV 6'!F40</f>
        <v>0</v>
      </c>
      <c r="BD126" s="130">
        <f>'003.1-6 - ČSOV 6'!F41</f>
        <v>0</v>
      </c>
      <c r="BE126" s="4"/>
      <c r="BT126" s="131" t="s">
        <v>155</v>
      </c>
      <c r="BV126" s="131" t="s">
        <v>75</v>
      </c>
      <c r="BW126" s="131" t="s">
        <v>171</v>
      </c>
      <c r="BX126" s="131" t="s">
        <v>152</v>
      </c>
      <c r="CL126" s="131" t="s">
        <v>1</v>
      </c>
    </row>
    <row r="127" s="4" customFormat="1" ht="16.5" customHeight="1">
      <c r="A127" s="4"/>
      <c r="B127" s="60"/>
      <c r="C127" s="123"/>
      <c r="D127" s="123"/>
      <c r="E127" s="124" t="s">
        <v>172</v>
      </c>
      <c r="F127" s="124"/>
      <c r="G127" s="124"/>
      <c r="H127" s="124"/>
      <c r="I127" s="124"/>
      <c r="J127" s="123"/>
      <c r="K127" s="124" t="s">
        <v>173</v>
      </c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32">
        <f>ROUND(SUM(AG128:AG133),2)</f>
        <v>2687167.3999999999</v>
      </c>
      <c r="AH127" s="123"/>
      <c r="AI127" s="123"/>
      <c r="AJ127" s="123"/>
      <c r="AK127" s="123"/>
      <c r="AL127" s="123"/>
      <c r="AM127" s="123"/>
      <c r="AN127" s="125">
        <f>SUM(AG127,AT127)</f>
        <v>3251472.5499999998</v>
      </c>
      <c r="AO127" s="123"/>
      <c r="AP127" s="123"/>
      <c r="AQ127" s="126" t="s">
        <v>86</v>
      </c>
      <c r="AR127" s="62"/>
      <c r="AS127" s="127">
        <f>ROUND(SUM(AS128:AS133),2)</f>
        <v>0</v>
      </c>
      <c r="AT127" s="128">
        <f>ROUND(SUM(AV127:AW127),2)</f>
        <v>564305.15000000002</v>
      </c>
      <c r="AU127" s="129">
        <f>ROUND(SUM(AU128:AU133),5)</f>
        <v>0</v>
      </c>
      <c r="AV127" s="128">
        <f>ROUND(AZ127*L29,2)</f>
        <v>564305.15000000002</v>
      </c>
      <c r="AW127" s="128">
        <f>ROUND(BA127*L30,2)</f>
        <v>0</v>
      </c>
      <c r="AX127" s="128">
        <f>ROUND(BB127*L29,2)</f>
        <v>0</v>
      </c>
      <c r="AY127" s="128">
        <f>ROUND(BC127*L30,2)</f>
        <v>0</v>
      </c>
      <c r="AZ127" s="128">
        <f>ROUND(SUM(AZ128:AZ133),2)</f>
        <v>2687167.3999999999</v>
      </c>
      <c r="BA127" s="128">
        <f>ROUND(SUM(BA128:BA133),2)</f>
        <v>0</v>
      </c>
      <c r="BB127" s="128">
        <f>ROUND(SUM(BB128:BB133),2)</f>
        <v>0</v>
      </c>
      <c r="BC127" s="128">
        <f>ROUND(SUM(BC128:BC133),2)</f>
        <v>0</v>
      </c>
      <c r="BD127" s="130">
        <f>ROUND(SUM(BD128:BD133),2)</f>
        <v>0</v>
      </c>
      <c r="BE127" s="4"/>
      <c r="BS127" s="131" t="s">
        <v>72</v>
      </c>
      <c r="BT127" s="131" t="s">
        <v>82</v>
      </c>
      <c r="BU127" s="131" t="s">
        <v>74</v>
      </c>
      <c r="BV127" s="131" t="s">
        <v>75</v>
      </c>
      <c r="BW127" s="131" t="s">
        <v>174</v>
      </c>
      <c r="BX127" s="131" t="s">
        <v>149</v>
      </c>
      <c r="CL127" s="131" t="s">
        <v>1</v>
      </c>
    </row>
    <row r="128" s="4" customFormat="1" ht="16.5" customHeight="1">
      <c r="A128" s="122" t="s">
        <v>83</v>
      </c>
      <c r="B128" s="60"/>
      <c r="C128" s="123"/>
      <c r="D128" s="123"/>
      <c r="E128" s="123"/>
      <c r="F128" s="124" t="s">
        <v>175</v>
      </c>
      <c r="G128" s="124"/>
      <c r="H128" s="124"/>
      <c r="I128" s="124"/>
      <c r="J128" s="124"/>
      <c r="K128" s="123"/>
      <c r="L128" s="124" t="s">
        <v>154</v>
      </c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5">
        <f>'003.2-1 - ČSOV 1'!J34</f>
        <v>486467.20000000001</v>
      </c>
      <c r="AH128" s="123"/>
      <c r="AI128" s="123"/>
      <c r="AJ128" s="123"/>
      <c r="AK128" s="123"/>
      <c r="AL128" s="123"/>
      <c r="AM128" s="123"/>
      <c r="AN128" s="125">
        <f>SUM(AG128,AT128)</f>
        <v>588625.31000000006</v>
      </c>
      <c r="AO128" s="123"/>
      <c r="AP128" s="123"/>
      <c r="AQ128" s="126" t="s">
        <v>86</v>
      </c>
      <c r="AR128" s="62"/>
      <c r="AS128" s="127">
        <v>0</v>
      </c>
      <c r="AT128" s="128">
        <f>ROUND(SUM(AV128:AW128),2)</f>
        <v>102158.11</v>
      </c>
      <c r="AU128" s="129">
        <f>'003.2-1 - ČSOV 1'!P125</f>
        <v>0</v>
      </c>
      <c r="AV128" s="128">
        <f>'003.2-1 - ČSOV 1'!J37</f>
        <v>102158.11</v>
      </c>
      <c r="AW128" s="128">
        <f>'003.2-1 - ČSOV 1'!J38</f>
        <v>0</v>
      </c>
      <c r="AX128" s="128">
        <f>'003.2-1 - ČSOV 1'!J39</f>
        <v>0</v>
      </c>
      <c r="AY128" s="128">
        <f>'003.2-1 - ČSOV 1'!J40</f>
        <v>0</v>
      </c>
      <c r="AZ128" s="128">
        <f>'003.2-1 - ČSOV 1'!F37</f>
        <v>486467.20000000001</v>
      </c>
      <c r="BA128" s="128">
        <f>'003.2-1 - ČSOV 1'!F38</f>
        <v>0</v>
      </c>
      <c r="BB128" s="128">
        <f>'003.2-1 - ČSOV 1'!F39</f>
        <v>0</v>
      </c>
      <c r="BC128" s="128">
        <f>'003.2-1 - ČSOV 1'!F40</f>
        <v>0</v>
      </c>
      <c r="BD128" s="130">
        <f>'003.2-1 - ČSOV 1'!F41</f>
        <v>0</v>
      </c>
      <c r="BE128" s="4"/>
      <c r="BT128" s="131" t="s">
        <v>155</v>
      </c>
      <c r="BV128" s="131" t="s">
        <v>75</v>
      </c>
      <c r="BW128" s="131" t="s">
        <v>176</v>
      </c>
      <c r="BX128" s="131" t="s">
        <v>174</v>
      </c>
      <c r="CL128" s="131" t="s">
        <v>1</v>
      </c>
    </row>
    <row r="129" s="4" customFormat="1" ht="16.5" customHeight="1">
      <c r="A129" s="122" t="s">
        <v>83</v>
      </c>
      <c r="B129" s="60"/>
      <c r="C129" s="123"/>
      <c r="D129" s="123"/>
      <c r="E129" s="123"/>
      <c r="F129" s="124" t="s">
        <v>177</v>
      </c>
      <c r="G129" s="124"/>
      <c r="H129" s="124"/>
      <c r="I129" s="124"/>
      <c r="J129" s="124"/>
      <c r="K129" s="123"/>
      <c r="L129" s="124" t="s">
        <v>158</v>
      </c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5">
        <f>'003.2-2 - ČSOV 2'!J34</f>
        <v>381727.40000000002</v>
      </c>
      <c r="AH129" s="123"/>
      <c r="AI129" s="123"/>
      <c r="AJ129" s="123"/>
      <c r="AK129" s="123"/>
      <c r="AL129" s="123"/>
      <c r="AM129" s="123"/>
      <c r="AN129" s="125">
        <f>SUM(AG129,AT129)</f>
        <v>461890.15000000002</v>
      </c>
      <c r="AO129" s="123"/>
      <c r="AP129" s="123"/>
      <c r="AQ129" s="126" t="s">
        <v>86</v>
      </c>
      <c r="AR129" s="62"/>
      <c r="AS129" s="127">
        <v>0</v>
      </c>
      <c r="AT129" s="128">
        <f>ROUND(SUM(AV129:AW129),2)</f>
        <v>80162.75</v>
      </c>
      <c r="AU129" s="129">
        <f>'003.2-2 - ČSOV 2'!P125</f>
        <v>0</v>
      </c>
      <c r="AV129" s="128">
        <f>'003.2-2 - ČSOV 2'!J37</f>
        <v>80162.75</v>
      </c>
      <c r="AW129" s="128">
        <f>'003.2-2 - ČSOV 2'!J38</f>
        <v>0</v>
      </c>
      <c r="AX129" s="128">
        <f>'003.2-2 - ČSOV 2'!J39</f>
        <v>0</v>
      </c>
      <c r="AY129" s="128">
        <f>'003.2-2 - ČSOV 2'!J40</f>
        <v>0</v>
      </c>
      <c r="AZ129" s="128">
        <f>'003.2-2 - ČSOV 2'!F37</f>
        <v>381727.40000000002</v>
      </c>
      <c r="BA129" s="128">
        <f>'003.2-2 - ČSOV 2'!F38</f>
        <v>0</v>
      </c>
      <c r="BB129" s="128">
        <f>'003.2-2 - ČSOV 2'!F39</f>
        <v>0</v>
      </c>
      <c r="BC129" s="128">
        <f>'003.2-2 - ČSOV 2'!F40</f>
        <v>0</v>
      </c>
      <c r="BD129" s="130">
        <f>'003.2-2 - ČSOV 2'!F41</f>
        <v>0</v>
      </c>
      <c r="BE129" s="4"/>
      <c r="BT129" s="131" t="s">
        <v>155</v>
      </c>
      <c r="BV129" s="131" t="s">
        <v>75</v>
      </c>
      <c r="BW129" s="131" t="s">
        <v>178</v>
      </c>
      <c r="BX129" s="131" t="s">
        <v>174</v>
      </c>
      <c r="CL129" s="131" t="s">
        <v>1</v>
      </c>
    </row>
    <row r="130" s="4" customFormat="1" ht="16.5" customHeight="1">
      <c r="A130" s="122" t="s">
        <v>83</v>
      </c>
      <c r="B130" s="60"/>
      <c r="C130" s="123"/>
      <c r="D130" s="123"/>
      <c r="E130" s="123"/>
      <c r="F130" s="124" t="s">
        <v>179</v>
      </c>
      <c r="G130" s="124"/>
      <c r="H130" s="124"/>
      <c r="I130" s="124"/>
      <c r="J130" s="124"/>
      <c r="K130" s="123"/>
      <c r="L130" s="124" t="s">
        <v>161</v>
      </c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5">
        <f>'003.2-3 - ČSOV 3'!J34</f>
        <v>447967.20000000001</v>
      </c>
      <c r="AH130" s="123"/>
      <c r="AI130" s="123"/>
      <c r="AJ130" s="123"/>
      <c r="AK130" s="123"/>
      <c r="AL130" s="123"/>
      <c r="AM130" s="123"/>
      <c r="AN130" s="125">
        <f>SUM(AG130,AT130)</f>
        <v>542040.31000000006</v>
      </c>
      <c r="AO130" s="123"/>
      <c r="AP130" s="123"/>
      <c r="AQ130" s="126" t="s">
        <v>86</v>
      </c>
      <c r="AR130" s="62"/>
      <c r="AS130" s="127">
        <v>0</v>
      </c>
      <c r="AT130" s="128">
        <f>ROUND(SUM(AV130:AW130),2)</f>
        <v>94073.110000000001</v>
      </c>
      <c r="AU130" s="129">
        <f>'003.2-3 - ČSOV 3'!P125</f>
        <v>0</v>
      </c>
      <c r="AV130" s="128">
        <f>'003.2-3 - ČSOV 3'!J37</f>
        <v>94073.110000000001</v>
      </c>
      <c r="AW130" s="128">
        <f>'003.2-3 - ČSOV 3'!J38</f>
        <v>0</v>
      </c>
      <c r="AX130" s="128">
        <f>'003.2-3 - ČSOV 3'!J39</f>
        <v>0</v>
      </c>
      <c r="AY130" s="128">
        <f>'003.2-3 - ČSOV 3'!J40</f>
        <v>0</v>
      </c>
      <c r="AZ130" s="128">
        <f>'003.2-3 - ČSOV 3'!F37</f>
        <v>447967.20000000001</v>
      </c>
      <c r="BA130" s="128">
        <f>'003.2-3 - ČSOV 3'!F38</f>
        <v>0</v>
      </c>
      <c r="BB130" s="128">
        <f>'003.2-3 - ČSOV 3'!F39</f>
        <v>0</v>
      </c>
      <c r="BC130" s="128">
        <f>'003.2-3 - ČSOV 3'!F40</f>
        <v>0</v>
      </c>
      <c r="BD130" s="130">
        <f>'003.2-3 - ČSOV 3'!F41</f>
        <v>0</v>
      </c>
      <c r="BE130" s="4"/>
      <c r="BT130" s="131" t="s">
        <v>155</v>
      </c>
      <c r="BV130" s="131" t="s">
        <v>75</v>
      </c>
      <c r="BW130" s="131" t="s">
        <v>180</v>
      </c>
      <c r="BX130" s="131" t="s">
        <v>174</v>
      </c>
      <c r="CL130" s="131" t="s">
        <v>1</v>
      </c>
    </row>
    <row r="131" s="4" customFormat="1" ht="16.5" customHeight="1">
      <c r="A131" s="122" t="s">
        <v>83</v>
      </c>
      <c r="B131" s="60"/>
      <c r="C131" s="123"/>
      <c r="D131" s="123"/>
      <c r="E131" s="123"/>
      <c r="F131" s="124" t="s">
        <v>181</v>
      </c>
      <c r="G131" s="124"/>
      <c r="H131" s="124"/>
      <c r="I131" s="124"/>
      <c r="J131" s="124"/>
      <c r="K131" s="123"/>
      <c r="L131" s="124" t="s">
        <v>164</v>
      </c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5">
        <f>'003.2-4 - ČSOV 4'!J34</f>
        <v>479471.20000000001</v>
      </c>
      <c r="AH131" s="123"/>
      <c r="AI131" s="123"/>
      <c r="AJ131" s="123"/>
      <c r="AK131" s="123"/>
      <c r="AL131" s="123"/>
      <c r="AM131" s="123"/>
      <c r="AN131" s="125">
        <f>SUM(AG131,AT131)</f>
        <v>580160.15000000002</v>
      </c>
      <c r="AO131" s="123"/>
      <c r="AP131" s="123"/>
      <c r="AQ131" s="126" t="s">
        <v>86</v>
      </c>
      <c r="AR131" s="62"/>
      <c r="AS131" s="127">
        <v>0</v>
      </c>
      <c r="AT131" s="128">
        <f>ROUND(SUM(AV131:AW131),2)</f>
        <v>100688.95</v>
      </c>
      <c r="AU131" s="129">
        <f>'003.2-4 - ČSOV 4'!P125</f>
        <v>0</v>
      </c>
      <c r="AV131" s="128">
        <f>'003.2-4 - ČSOV 4'!J37</f>
        <v>100688.95</v>
      </c>
      <c r="AW131" s="128">
        <f>'003.2-4 - ČSOV 4'!J38</f>
        <v>0</v>
      </c>
      <c r="AX131" s="128">
        <f>'003.2-4 - ČSOV 4'!J39</f>
        <v>0</v>
      </c>
      <c r="AY131" s="128">
        <f>'003.2-4 - ČSOV 4'!J40</f>
        <v>0</v>
      </c>
      <c r="AZ131" s="128">
        <f>'003.2-4 - ČSOV 4'!F37</f>
        <v>479471.20000000001</v>
      </c>
      <c r="BA131" s="128">
        <f>'003.2-4 - ČSOV 4'!F38</f>
        <v>0</v>
      </c>
      <c r="BB131" s="128">
        <f>'003.2-4 - ČSOV 4'!F39</f>
        <v>0</v>
      </c>
      <c r="BC131" s="128">
        <f>'003.2-4 - ČSOV 4'!F40</f>
        <v>0</v>
      </c>
      <c r="BD131" s="130">
        <f>'003.2-4 - ČSOV 4'!F41</f>
        <v>0</v>
      </c>
      <c r="BE131" s="4"/>
      <c r="BT131" s="131" t="s">
        <v>155</v>
      </c>
      <c r="BV131" s="131" t="s">
        <v>75</v>
      </c>
      <c r="BW131" s="131" t="s">
        <v>182</v>
      </c>
      <c r="BX131" s="131" t="s">
        <v>174</v>
      </c>
      <c r="CL131" s="131" t="s">
        <v>1</v>
      </c>
    </row>
    <row r="132" s="4" customFormat="1" ht="16.5" customHeight="1">
      <c r="A132" s="122" t="s">
        <v>83</v>
      </c>
      <c r="B132" s="60"/>
      <c r="C132" s="123"/>
      <c r="D132" s="123"/>
      <c r="E132" s="123"/>
      <c r="F132" s="124" t="s">
        <v>183</v>
      </c>
      <c r="G132" s="124"/>
      <c r="H132" s="124"/>
      <c r="I132" s="124"/>
      <c r="J132" s="124"/>
      <c r="K132" s="123"/>
      <c r="L132" s="124" t="s">
        <v>167</v>
      </c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5">
        <f>'003.2-5 - ČSOV 5'!J34</f>
        <v>447967.20000000001</v>
      </c>
      <c r="AH132" s="123"/>
      <c r="AI132" s="123"/>
      <c r="AJ132" s="123"/>
      <c r="AK132" s="123"/>
      <c r="AL132" s="123"/>
      <c r="AM132" s="123"/>
      <c r="AN132" s="125">
        <f>SUM(AG132,AT132)</f>
        <v>542040.31000000006</v>
      </c>
      <c r="AO132" s="123"/>
      <c r="AP132" s="123"/>
      <c r="AQ132" s="126" t="s">
        <v>86</v>
      </c>
      <c r="AR132" s="62"/>
      <c r="AS132" s="127">
        <v>0</v>
      </c>
      <c r="AT132" s="128">
        <f>ROUND(SUM(AV132:AW132),2)</f>
        <v>94073.110000000001</v>
      </c>
      <c r="AU132" s="129">
        <f>'003.2-5 - ČSOV 5'!P125</f>
        <v>0</v>
      </c>
      <c r="AV132" s="128">
        <f>'003.2-5 - ČSOV 5'!J37</f>
        <v>94073.110000000001</v>
      </c>
      <c r="AW132" s="128">
        <f>'003.2-5 - ČSOV 5'!J38</f>
        <v>0</v>
      </c>
      <c r="AX132" s="128">
        <f>'003.2-5 - ČSOV 5'!J39</f>
        <v>0</v>
      </c>
      <c r="AY132" s="128">
        <f>'003.2-5 - ČSOV 5'!J40</f>
        <v>0</v>
      </c>
      <c r="AZ132" s="128">
        <f>'003.2-5 - ČSOV 5'!F37</f>
        <v>447967.20000000001</v>
      </c>
      <c r="BA132" s="128">
        <f>'003.2-5 - ČSOV 5'!F38</f>
        <v>0</v>
      </c>
      <c r="BB132" s="128">
        <f>'003.2-5 - ČSOV 5'!F39</f>
        <v>0</v>
      </c>
      <c r="BC132" s="128">
        <f>'003.2-5 - ČSOV 5'!F40</f>
        <v>0</v>
      </c>
      <c r="BD132" s="130">
        <f>'003.2-5 - ČSOV 5'!F41</f>
        <v>0</v>
      </c>
      <c r="BE132" s="4"/>
      <c r="BT132" s="131" t="s">
        <v>155</v>
      </c>
      <c r="BV132" s="131" t="s">
        <v>75</v>
      </c>
      <c r="BW132" s="131" t="s">
        <v>184</v>
      </c>
      <c r="BX132" s="131" t="s">
        <v>174</v>
      </c>
      <c r="CL132" s="131" t="s">
        <v>1</v>
      </c>
    </row>
    <row r="133" s="4" customFormat="1" ht="16.5" customHeight="1">
      <c r="A133" s="122" t="s">
        <v>83</v>
      </c>
      <c r="B133" s="60"/>
      <c r="C133" s="123"/>
      <c r="D133" s="123"/>
      <c r="E133" s="123"/>
      <c r="F133" s="124" t="s">
        <v>185</v>
      </c>
      <c r="G133" s="124"/>
      <c r="H133" s="124"/>
      <c r="I133" s="124"/>
      <c r="J133" s="124"/>
      <c r="K133" s="123"/>
      <c r="L133" s="124" t="s">
        <v>170</v>
      </c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5">
        <f>'003.2-6 - ČSOV 6'!J34</f>
        <v>443567.20000000001</v>
      </c>
      <c r="AH133" s="123"/>
      <c r="AI133" s="123"/>
      <c r="AJ133" s="123"/>
      <c r="AK133" s="123"/>
      <c r="AL133" s="123"/>
      <c r="AM133" s="123"/>
      <c r="AN133" s="125">
        <f>SUM(AG133,AT133)</f>
        <v>536716.31000000006</v>
      </c>
      <c r="AO133" s="123"/>
      <c r="AP133" s="123"/>
      <c r="AQ133" s="126" t="s">
        <v>86</v>
      </c>
      <c r="AR133" s="62"/>
      <c r="AS133" s="127">
        <v>0</v>
      </c>
      <c r="AT133" s="128">
        <f>ROUND(SUM(AV133:AW133),2)</f>
        <v>93149.110000000001</v>
      </c>
      <c r="AU133" s="129">
        <f>'003.2-6 - ČSOV 6'!P125</f>
        <v>0</v>
      </c>
      <c r="AV133" s="128">
        <f>'003.2-6 - ČSOV 6'!J37</f>
        <v>93149.110000000001</v>
      </c>
      <c r="AW133" s="128">
        <f>'003.2-6 - ČSOV 6'!J38</f>
        <v>0</v>
      </c>
      <c r="AX133" s="128">
        <f>'003.2-6 - ČSOV 6'!J39</f>
        <v>0</v>
      </c>
      <c r="AY133" s="128">
        <f>'003.2-6 - ČSOV 6'!J40</f>
        <v>0</v>
      </c>
      <c r="AZ133" s="128">
        <f>'003.2-6 - ČSOV 6'!F37</f>
        <v>443567.20000000001</v>
      </c>
      <c r="BA133" s="128">
        <f>'003.2-6 - ČSOV 6'!F38</f>
        <v>0</v>
      </c>
      <c r="BB133" s="128">
        <f>'003.2-6 - ČSOV 6'!F39</f>
        <v>0</v>
      </c>
      <c r="BC133" s="128">
        <f>'003.2-6 - ČSOV 6'!F40</f>
        <v>0</v>
      </c>
      <c r="BD133" s="130">
        <f>'003.2-6 - ČSOV 6'!F41</f>
        <v>0</v>
      </c>
      <c r="BE133" s="4"/>
      <c r="BT133" s="131" t="s">
        <v>155</v>
      </c>
      <c r="BV133" s="131" t="s">
        <v>75</v>
      </c>
      <c r="BW133" s="131" t="s">
        <v>186</v>
      </c>
      <c r="BX133" s="131" t="s">
        <v>174</v>
      </c>
      <c r="CL133" s="131" t="s">
        <v>1</v>
      </c>
    </row>
    <row r="134" s="4" customFormat="1" ht="16.5" customHeight="1">
      <c r="A134" s="122" t="s">
        <v>83</v>
      </c>
      <c r="B134" s="60"/>
      <c r="C134" s="123"/>
      <c r="D134" s="123"/>
      <c r="E134" s="124" t="s">
        <v>187</v>
      </c>
      <c r="F134" s="124"/>
      <c r="G134" s="124"/>
      <c r="H134" s="124"/>
      <c r="I134" s="124"/>
      <c r="J134" s="123"/>
      <c r="K134" s="124" t="s">
        <v>188</v>
      </c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5">
        <f>'003.3 - PS 02 - Elektrote...'!J32</f>
        <v>1266184</v>
      </c>
      <c r="AH134" s="123"/>
      <c r="AI134" s="123"/>
      <c r="AJ134" s="123"/>
      <c r="AK134" s="123"/>
      <c r="AL134" s="123"/>
      <c r="AM134" s="123"/>
      <c r="AN134" s="125">
        <f>SUM(AG134,AT134)</f>
        <v>1532082.6400000001</v>
      </c>
      <c r="AO134" s="123"/>
      <c r="AP134" s="123"/>
      <c r="AQ134" s="126" t="s">
        <v>86</v>
      </c>
      <c r="AR134" s="62"/>
      <c r="AS134" s="127">
        <v>0</v>
      </c>
      <c r="AT134" s="128">
        <f>ROUND(SUM(AV134:AW134),2)</f>
        <v>265898.64000000001</v>
      </c>
      <c r="AU134" s="129">
        <f>'003.3 - PS 02 - Elektrote...'!P121</f>
        <v>0</v>
      </c>
      <c r="AV134" s="128">
        <f>'003.3 - PS 02 - Elektrote...'!J35</f>
        <v>265898.64000000001</v>
      </c>
      <c r="AW134" s="128">
        <f>'003.3 - PS 02 - Elektrote...'!J36</f>
        <v>0</v>
      </c>
      <c r="AX134" s="128">
        <f>'003.3 - PS 02 - Elektrote...'!J37</f>
        <v>0</v>
      </c>
      <c r="AY134" s="128">
        <f>'003.3 - PS 02 - Elektrote...'!J38</f>
        <v>0</v>
      </c>
      <c r="AZ134" s="128">
        <f>'003.3 - PS 02 - Elektrote...'!F35</f>
        <v>1266184</v>
      </c>
      <c r="BA134" s="128">
        <f>'003.3 - PS 02 - Elektrote...'!F36</f>
        <v>0</v>
      </c>
      <c r="BB134" s="128">
        <f>'003.3 - PS 02 - Elektrote...'!F37</f>
        <v>0</v>
      </c>
      <c r="BC134" s="128">
        <f>'003.3 - PS 02 - Elektrote...'!F38</f>
        <v>0</v>
      </c>
      <c r="BD134" s="130">
        <f>'003.3 - PS 02 - Elektrote...'!F39</f>
        <v>0</v>
      </c>
      <c r="BE134" s="4"/>
      <c r="BT134" s="131" t="s">
        <v>82</v>
      </c>
      <c r="BV134" s="131" t="s">
        <v>75</v>
      </c>
      <c r="BW134" s="131" t="s">
        <v>189</v>
      </c>
      <c r="BX134" s="131" t="s">
        <v>149</v>
      </c>
      <c r="CL134" s="131" t="s">
        <v>1</v>
      </c>
    </row>
    <row r="135" s="7" customFormat="1" ht="16.5" customHeight="1">
      <c r="A135" s="7"/>
      <c r="B135" s="109"/>
      <c r="C135" s="110"/>
      <c r="D135" s="111" t="s">
        <v>190</v>
      </c>
      <c r="E135" s="111"/>
      <c r="F135" s="111"/>
      <c r="G135" s="111"/>
      <c r="H135" s="111"/>
      <c r="I135" s="112"/>
      <c r="J135" s="111" t="s">
        <v>191</v>
      </c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3">
        <f>ROUND(SUM(AG136:AG137),2)</f>
        <v>735751.90000000002</v>
      </c>
      <c r="AH135" s="112"/>
      <c r="AI135" s="112"/>
      <c r="AJ135" s="112"/>
      <c r="AK135" s="112"/>
      <c r="AL135" s="112"/>
      <c r="AM135" s="112"/>
      <c r="AN135" s="114">
        <f>SUM(AG135,AT135)</f>
        <v>890259.80000000005</v>
      </c>
      <c r="AO135" s="112"/>
      <c r="AP135" s="112"/>
      <c r="AQ135" s="115" t="s">
        <v>79</v>
      </c>
      <c r="AR135" s="116"/>
      <c r="AS135" s="117">
        <f>ROUND(SUM(AS136:AS137),2)</f>
        <v>0</v>
      </c>
      <c r="AT135" s="118">
        <f>ROUND(SUM(AV135:AW135),2)</f>
        <v>154507.89999999999</v>
      </c>
      <c r="AU135" s="119">
        <f>ROUND(SUM(AU136:AU137),5)</f>
        <v>60.127380000000002</v>
      </c>
      <c r="AV135" s="118">
        <f>ROUND(AZ135*L29,2)</f>
        <v>154507.89999999999</v>
      </c>
      <c r="AW135" s="118">
        <f>ROUND(BA135*L30,2)</f>
        <v>0</v>
      </c>
      <c r="AX135" s="118">
        <f>ROUND(BB135*L29,2)</f>
        <v>0</v>
      </c>
      <c r="AY135" s="118">
        <f>ROUND(BC135*L30,2)</f>
        <v>0</v>
      </c>
      <c r="AZ135" s="118">
        <f>ROUND(SUM(AZ136:AZ137),2)</f>
        <v>735751.90000000002</v>
      </c>
      <c r="BA135" s="118">
        <f>ROUND(SUM(BA136:BA137),2)</f>
        <v>0</v>
      </c>
      <c r="BB135" s="118">
        <f>ROUND(SUM(BB136:BB137),2)</f>
        <v>0</v>
      </c>
      <c r="BC135" s="118">
        <f>ROUND(SUM(BC136:BC137),2)</f>
        <v>0</v>
      </c>
      <c r="BD135" s="120">
        <f>ROUND(SUM(BD136:BD137),2)</f>
        <v>0</v>
      </c>
      <c r="BE135" s="7"/>
      <c r="BS135" s="121" t="s">
        <v>72</v>
      </c>
      <c r="BT135" s="121" t="s">
        <v>80</v>
      </c>
      <c r="BV135" s="121" t="s">
        <v>75</v>
      </c>
      <c r="BW135" s="121" t="s">
        <v>192</v>
      </c>
      <c r="BX135" s="121" t="s">
        <v>5</v>
      </c>
      <c r="CL135" s="121" t="s">
        <v>1</v>
      </c>
      <c r="CM135" s="121" t="s">
        <v>82</v>
      </c>
    </row>
    <row r="136" s="4" customFormat="1" ht="16.5" customHeight="1">
      <c r="A136" s="122" t="s">
        <v>83</v>
      </c>
      <c r="B136" s="60"/>
      <c r="C136" s="123"/>
      <c r="D136" s="123"/>
      <c r="E136" s="124" t="s">
        <v>190</v>
      </c>
      <c r="F136" s="124"/>
      <c r="G136" s="124"/>
      <c r="H136" s="124"/>
      <c r="I136" s="124"/>
      <c r="J136" s="123"/>
      <c r="K136" s="124" t="s">
        <v>191</v>
      </c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5">
        <f>'004 - SO 04 - Přípojky NN...'!J30</f>
        <v>566343.09999999998</v>
      </c>
      <c r="AH136" s="123"/>
      <c r="AI136" s="123"/>
      <c r="AJ136" s="123"/>
      <c r="AK136" s="123"/>
      <c r="AL136" s="123"/>
      <c r="AM136" s="123"/>
      <c r="AN136" s="125">
        <f>SUM(AG136,AT136)</f>
        <v>685275.15000000002</v>
      </c>
      <c r="AO136" s="123"/>
      <c r="AP136" s="123"/>
      <c r="AQ136" s="126" t="s">
        <v>86</v>
      </c>
      <c r="AR136" s="62"/>
      <c r="AS136" s="127">
        <v>0</v>
      </c>
      <c r="AT136" s="128">
        <f>ROUND(SUM(AV136:AW136),2)</f>
        <v>118932.05</v>
      </c>
      <c r="AU136" s="129">
        <f>'004 - SO 04 - Přípojky NN...'!P117</f>
        <v>0</v>
      </c>
      <c r="AV136" s="128">
        <f>'004 - SO 04 - Přípojky NN...'!J33</f>
        <v>118932.05</v>
      </c>
      <c r="AW136" s="128">
        <f>'004 - SO 04 - Přípojky NN...'!J34</f>
        <v>0</v>
      </c>
      <c r="AX136" s="128">
        <f>'004 - SO 04 - Přípojky NN...'!J35</f>
        <v>0</v>
      </c>
      <c r="AY136" s="128">
        <f>'004 - SO 04 - Přípojky NN...'!J36</f>
        <v>0</v>
      </c>
      <c r="AZ136" s="128">
        <f>'004 - SO 04 - Přípojky NN...'!F33</f>
        <v>566343.09999999998</v>
      </c>
      <c r="BA136" s="128">
        <f>'004 - SO 04 - Přípojky NN...'!F34</f>
        <v>0</v>
      </c>
      <c r="BB136" s="128">
        <f>'004 - SO 04 - Přípojky NN...'!F35</f>
        <v>0</v>
      </c>
      <c r="BC136" s="128">
        <f>'004 - SO 04 - Přípojky NN...'!F36</f>
        <v>0</v>
      </c>
      <c r="BD136" s="130">
        <f>'004 - SO 04 - Přípojky NN...'!F37</f>
        <v>0</v>
      </c>
      <c r="BE136" s="4"/>
      <c r="BT136" s="131" t="s">
        <v>82</v>
      </c>
      <c r="BU136" s="131" t="s">
        <v>193</v>
      </c>
      <c r="BV136" s="131" t="s">
        <v>75</v>
      </c>
      <c r="BW136" s="131" t="s">
        <v>192</v>
      </c>
      <c r="BX136" s="131" t="s">
        <v>5</v>
      </c>
      <c r="CL136" s="131" t="s">
        <v>1</v>
      </c>
      <c r="CM136" s="131" t="s">
        <v>82</v>
      </c>
    </row>
    <row r="137" s="4" customFormat="1" ht="23.25" customHeight="1">
      <c r="A137" s="122" t="s">
        <v>83</v>
      </c>
      <c r="B137" s="60"/>
      <c r="C137" s="123"/>
      <c r="D137" s="123"/>
      <c r="E137" s="124" t="s">
        <v>194</v>
      </c>
      <c r="F137" s="124"/>
      <c r="G137" s="124"/>
      <c r="H137" s="124"/>
      <c r="I137" s="124"/>
      <c r="J137" s="123"/>
      <c r="K137" s="124" t="s">
        <v>195</v>
      </c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5">
        <f>'004-1 - SO 04.1 - Přípojk...'!J32</f>
        <v>169408.79999999999</v>
      </c>
      <c r="AH137" s="123"/>
      <c r="AI137" s="123"/>
      <c r="AJ137" s="123"/>
      <c r="AK137" s="123"/>
      <c r="AL137" s="123"/>
      <c r="AM137" s="123"/>
      <c r="AN137" s="125">
        <f>SUM(AG137,AT137)</f>
        <v>204984.64999999999</v>
      </c>
      <c r="AO137" s="123"/>
      <c r="AP137" s="123"/>
      <c r="AQ137" s="126" t="s">
        <v>86</v>
      </c>
      <c r="AR137" s="62"/>
      <c r="AS137" s="127">
        <v>0</v>
      </c>
      <c r="AT137" s="128">
        <f>ROUND(SUM(AV137:AW137),2)</f>
        <v>35575.849999999999</v>
      </c>
      <c r="AU137" s="129">
        <f>'004-1 - SO 04.1 - Přípojk...'!P126</f>
        <v>60.127378000000007</v>
      </c>
      <c r="AV137" s="128">
        <f>'004-1 - SO 04.1 - Přípojk...'!J35</f>
        <v>35575.849999999999</v>
      </c>
      <c r="AW137" s="128">
        <f>'004-1 - SO 04.1 - Přípojk...'!J36</f>
        <v>0</v>
      </c>
      <c r="AX137" s="128">
        <f>'004-1 - SO 04.1 - Přípojk...'!J37</f>
        <v>0</v>
      </c>
      <c r="AY137" s="128">
        <f>'004-1 - SO 04.1 - Přípojk...'!J38</f>
        <v>0</v>
      </c>
      <c r="AZ137" s="128">
        <f>'004-1 - SO 04.1 - Přípojk...'!F35</f>
        <v>169408.79999999999</v>
      </c>
      <c r="BA137" s="128">
        <f>'004-1 - SO 04.1 - Přípojk...'!F36</f>
        <v>0</v>
      </c>
      <c r="BB137" s="128">
        <f>'004-1 - SO 04.1 - Přípojk...'!F37</f>
        <v>0</v>
      </c>
      <c r="BC137" s="128">
        <f>'004-1 - SO 04.1 - Přípojk...'!F38</f>
        <v>0</v>
      </c>
      <c r="BD137" s="130">
        <f>'004-1 - SO 04.1 - Přípojk...'!F39</f>
        <v>0</v>
      </c>
      <c r="BE137" s="4"/>
      <c r="BT137" s="131" t="s">
        <v>82</v>
      </c>
      <c r="BV137" s="131" t="s">
        <v>75</v>
      </c>
      <c r="BW137" s="131" t="s">
        <v>196</v>
      </c>
      <c r="BX137" s="131" t="s">
        <v>192</v>
      </c>
      <c r="CL137" s="131" t="s">
        <v>1</v>
      </c>
    </row>
    <row r="138" s="7" customFormat="1" ht="24.75" customHeight="1">
      <c r="A138" s="7"/>
      <c r="B138" s="109"/>
      <c r="C138" s="110"/>
      <c r="D138" s="111" t="s">
        <v>197</v>
      </c>
      <c r="E138" s="111"/>
      <c r="F138" s="111"/>
      <c r="G138" s="111"/>
      <c r="H138" s="111"/>
      <c r="I138" s="112"/>
      <c r="J138" s="111" t="s">
        <v>198</v>
      </c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3">
        <f>ROUND(AG139+AG140+SUM(AG144:AG148)+SUM(AG151:AG153),2)</f>
        <v>22561620.960000001</v>
      </c>
      <c r="AH138" s="112"/>
      <c r="AI138" s="112"/>
      <c r="AJ138" s="112"/>
      <c r="AK138" s="112"/>
      <c r="AL138" s="112"/>
      <c r="AM138" s="112"/>
      <c r="AN138" s="114">
        <f>SUM(AG138,AT138)</f>
        <v>27299561.359999999</v>
      </c>
      <c r="AO138" s="112"/>
      <c r="AP138" s="112"/>
      <c r="AQ138" s="115" t="s">
        <v>79</v>
      </c>
      <c r="AR138" s="116"/>
      <c r="AS138" s="117">
        <f>ROUND(AS139+AS140+SUM(AS144:AS148)+SUM(AS151:AS153),2)</f>
        <v>0</v>
      </c>
      <c r="AT138" s="118">
        <f>ROUND(SUM(AV138:AW138),2)</f>
        <v>4737940.4000000004</v>
      </c>
      <c r="AU138" s="119">
        <f>ROUND(AU139+AU140+SUM(AU144:AU148)+SUM(AU151:AU153),5)</f>
        <v>13479.34829</v>
      </c>
      <c r="AV138" s="118">
        <f>ROUND(AZ138*L29,2)</f>
        <v>4737940.4000000004</v>
      </c>
      <c r="AW138" s="118">
        <f>ROUND(BA138*L30,2)</f>
        <v>0</v>
      </c>
      <c r="AX138" s="118">
        <f>ROUND(BB138*L29,2)</f>
        <v>0</v>
      </c>
      <c r="AY138" s="118">
        <f>ROUND(BC138*L30,2)</f>
        <v>0</v>
      </c>
      <c r="AZ138" s="118">
        <f>ROUND(AZ139+AZ140+SUM(AZ144:AZ148)+SUM(AZ151:AZ153),2)</f>
        <v>22561620.960000001</v>
      </c>
      <c r="BA138" s="118">
        <f>ROUND(BA139+BA140+SUM(BA144:BA148)+SUM(BA151:BA153),2)</f>
        <v>0</v>
      </c>
      <c r="BB138" s="118">
        <f>ROUND(BB139+BB140+SUM(BB144:BB148)+SUM(BB151:BB153),2)</f>
        <v>0</v>
      </c>
      <c r="BC138" s="118">
        <f>ROUND(BC139+BC140+SUM(BC144:BC148)+SUM(BC151:BC153),2)</f>
        <v>0</v>
      </c>
      <c r="BD138" s="120">
        <f>ROUND(BD139+BD140+SUM(BD144:BD148)+SUM(BD151:BD153),2)</f>
        <v>0</v>
      </c>
      <c r="BE138" s="7"/>
      <c r="BS138" s="121" t="s">
        <v>72</v>
      </c>
      <c r="BT138" s="121" t="s">
        <v>80</v>
      </c>
      <c r="BU138" s="121" t="s">
        <v>74</v>
      </c>
      <c r="BV138" s="121" t="s">
        <v>75</v>
      </c>
      <c r="BW138" s="121" t="s">
        <v>199</v>
      </c>
      <c r="BX138" s="121" t="s">
        <v>5</v>
      </c>
      <c r="CL138" s="121" t="s">
        <v>1</v>
      </c>
      <c r="CM138" s="121" t="s">
        <v>82</v>
      </c>
    </row>
    <row r="139" s="4" customFormat="1" ht="16.5" customHeight="1">
      <c r="A139" s="122" t="s">
        <v>83</v>
      </c>
      <c r="B139" s="60"/>
      <c r="C139" s="123"/>
      <c r="D139" s="123"/>
      <c r="E139" s="124" t="s">
        <v>200</v>
      </c>
      <c r="F139" s="124"/>
      <c r="G139" s="124"/>
      <c r="H139" s="124"/>
      <c r="I139" s="124"/>
      <c r="J139" s="123"/>
      <c r="K139" s="124" t="s">
        <v>201</v>
      </c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5">
        <f>'005-1 - SO 05.01 - Objekt...'!J32</f>
        <v>11458014.789999999</v>
      </c>
      <c r="AH139" s="123"/>
      <c r="AI139" s="123"/>
      <c r="AJ139" s="123"/>
      <c r="AK139" s="123"/>
      <c r="AL139" s="123"/>
      <c r="AM139" s="123"/>
      <c r="AN139" s="125">
        <f>SUM(AG139,AT139)</f>
        <v>13864197.899999999</v>
      </c>
      <c r="AO139" s="123"/>
      <c r="AP139" s="123"/>
      <c r="AQ139" s="126" t="s">
        <v>86</v>
      </c>
      <c r="AR139" s="62"/>
      <c r="AS139" s="127">
        <v>0</v>
      </c>
      <c r="AT139" s="128">
        <f>ROUND(SUM(AV139:AW139),2)</f>
        <v>2406183.1099999999</v>
      </c>
      <c r="AU139" s="129">
        <f>'005-1 - SO 05.01 - Objekt...'!P146</f>
        <v>10122.758734000005</v>
      </c>
      <c r="AV139" s="128">
        <f>'005-1 - SO 05.01 - Objekt...'!J35</f>
        <v>2406183.1099999999</v>
      </c>
      <c r="AW139" s="128">
        <f>'005-1 - SO 05.01 - Objekt...'!J36</f>
        <v>0</v>
      </c>
      <c r="AX139" s="128">
        <f>'005-1 - SO 05.01 - Objekt...'!J37</f>
        <v>0</v>
      </c>
      <c r="AY139" s="128">
        <f>'005-1 - SO 05.01 - Objekt...'!J38</f>
        <v>0</v>
      </c>
      <c r="AZ139" s="128">
        <f>'005-1 - SO 05.01 - Objekt...'!F35</f>
        <v>11458014.789999999</v>
      </c>
      <c r="BA139" s="128">
        <f>'005-1 - SO 05.01 - Objekt...'!F36</f>
        <v>0</v>
      </c>
      <c r="BB139" s="128">
        <f>'005-1 - SO 05.01 - Objekt...'!F37</f>
        <v>0</v>
      </c>
      <c r="BC139" s="128">
        <f>'005-1 - SO 05.01 - Objekt...'!F38</f>
        <v>0</v>
      </c>
      <c r="BD139" s="130">
        <f>'005-1 - SO 05.01 - Objekt...'!F39</f>
        <v>0</v>
      </c>
      <c r="BE139" s="4"/>
      <c r="BT139" s="131" t="s">
        <v>82</v>
      </c>
      <c r="BV139" s="131" t="s">
        <v>75</v>
      </c>
      <c r="BW139" s="131" t="s">
        <v>202</v>
      </c>
      <c r="BX139" s="131" t="s">
        <v>199</v>
      </c>
      <c r="CL139" s="131" t="s">
        <v>1</v>
      </c>
    </row>
    <row r="140" s="4" customFormat="1" ht="16.5" customHeight="1">
      <c r="A140" s="4"/>
      <c r="B140" s="60"/>
      <c r="C140" s="123"/>
      <c r="D140" s="123"/>
      <c r="E140" s="124" t="s">
        <v>203</v>
      </c>
      <c r="F140" s="124"/>
      <c r="G140" s="124"/>
      <c r="H140" s="124"/>
      <c r="I140" s="124"/>
      <c r="J140" s="123"/>
      <c r="K140" s="124" t="s">
        <v>204</v>
      </c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32">
        <f>ROUND(SUM(AG141:AG143),2)</f>
        <v>2356533.6499999999</v>
      </c>
      <c r="AH140" s="123"/>
      <c r="AI140" s="123"/>
      <c r="AJ140" s="123"/>
      <c r="AK140" s="123"/>
      <c r="AL140" s="123"/>
      <c r="AM140" s="123"/>
      <c r="AN140" s="125">
        <f>SUM(AG140,AT140)</f>
        <v>2851405.7199999997</v>
      </c>
      <c r="AO140" s="123"/>
      <c r="AP140" s="123"/>
      <c r="AQ140" s="126" t="s">
        <v>86</v>
      </c>
      <c r="AR140" s="62"/>
      <c r="AS140" s="127">
        <f>ROUND(SUM(AS141:AS143),2)</f>
        <v>0</v>
      </c>
      <c r="AT140" s="128">
        <f>ROUND(SUM(AV140:AW140),2)</f>
        <v>494872.07000000001</v>
      </c>
      <c r="AU140" s="129">
        <f>ROUND(SUM(AU141:AU143),5)</f>
        <v>2140.6873500000002</v>
      </c>
      <c r="AV140" s="128">
        <f>ROUND(AZ140*L29,2)</f>
        <v>494872.07000000001</v>
      </c>
      <c r="AW140" s="128">
        <f>ROUND(BA140*L30,2)</f>
        <v>0</v>
      </c>
      <c r="AX140" s="128">
        <f>ROUND(BB140*L29,2)</f>
        <v>0</v>
      </c>
      <c r="AY140" s="128">
        <f>ROUND(BC140*L30,2)</f>
        <v>0</v>
      </c>
      <c r="AZ140" s="128">
        <f>ROUND(SUM(AZ141:AZ143),2)</f>
        <v>2356533.6499999999</v>
      </c>
      <c r="BA140" s="128">
        <f>ROUND(SUM(BA141:BA143),2)</f>
        <v>0</v>
      </c>
      <c r="BB140" s="128">
        <f>ROUND(SUM(BB141:BB143),2)</f>
        <v>0</v>
      </c>
      <c r="BC140" s="128">
        <f>ROUND(SUM(BC141:BC143),2)</f>
        <v>0</v>
      </c>
      <c r="BD140" s="130">
        <f>ROUND(SUM(BD141:BD143),2)</f>
        <v>0</v>
      </c>
      <c r="BE140" s="4"/>
      <c r="BS140" s="131" t="s">
        <v>72</v>
      </c>
      <c r="BT140" s="131" t="s">
        <v>82</v>
      </c>
      <c r="BU140" s="131" t="s">
        <v>74</v>
      </c>
      <c r="BV140" s="131" t="s">
        <v>75</v>
      </c>
      <c r="BW140" s="131" t="s">
        <v>205</v>
      </c>
      <c r="BX140" s="131" t="s">
        <v>199</v>
      </c>
      <c r="CL140" s="131" t="s">
        <v>1</v>
      </c>
    </row>
    <row r="141" s="4" customFormat="1" ht="16.5" customHeight="1">
      <c r="A141" s="122" t="s">
        <v>83</v>
      </c>
      <c r="B141" s="60"/>
      <c r="C141" s="123"/>
      <c r="D141" s="123"/>
      <c r="E141" s="123"/>
      <c r="F141" s="124" t="s">
        <v>206</v>
      </c>
      <c r="G141" s="124"/>
      <c r="H141" s="124"/>
      <c r="I141" s="124"/>
      <c r="J141" s="124"/>
      <c r="K141" s="123"/>
      <c r="L141" s="124" t="s">
        <v>207</v>
      </c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5">
        <f>'005-2-1 - SO 05.02.1 - Od...'!J34</f>
        <v>1077640.0800000001</v>
      </c>
      <c r="AH141" s="123"/>
      <c r="AI141" s="123"/>
      <c r="AJ141" s="123"/>
      <c r="AK141" s="123"/>
      <c r="AL141" s="123"/>
      <c r="AM141" s="123"/>
      <c r="AN141" s="125">
        <f>SUM(AG141,AT141)</f>
        <v>1303944.5</v>
      </c>
      <c r="AO141" s="123"/>
      <c r="AP141" s="123"/>
      <c r="AQ141" s="126" t="s">
        <v>86</v>
      </c>
      <c r="AR141" s="62"/>
      <c r="AS141" s="127">
        <v>0</v>
      </c>
      <c r="AT141" s="128">
        <f>ROUND(SUM(AV141:AW141),2)</f>
        <v>226304.42000000001</v>
      </c>
      <c r="AU141" s="129">
        <f>'005-2-1 - SO 05.02.1 - Od...'!P133</f>
        <v>1051.917072</v>
      </c>
      <c r="AV141" s="128">
        <f>'005-2-1 - SO 05.02.1 - Od...'!J37</f>
        <v>226304.42000000001</v>
      </c>
      <c r="AW141" s="128">
        <f>'005-2-1 - SO 05.02.1 - Od...'!J38</f>
        <v>0</v>
      </c>
      <c r="AX141" s="128">
        <f>'005-2-1 - SO 05.02.1 - Od...'!J39</f>
        <v>0</v>
      </c>
      <c r="AY141" s="128">
        <f>'005-2-1 - SO 05.02.1 - Od...'!J40</f>
        <v>0</v>
      </c>
      <c r="AZ141" s="128">
        <f>'005-2-1 - SO 05.02.1 - Od...'!F37</f>
        <v>1077640.0800000001</v>
      </c>
      <c r="BA141" s="128">
        <f>'005-2-1 - SO 05.02.1 - Od...'!F38</f>
        <v>0</v>
      </c>
      <c r="BB141" s="128">
        <f>'005-2-1 - SO 05.02.1 - Od...'!F39</f>
        <v>0</v>
      </c>
      <c r="BC141" s="128">
        <f>'005-2-1 - SO 05.02.1 - Od...'!F40</f>
        <v>0</v>
      </c>
      <c r="BD141" s="130">
        <f>'005-2-1 - SO 05.02.1 - Od...'!F41</f>
        <v>0</v>
      </c>
      <c r="BE141" s="4"/>
      <c r="BT141" s="131" t="s">
        <v>155</v>
      </c>
      <c r="BV141" s="131" t="s">
        <v>75</v>
      </c>
      <c r="BW141" s="131" t="s">
        <v>208</v>
      </c>
      <c r="BX141" s="131" t="s">
        <v>205</v>
      </c>
      <c r="CL141" s="131" t="s">
        <v>1</v>
      </c>
    </row>
    <row r="142" s="4" customFormat="1" ht="16.5" customHeight="1">
      <c r="A142" s="122" t="s">
        <v>83</v>
      </c>
      <c r="B142" s="60"/>
      <c r="C142" s="123"/>
      <c r="D142" s="123"/>
      <c r="E142" s="123"/>
      <c r="F142" s="124" t="s">
        <v>209</v>
      </c>
      <c r="G142" s="124"/>
      <c r="H142" s="124"/>
      <c r="I142" s="124"/>
      <c r="J142" s="124"/>
      <c r="K142" s="123"/>
      <c r="L142" s="124" t="s">
        <v>210</v>
      </c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5">
        <f>'005-2-2 - SO 05.02.2 - Vo...'!J34</f>
        <v>982153.06000000006</v>
      </c>
      <c r="AH142" s="123"/>
      <c r="AI142" s="123"/>
      <c r="AJ142" s="123"/>
      <c r="AK142" s="123"/>
      <c r="AL142" s="123"/>
      <c r="AM142" s="123"/>
      <c r="AN142" s="125">
        <f>SUM(AG142,AT142)</f>
        <v>1188405.2000000002</v>
      </c>
      <c r="AO142" s="123"/>
      <c r="AP142" s="123"/>
      <c r="AQ142" s="126" t="s">
        <v>86</v>
      </c>
      <c r="AR142" s="62"/>
      <c r="AS142" s="127">
        <v>0</v>
      </c>
      <c r="AT142" s="128">
        <f>ROUND(SUM(AV142:AW142),2)</f>
        <v>206252.14000000001</v>
      </c>
      <c r="AU142" s="129">
        <f>'005-2-2 - SO 05.02.2 - Vo...'!P138</f>
        <v>817.45111499999996</v>
      </c>
      <c r="AV142" s="128">
        <f>'005-2-2 - SO 05.02.2 - Vo...'!J37</f>
        <v>206252.14000000001</v>
      </c>
      <c r="AW142" s="128">
        <f>'005-2-2 - SO 05.02.2 - Vo...'!J38</f>
        <v>0</v>
      </c>
      <c r="AX142" s="128">
        <f>'005-2-2 - SO 05.02.2 - Vo...'!J39</f>
        <v>0</v>
      </c>
      <c r="AY142" s="128">
        <f>'005-2-2 - SO 05.02.2 - Vo...'!J40</f>
        <v>0</v>
      </c>
      <c r="AZ142" s="128">
        <f>'005-2-2 - SO 05.02.2 - Vo...'!F37</f>
        <v>982153.06000000006</v>
      </c>
      <c r="BA142" s="128">
        <f>'005-2-2 - SO 05.02.2 - Vo...'!F38</f>
        <v>0</v>
      </c>
      <c r="BB142" s="128">
        <f>'005-2-2 - SO 05.02.2 - Vo...'!F39</f>
        <v>0</v>
      </c>
      <c r="BC142" s="128">
        <f>'005-2-2 - SO 05.02.2 - Vo...'!F40</f>
        <v>0</v>
      </c>
      <c r="BD142" s="130">
        <f>'005-2-2 - SO 05.02.2 - Vo...'!F41</f>
        <v>0</v>
      </c>
      <c r="BE142" s="4"/>
      <c r="BT142" s="131" t="s">
        <v>155</v>
      </c>
      <c r="BV142" s="131" t="s">
        <v>75</v>
      </c>
      <c r="BW142" s="131" t="s">
        <v>211</v>
      </c>
      <c r="BX142" s="131" t="s">
        <v>205</v>
      </c>
      <c r="CL142" s="131" t="s">
        <v>1</v>
      </c>
    </row>
    <row r="143" s="4" customFormat="1" ht="23.25" customHeight="1">
      <c r="A143" s="122" t="s">
        <v>83</v>
      </c>
      <c r="B143" s="60"/>
      <c r="C143" s="123"/>
      <c r="D143" s="123"/>
      <c r="E143" s="123"/>
      <c r="F143" s="124" t="s">
        <v>212</v>
      </c>
      <c r="G143" s="124"/>
      <c r="H143" s="124"/>
      <c r="I143" s="124"/>
      <c r="J143" s="124"/>
      <c r="K143" s="123"/>
      <c r="L143" s="124" t="s">
        <v>213</v>
      </c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5">
        <f>'005-2-3 - SO 05.02.3 - Tr...'!J34</f>
        <v>296740.51000000001</v>
      </c>
      <c r="AH143" s="123"/>
      <c r="AI143" s="123"/>
      <c r="AJ143" s="123"/>
      <c r="AK143" s="123"/>
      <c r="AL143" s="123"/>
      <c r="AM143" s="123"/>
      <c r="AN143" s="125">
        <f>SUM(AG143,AT143)</f>
        <v>359056.02000000002</v>
      </c>
      <c r="AO143" s="123"/>
      <c r="AP143" s="123"/>
      <c r="AQ143" s="126" t="s">
        <v>86</v>
      </c>
      <c r="AR143" s="62"/>
      <c r="AS143" s="127">
        <v>0</v>
      </c>
      <c r="AT143" s="128">
        <f>ROUND(SUM(AV143:AW143),2)</f>
        <v>62315.510000000002</v>
      </c>
      <c r="AU143" s="129">
        <f>'005-2-3 - SO 05.02.3 - Tr...'!P134</f>
        <v>271.31915900000001</v>
      </c>
      <c r="AV143" s="128">
        <f>'005-2-3 - SO 05.02.3 - Tr...'!J37</f>
        <v>62315.510000000002</v>
      </c>
      <c r="AW143" s="128">
        <f>'005-2-3 - SO 05.02.3 - Tr...'!J38</f>
        <v>0</v>
      </c>
      <c r="AX143" s="128">
        <f>'005-2-3 - SO 05.02.3 - Tr...'!J39</f>
        <v>0</v>
      </c>
      <c r="AY143" s="128">
        <f>'005-2-3 - SO 05.02.3 - Tr...'!J40</f>
        <v>0</v>
      </c>
      <c r="AZ143" s="128">
        <f>'005-2-3 - SO 05.02.3 - Tr...'!F37</f>
        <v>296740.51000000001</v>
      </c>
      <c r="BA143" s="128">
        <f>'005-2-3 - SO 05.02.3 - Tr...'!F38</f>
        <v>0</v>
      </c>
      <c r="BB143" s="128">
        <f>'005-2-3 - SO 05.02.3 - Tr...'!F39</f>
        <v>0</v>
      </c>
      <c r="BC143" s="128">
        <f>'005-2-3 - SO 05.02.3 - Tr...'!F40</f>
        <v>0</v>
      </c>
      <c r="BD143" s="130">
        <f>'005-2-3 - SO 05.02.3 - Tr...'!F41</f>
        <v>0</v>
      </c>
      <c r="BE143" s="4"/>
      <c r="BT143" s="131" t="s">
        <v>155</v>
      </c>
      <c r="BV143" s="131" t="s">
        <v>75</v>
      </c>
      <c r="BW143" s="131" t="s">
        <v>214</v>
      </c>
      <c r="BX143" s="131" t="s">
        <v>205</v>
      </c>
      <c r="CL143" s="131" t="s">
        <v>1</v>
      </c>
    </row>
    <row r="144" s="4" customFormat="1" ht="23.25" customHeight="1">
      <c r="A144" s="122" t="s">
        <v>83</v>
      </c>
      <c r="B144" s="60"/>
      <c r="C144" s="123"/>
      <c r="D144" s="123"/>
      <c r="E144" s="124" t="s">
        <v>215</v>
      </c>
      <c r="F144" s="124"/>
      <c r="G144" s="124"/>
      <c r="H144" s="124"/>
      <c r="I144" s="124"/>
      <c r="J144" s="123"/>
      <c r="K144" s="124" t="s">
        <v>216</v>
      </c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5">
        <f>'005-3 - SO 05.03 - Zpevně...'!J32</f>
        <v>1931908.6699999999</v>
      </c>
      <c r="AH144" s="123"/>
      <c r="AI144" s="123"/>
      <c r="AJ144" s="123"/>
      <c r="AK144" s="123"/>
      <c r="AL144" s="123"/>
      <c r="AM144" s="123"/>
      <c r="AN144" s="125">
        <f>SUM(AG144,AT144)</f>
        <v>2337609.4899999998</v>
      </c>
      <c r="AO144" s="123"/>
      <c r="AP144" s="123"/>
      <c r="AQ144" s="126" t="s">
        <v>86</v>
      </c>
      <c r="AR144" s="62"/>
      <c r="AS144" s="127">
        <v>0</v>
      </c>
      <c r="AT144" s="128">
        <f>ROUND(SUM(AV144:AW144),2)</f>
        <v>405700.82000000001</v>
      </c>
      <c r="AU144" s="129">
        <f>'005-3 - SO 05.03 - Zpevně...'!P126</f>
        <v>699.14748999999995</v>
      </c>
      <c r="AV144" s="128">
        <f>'005-3 - SO 05.03 - Zpevně...'!J35</f>
        <v>405700.82000000001</v>
      </c>
      <c r="AW144" s="128">
        <f>'005-3 - SO 05.03 - Zpevně...'!J36</f>
        <v>0</v>
      </c>
      <c r="AX144" s="128">
        <f>'005-3 - SO 05.03 - Zpevně...'!J37</f>
        <v>0</v>
      </c>
      <c r="AY144" s="128">
        <f>'005-3 - SO 05.03 - Zpevně...'!J38</f>
        <v>0</v>
      </c>
      <c r="AZ144" s="128">
        <f>'005-3 - SO 05.03 - Zpevně...'!F35</f>
        <v>1931908.6699999999</v>
      </c>
      <c r="BA144" s="128">
        <f>'005-3 - SO 05.03 - Zpevně...'!F36</f>
        <v>0</v>
      </c>
      <c r="BB144" s="128">
        <f>'005-3 - SO 05.03 - Zpevně...'!F37</f>
        <v>0</v>
      </c>
      <c r="BC144" s="128">
        <f>'005-3 - SO 05.03 - Zpevně...'!F38</f>
        <v>0</v>
      </c>
      <c r="BD144" s="130">
        <f>'005-3 - SO 05.03 - Zpevně...'!F39</f>
        <v>0</v>
      </c>
      <c r="BE144" s="4"/>
      <c r="BT144" s="131" t="s">
        <v>82</v>
      </c>
      <c r="BV144" s="131" t="s">
        <v>75</v>
      </c>
      <c r="BW144" s="131" t="s">
        <v>217</v>
      </c>
      <c r="BX144" s="131" t="s">
        <v>199</v>
      </c>
      <c r="CL144" s="131" t="s">
        <v>1</v>
      </c>
    </row>
    <row r="145" s="4" customFormat="1" ht="16.5" customHeight="1">
      <c r="A145" s="122" t="s">
        <v>83</v>
      </c>
      <c r="B145" s="60"/>
      <c r="C145" s="123"/>
      <c r="D145" s="123"/>
      <c r="E145" s="124" t="s">
        <v>218</v>
      </c>
      <c r="F145" s="124"/>
      <c r="G145" s="124"/>
      <c r="H145" s="124"/>
      <c r="I145" s="124"/>
      <c r="J145" s="123"/>
      <c r="K145" s="124" t="s">
        <v>219</v>
      </c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5">
        <f>'005-4 - SO 05.04 - Měrný ...'!J32</f>
        <v>69003.309999999998</v>
      </c>
      <c r="AH145" s="123"/>
      <c r="AI145" s="123"/>
      <c r="AJ145" s="123"/>
      <c r="AK145" s="123"/>
      <c r="AL145" s="123"/>
      <c r="AM145" s="123"/>
      <c r="AN145" s="125">
        <f>SUM(AG145,AT145)</f>
        <v>83494.009999999995</v>
      </c>
      <c r="AO145" s="123"/>
      <c r="AP145" s="123"/>
      <c r="AQ145" s="126" t="s">
        <v>86</v>
      </c>
      <c r="AR145" s="62"/>
      <c r="AS145" s="127">
        <v>0</v>
      </c>
      <c r="AT145" s="128">
        <f>ROUND(SUM(AV145:AW145),2)</f>
        <v>14490.700000000001</v>
      </c>
      <c r="AU145" s="129">
        <f>'005-4 - SO 05.04 - Měrný ...'!P125</f>
        <v>14.819239000000001</v>
      </c>
      <c r="AV145" s="128">
        <f>'005-4 - SO 05.04 - Měrný ...'!J35</f>
        <v>14490.700000000001</v>
      </c>
      <c r="AW145" s="128">
        <f>'005-4 - SO 05.04 - Měrný ...'!J36</f>
        <v>0</v>
      </c>
      <c r="AX145" s="128">
        <f>'005-4 - SO 05.04 - Měrný ...'!J37</f>
        <v>0</v>
      </c>
      <c r="AY145" s="128">
        <f>'005-4 - SO 05.04 - Měrný ...'!J38</f>
        <v>0</v>
      </c>
      <c r="AZ145" s="128">
        <f>'005-4 - SO 05.04 - Měrný ...'!F35</f>
        <v>69003.309999999998</v>
      </c>
      <c r="BA145" s="128">
        <f>'005-4 - SO 05.04 - Měrný ...'!F36</f>
        <v>0</v>
      </c>
      <c r="BB145" s="128">
        <f>'005-4 - SO 05.04 - Měrný ...'!F37</f>
        <v>0</v>
      </c>
      <c r="BC145" s="128">
        <f>'005-4 - SO 05.04 - Měrný ...'!F38</f>
        <v>0</v>
      </c>
      <c r="BD145" s="130">
        <f>'005-4 - SO 05.04 - Měrný ...'!F39</f>
        <v>0</v>
      </c>
      <c r="BE145" s="4"/>
      <c r="BT145" s="131" t="s">
        <v>82</v>
      </c>
      <c r="BV145" s="131" t="s">
        <v>75</v>
      </c>
      <c r="BW145" s="131" t="s">
        <v>220</v>
      </c>
      <c r="BX145" s="131" t="s">
        <v>199</v>
      </c>
      <c r="CL145" s="131" t="s">
        <v>1</v>
      </c>
    </row>
    <row r="146" s="4" customFormat="1" ht="16.5" customHeight="1">
      <c r="A146" s="122" t="s">
        <v>83</v>
      </c>
      <c r="B146" s="60"/>
      <c r="C146" s="123"/>
      <c r="D146" s="123"/>
      <c r="E146" s="124" t="s">
        <v>221</v>
      </c>
      <c r="F146" s="124"/>
      <c r="G146" s="124"/>
      <c r="H146" s="124"/>
      <c r="I146" s="124"/>
      <c r="J146" s="123"/>
      <c r="K146" s="124" t="s">
        <v>222</v>
      </c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5">
        <f>'005-5 - SO 05.05 - Výustn...'!J32</f>
        <v>127036.34</v>
      </c>
      <c r="AH146" s="123"/>
      <c r="AI146" s="123"/>
      <c r="AJ146" s="123"/>
      <c r="AK146" s="123"/>
      <c r="AL146" s="123"/>
      <c r="AM146" s="123"/>
      <c r="AN146" s="125">
        <f>SUM(AG146,AT146)</f>
        <v>153713.97</v>
      </c>
      <c r="AO146" s="123"/>
      <c r="AP146" s="123"/>
      <c r="AQ146" s="126" t="s">
        <v>86</v>
      </c>
      <c r="AR146" s="62"/>
      <c r="AS146" s="127">
        <v>0</v>
      </c>
      <c r="AT146" s="128">
        <f>ROUND(SUM(AV146:AW146),2)</f>
        <v>26677.630000000001</v>
      </c>
      <c r="AU146" s="129">
        <f>'005-5 - SO 05.05 - Výustn...'!P127</f>
        <v>117.27168499999999</v>
      </c>
      <c r="AV146" s="128">
        <f>'005-5 - SO 05.05 - Výustn...'!J35</f>
        <v>26677.630000000001</v>
      </c>
      <c r="AW146" s="128">
        <f>'005-5 - SO 05.05 - Výustn...'!J36</f>
        <v>0</v>
      </c>
      <c r="AX146" s="128">
        <f>'005-5 - SO 05.05 - Výustn...'!J37</f>
        <v>0</v>
      </c>
      <c r="AY146" s="128">
        <f>'005-5 - SO 05.05 - Výustn...'!J38</f>
        <v>0</v>
      </c>
      <c r="AZ146" s="128">
        <f>'005-5 - SO 05.05 - Výustn...'!F35</f>
        <v>127036.34</v>
      </c>
      <c r="BA146" s="128">
        <f>'005-5 - SO 05.05 - Výustn...'!F36</f>
        <v>0</v>
      </c>
      <c r="BB146" s="128">
        <f>'005-5 - SO 05.05 - Výustn...'!F37</f>
        <v>0</v>
      </c>
      <c r="BC146" s="128">
        <f>'005-5 - SO 05.05 - Výustn...'!F38</f>
        <v>0</v>
      </c>
      <c r="BD146" s="130">
        <f>'005-5 - SO 05.05 - Výustn...'!F39</f>
        <v>0</v>
      </c>
      <c r="BE146" s="4"/>
      <c r="BT146" s="131" t="s">
        <v>82</v>
      </c>
      <c r="BV146" s="131" t="s">
        <v>75</v>
      </c>
      <c r="BW146" s="131" t="s">
        <v>223</v>
      </c>
      <c r="BX146" s="131" t="s">
        <v>199</v>
      </c>
      <c r="CL146" s="131" t="s">
        <v>1</v>
      </c>
    </row>
    <row r="147" s="4" customFormat="1" ht="16.5" customHeight="1">
      <c r="A147" s="122" t="s">
        <v>83</v>
      </c>
      <c r="B147" s="60"/>
      <c r="C147" s="123"/>
      <c r="D147" s="123"/>
      <c r="E147" s="124" t="s">
        <v>224</v>
      </c>
      <c r="F147" s="124"/>
      <c r="G147" s="124"/>
      <c r="H147" s="124"/>
      <c r="I147" s="124"/>
      <c r="J147" s="123"/>
      <c r="K147" s="124" t="s">
        <v>225</v>
      </c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5">
        <f>'005-7 - SO 05.07 - Elektr...'!J32</f>
        <v>227531.5</v>
      </c>
      <c r="AH147" s="123"/>
      <c r="AI147" s="123"/>
      <c r="AJ147" s="123"/>
      <c r="AK147" s="123"/>
      <c r="AL147" s="123"/>
      <c r="AM147" s="123"/>
      <c r="AN147" s="125">
        <f>SUM(AG147,AT147)</f>
        <v>275313.12</v>
      </c>
      <c r="AO147" s="123"/>
      <c r="AP147" s="123"/>
      <c r="AQ147" s="126" t="s">
        <v>86</v>
      </c>
      <c r="AR147" s="62"/>
      <c r="AS147" s="127">
        <v>0</v>
      </c>
      <c r="AT147" s="128">
        <f>ROUND(SUM(AV147:AW147),2)</f>
        <v>47781.620000000003</v>
      </c>
      <c r="AU147" s="129">
        <f>'005-7 - SO 05.07 - Elektr...'!P121</f>
        <v>0</v>
      </c>
      <c r="AV147" s="128">
        <f>'005-7 - SO 05.07 - Elektr...'!J35</f>
        <v>47781.620000000003</v>
      </c>
      <c r="AW147" s="128">
        <f>'005-7 - SO 05.07 - Elektr...'!J36</f>
        <v>0</v>
      </c>
      <c r="AX147" s="128">
        <f>'005-7 - SO 05.07 - Elektr...'!J37</f>
        <v>0</v>
      </c>
      <c r="AY147" s="128">
        <f>'005-7 - SO 05.07 - Elektr...'!J38</f>
        <v>0</v>
      </c>
      <c r="AZ147" s="128">
        <f>'005-7 - SO 05.07 - Elektr...'!F35</f>
        <v>227531.5</v>
      </c>
      <c r="BA147" s="128">
        <f>'005-7 - SO 05.07 - Elektr...'!F36</f>
        <v>0</v>
      </c>
      <c r="BB147" s="128">
        <f>'005-7 - SO 05.07 - Elektr...'!F37</f>
        <v>0</v>
      </c>
      <c r="BC147" s="128">
        <f>'005-7 - SO 05.07 - Elektr...'!F38</f>
        <v>0</v>
      </c>
      <c r="BD147" s="130">
        <f>'005-7 - SO 05.07 - Elektr...'!F39</f>
        <v>0</v>
      </c>
      <c r="BE147" s="4"/>
      <c r="BT147" s="131" t="s">
        <v>82</v>
      </c>
      <c r="BV147" s="131" t="s">
        <v>75</v>
      </c>
      <c r="BW147" s="131" t="s">
        <v>226</v>
      </c>
      <c r="BX147" s="131" t="s">
        <v>199</v>
      </c>
      <c r="CL147" s="131" t="s">
        <v>1</v>
      </c>
    </row>
    <row r="148" s="4" customFormat="1" ht="16.5" customHeight="1">
      <c r="A148" s="4"/>
      <c r="B148" s="60"/>
      <c r="C148" s="123"/>
      <c r="D148" s="123"/>
      <c r="E148" s="124" t="s">
        <v>227</v>
      </c>
      <c r="F148" s="124"/>
      <c r="G148" s="124"/>
      <c r="H148" s="124"/>
      <c r="I148" s="124"/>
      <c r="J148" s="123"/>
      <c r="K148" s="124" t="s">
        <v>228</v>
      </c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32">
        <f>ROUND(SUM(AG149:AG150),2)</f>
        <v>499432.97999999998</v>
      </c>
      <c r="AH148" s="123"/>
      <c r="AI148" s="123"/>
      <c r="AJ148" s="123"/>
      <c r="AK148" s="123"/>
      <c r="AL148" s="123"/>
      <c r="AM148" s="123"/>
      <c r="AN148" s="125">
        <f>SUM(AG148,AT148)</f>
        <v>604313.90999999992</v>
      </c>
      <c r="AO148" s="123"/>
      <c r="AP148" s="123"/>
      <c r="AQ148" s="126" t="s">
        <v>86</v>
      </c>
      <c r="AR148" s="62"/>
      <c r="AS148" s="127">
        <f>ROUND(SUM(AS149:AS150),2)</f>
        <v>0</v>
      </c>
      <c r="AT148" s="128">
        <f>ROUND(SUM(AV148:AW148),2)</f>
        <v>104880.92999999999</v>
      </c>
      <c r="AU148" s="129">
        <f>ROUND(SUM(AU149:AU150),5)</f>
        <v>22.232949999999999</v>
      </c>
      <c r="AV148" s="128">
        <f>ROUND(AZ148*L29,2)</f>
        <v>104880.92999999999</v>
      </c>
      <c r="AW148" s="128">
        <f>ROUND(BA148*L30,2)</f>
        <v>0</v>
      </c>
      <c r="AX148" s="128">
        <f>ROUND(BB148*L29,2)</f>
        <v>0</v>
      </c>
      <c r="AY148" s="128">
        <f>ROUND(BC148*L30,2)</f>
        <v>0</v>
      </c>
      <c r="AZ148" s="128">
        <f>ROUND(SUM(AZ149:AZ150),2)</f>
        <v>499432.97999999998</v>
      </c>
      <c r="BA148" s="128">
        <f>ROUND(SUM(BA149:BA150),2)</f>
        <v>0</v>
      </c>
      <c r="BB148" s="128">
        <f>ROUND(SUM(BB149:BB150),2)</f>
        <v>0</v>
      </c>
      <c r="BC148" s="128">
        <f>ROUND(SUM(BC149:BC150),2)</f>
        <v>0</v>
      </c>
      <c r="BD148" s="130">
        <f>ROUND(SUM(BD149:BD150),2)</f>
        <v>0</v>
      </c>
      <c r="BE148" s="4"/>
      <c r="BS148" s="131" t="s">
        <v>72</v>
      </c>
      <c r="BT148" s="131" t="s">
        <v>82</v>
      </c>
      <c r="BV148" s="131" t="s">
        <v>75</v>
      </c>
      <c r="BW148" s="131" t="s">
        <v>229</v>
      </c>
      <c r="BX148" s="131" t="s">
        <v>199</v>
      </c>
      <c r="CL148" s="131" t="s">
        <v>1</v>
      </c>
    </row>
    <row r="149" s="4" customFormat="1" ht="16.5" customHeight="1">
      <c r="A149" s="122" t="s">
        <v>83</v>
      </c>
      <c r="B149" s="60"/>
      <c r="C149" s="123"/>
      <c r="D149" s="123"/>
      <c r="E149" s="123"/>
      <c r="F149" s="124" t="s">
        <v>227</v>
      </c>
      <c r="G149" s="124"/>
      <c r="H149" s="124"/>
      <c r="I149" s="124"/>
      <c r="J149" s="124"/>
      <c r="K149" s="123"/>
      <c r="L149" s="124" t="s">
        <v>228</v>
      </c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5">
        <f>'005-8 - SO 05.08 Přípojka...'!J32</f>
        <v>445116.20000000001</v>
      </c>
      <c r="AH149" s="123"/>
      <c r="AI149" s="123"/>
      <c r="AJ149" s="123"/>
      <c r="AK149" s="123"/>
      <c r="AL149" s="123"/>
      <c r="AM149" s="123"/>
      <c r="AN149" s="125">
        <f>SUM(AG149,AT149)</f>
        <v>538590.59999999998</v>
      </c>
      <c r="AO149" s="123"/>
      <c r="AP149" s="123"/>
      <c r="AQ149" s="126" t="s">
        <v>86</v>
      </c>
      <c r="AR149" s="62"/>
      <c r="AS149" s="127">
        <v>0</v>
      </c>
      <c r="AT149" s="128">
        <f>ROUND(SUM(AV149:AW149),2)</f>
        <v>93474.399999999994</v>
      </c>
      <c r="AU149" s="129">
        <f>'005-8 - SO 05.08 Přípojka...'!P121</f>
        <v>0</v>
      </c>
      <c r="AV149" s="128">
        <f>'005-8 - SO 05.08 Přípojka...'!J35</f>
        <v>93474.399999999994</v>
      </c>
      <c r="AW149" s="128">
        <f>'005-8 - SO 05.08 Přípojka...'!J36</f>
        <v>0</v>
      </c>
      <c r="AX149" s="128">
        <f>'005-8 - SO 05.08 Přípojka...'!J37</f>
        <v>0</v>
      </c>
      <c r="AY149" s="128">
        <f>'005-8 - SO 05.08 Přípojka...'!J38</f>
        <v>0</v>
      </c>
      <c r="AZ149" s="128">
        <f>'005-8 - SO 05.08 Přípojka...'!F35</f>
        <v>445116.20000000001</v>
      </c>
      <c r="BA149" s="128">
        <f>'005-8 - SO 05.08 Přípojka...'!F36</f>
        <v>0</v>
      </c>
      <c r="BB149" s="128">
        <f>'005-8 - SO 05.08 Přípojka...'!F37</f>
        <v>0</v>
      </c>
      <c r="BC149" s="128">
        <f>'005-8 - SO 05.08 Přípojka...'!F38</f>
        <v>0</v>
      </c>
      <c r="BD149" s="130">
        <f>'005-8 - SO 05.08 Přípojka...'!F39</f>
        <v>0</v>
      </c>
      <c r="BE149" s="4"/>
      <c r="BT149" s="131" t="s">
        <v>155</v>
      </c>
      <c r="BU149" s="131" t="s">
        <v>193</v>
      </c>
      <c r="BV149" s="131" t="s">
        <v>75</v>
      </c>
      <c r="BW149" s="131" t="s">
        <v>229</v>
      </c>
      <c r="BX149" s="131" t="s">
        <v>199</v>
      </c>
      <c r="CL149" s="131" t="s">
        <v>1</v>
      </c>
    </row>
    <row r="150" s="4" customFormat="1" ht="23.25" customHeight="1">
      <c r="A150" s="122" t="s">
        <v>83</v>
      </c>
      <c r="B150" s="60"/>
      <c r="C150" s="123"/>
      <c r="D150" s="123"/>
      <c r="E150" s="123"/>
      <c r="F150" s="124" t="s">
        <v>230</v>
      </c>
      <c r="G150" s="124"/>
      <c r="H150" s="124"/>
      <c r="I150" s="124"/>
      <c r="J150" s="124"/>
      <c r="K150" s="123"/>
      <c r="L150" s="124" t="s">
        <v>231</v>
      </c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5">
        <f>'005-8-1 - SO 05.08.1 Příp...'!J34</f>
        <v>54316.779999999999</v>
      </c>
      <c r="AH150" s="123"/>
      <c r="AI150" s="123"/>
      <c r="AJ150" s="123"/>
      <c r="AK150" s="123"/>
      <c r="AL150" s="123"/>
      <c r="AM150" s="123"/>
      <c r="AN150" s="125">
        <f>SUM(AG150,AT150)</f>
        <v>65723.300000000003</v>
      </c>
      <c r="AO150" s="123"/>
      <c r="AP150" s="123"/>
      <c r="AQ150" s="126" t="s">
        <v>86</v>
      </c>
      <c r="AR150" s="62"/>
      <c r="AS150" s="127">
        <v>0</v>
      </c>
      <c r="AT150" s="128">
        <f>ROUND(SUM(AV150:AW150),2)</f>
        <v>11406.52</v>
      </c>
      <c r="AU150" s="129">
        <f>'005-8-1 - SO 05.08.1 Příp...'!P129</f>
        <v>22.232946999999999</v>
      </c>
      <c r="AV150" s="128">
        <f>'005-8-1 - SO 05.08.1 Příp...'!J37</f>
        <v>11406.52</v>
      </c>
      <c r="AW150" s="128">
        <f>'005-8-1 - SO 05.08.1 Příp...'!J38</f>
        <v>0</v>
      </c>
      <c r="AX150" s="128">
        <f>'005-8-1 - SO 05.08.1 Příp...'!J39</f>
        <v>0</v>
      </c>
      <c r="AY150" s="128">
        <f>'005-8-1 - SO 05.08.1 Příp...'!J40</f>
        <v>0</v>
      </c>
      <c r="AZ150" s="128">
        <f>'005-8-1 - SO 05.08.1 Příp...'!F37</f>
        <v>54316.779999999999</v>
      </c>
      <c r="BA150" s="128">
        <f>'005-8-1 - SO 05.08.1 Příp...'!F38</f>
        <v>0</v>
      </c>
      <c r="BB150" s="128">
        <f>'005-8-1 - SO 05.08.1 Příp...'!F39</f>
        <v>0</v>
      </c>
      <c r="BC150" s="128">
        <f>'005-8-1 - SO 05.08.1 Příp...'!F40</f>
        <v>0</v>
      </c>
      <c r="BD150" s="130">
        <f>'005-8-1 - SO 05.08.1 Příp...'!F41</f>
        <v>0</v>
      </c>
      <c r="BE150" s="4"/>
      <c r="BT150" s="131" t="s">
        <v>155</v>
      </c>
      <c r="BV150" s="131" t="s">
        <v>75</v>
      </c>
      <c r="BW150" s="131" t="s">
        <v>232</v>
      </c>
      <c r="BX150" s="131" t="s">
        <v>229</v>
      </c>
      <c r="CL150" s="131" t="s">
        <v>1</v>
      </c>
    </row>
    <row r="151" s="4" customFormat="1" ht="16.5" customHeight="1">
      <c r="A151" s="122" t="s">
        <v>83</v>
      </c>
      <c r="B151" s="60"/>
      <c r="C151" s="123"/>
      <c r="D151" s="123"/>
      <c r="E151" s="124" t="s">
        <v>233</v>
      </c>
      <c r="F151" s="124"/>
      <c r="G151" s="124"/>
      <c r="H151" s="124"/>
      <c r="I151" s="124"/>
      <c r="J151" s="123"/>
      <c r="K151" s="124" t="s">
        <v>234</v>
      </c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5">
        <f>'005-9 - SO 05.09 - Oplocení'!J32</f>
        <v>293719.71999999997</v>
      </c>
      <c r="AH151" s="123"/>
      <c r="AI151" s="123"/>
      <c r="AJ151" s="123"/>
      <c r="AK151" s="123"/>
      <c r="AL151" s="123"/>
      <c r="AM151" s="123"/>
      <c r="AN151" s="125">
        <f>SUM(AG151,AT151)</f>
        <v>355400.85999999999</v>
      </c>
      <c r="AO151" s="123"/>
      <c r="AP151" s="123"/>
      <c r="AQ151" s="126" t="s">
        <v>86</v>
      </c>
      <c r="AR151" s="62"/>
      <c r="AS151" s="127">
        <v>0</v>
      </c>
      <c r="AT151" s="128">
        <f>ROUND(SUM(AV151:AW151),2)</f>
        <v>61681.139999999999</v>
      </c>
      <c r="AU151" s="129">
        <f>'005-9 - SO 05.09 - Oplocení'!P125</f>
        <v>362.43084600000003</v>
      </c>
      <c r="AV151" s="128">
        <f>'005-9 - SO 05.09 - Oplocení'!J35</f>
        <v>61681.139999999999</v>
      </c>
      <c r="AW151" s="128">
        <f>'005-9 - SO 05.09 - Oplocení'!J36</f>
        <v>0</v>
      </c>
      <c r="AX151" s="128">
        <f>'005-9 - SO 05.09 - Oplocení'!J37</f>
        <v>0</v>
      </c>
      <c r="AY151" s="128">
        <f>'005-9 - SO 05.09 - Oplocení'!J38</f>
        <v>0</v>
      </c>
      <c r="AZ151" s="128">
        <f>'005-9 - SO 05.09 - Oplocení'!F35</f>
        <v>293719.71999999997</v>
      </c>
      <c r="BA151" s="128">
        <f>'005-9 - SO 05.09 - Oplocení'!F36</f>
        <v>0</v>
      </c>
      <c r="BB151" s="128">
        <f>'005-9 - SO 05.09 - Oplocení'!F37</f>
        <v>0</v>
      </c>
      <c r="BC151" s="128">
        <f>'005-9 - SO 05.09 - Oplocení'!F38</f>
        <v>0</v>
      </c>
      <c r="BD151" s="130">
        <f>'005-9 - SO 05.09 - Oplocení'!F39</f>
        <v>0</v>
      </c>
      <c r="BE151" s="4"/>
      <c r="BT151" s="131" t="s">
        <v>82</v>
      </c>
      <c r="BV151" s="131" t="s">
        <v>75</v>
      </c>
      <c r="BW151" s="131" t="s">
        <v>235</v>
      </c>
      <c r="BX151" s="131" t="s">
        <v>199</v>
      </c>
      <c r="CL151" s="131" t="s">
        <v>1</v>
      </c>
    </row>
    <row r="152" s="4" customFormat="1" ht="23.25" customHeight="1">
      <c r="A152" s="122" t="s">
        <v>83</v>
      </c>
      <c r="B152" s="60"/>
      <c r="C152" s="123"/>
      <c r="D152" s="123"/>
      <c r="E152" s="124" t="s">
        <v>236</v>
      </c>
      <c r="F152" s="124"/>
      <c r="G152" s="124"/>
      <c r="H152" s="124"/>
      <c r="I152" s="124"/>
      <c r="J152" s="123"/>
      <c r="K152" s="124" t="s">
        <v>237</v>
      </c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5">
        <f>'005-10 - PS 03 - Strojně ...'!J32</f>
        <v>4187600</v>
      </c>
      <c r="AH152" s="123"/>
      <c r="AI152" s="123"/>
      <c r="AJ152" s="123"/>
      <c r="AK152" s="123"/>
      <c r="AL152" s="123"/>
      <c r="AM152" s="123"/>
      <c r="AN152" s="125">
        <f>SUM(AG152,AT152)</f>
        <v>5066996</v>
      </c>
      <c r="AO152" s="123"/>
      <c r="AP152" s="123"/>
      <c r="AQ152" s="126" t="s">
        <v>86</v>
      </c>
      <c r="AR152" s="62"/>
      <c r="AS152" s="127">
        <v>0</v>
      </c>
      <c r="AT152" s="128">
        <f>ROUND(SUM(AV152:AW152),2)</f>
        <v>879396</v>
      </c>
      <c r="AU152" s="129">
        <f>'005-10 - PS 03 - Strojně ...'!P122</f>
        <v>0</v>
      </c>
      <c r="AV152" s="128">
        <f>'005-10 - PS 03 - Strojně ...'!J35</f>
        <v>879396</v>
      </c>
      <c r="AW152" s="128">
        <f>'005-10 - PS 03 - Strojně ...'!J36</f>
        <v>0</v>
      </c>
      <c r="AX152" s="128">
        <f>'005-10 - PS 03 - Strojně ...'!J37</f>
        <v>0</v>
      </c>
      <c r="AY152" s="128">
        <f>'005-10 - PS 03 - Strojně ...'!J38</f>
        <v>0</v>
      </c>
      <c r="AZ152" s="128">
        <f>'005-10 - PS 03 - Strojně ...'!F35</f>
        <v>4187600</v>
      </c>
      <c r="BA152" s="128">
        <f>'005-10 - PS 03 - Strojně ...'!F36</f>
        <v>0</v>
      </c>
      <c r="BB152" s="128">
        <f>'005-10 - PS 03 - Strojně ...'!F37</f>
        <v>0</v>
      </c>
      <c r="BC152" s="128">
        <f>'005-10 - PS 03 - Strojně ...'!F38</f>
        <v>0</v>
      </c>
      <c r="BD152" s="130">
        <f>'005-10 - PS 03 - Strojně ...'!F39</f>
        <v>0</v>
      </c>
      <c r="BE152" s="4"/>
      <c r="BT152" s="131" t="s">
        <v>82</v>
      </c>
      <c r="BV152" s="131" t="s">
        <v>75</v>
      </c>
      <c r="BW152" s="131" t="s">
        <v>238</v>
      </c>
      <c r="BX152" s="131" t="s">
        <v>199</v>
      </c>
      <c r="CL152" s="131" t="s">
        <v>1</v>
      </c>
    </row>
    <row r="153" s="4" customFormat="1" ht="16.5" customHeight="1">
      <c r="A153" s="122" t="s">
        <v>83</v>
      </c>
      <c r="B153" s="60"/>
      <c r="C153" s="123"/>
      <c r="D153" s="123"/>
      <c r="E153" s="124" t="s">
        <v>239</v>
      </c>
      <c r="F153" s="124"/>
      <c r="G153" s="124"/>
      <c r="H153" s="124"/>
      <c r="I153" s="124"/>
      <c r="J153" s="123"/>
      <c r="K153" s="124" t="s">
        <v>240</v>
      </c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5">
        <f>'005-11 - PS 04 - Elektrot...'!J32</f>
        <v>1410840</v>
      </c>
      <c r="AH153" s="123"/>
      <c r="AI153" s="123"/>
      <c r="AJ153" s="123"/>
      <c r="AK153" s="123"/>
      <c r="AL153" s="123"/>
      <c r="AM153" s="123"/>
      <c r="AN153" s="125">
        <f>SUM(AG153,AT153)</f>
        <v>1707116.3999999999</v>
      </c>
      <c r="AO153" s="123"/>
      <c r="AP153" s="123"/>
      <c r="AQ153" s="126" t="s">
        <v>86</v>
      </c>
      <c r="AR153" s="62"/>
      <c r="AS153" s="127">
        <v>0</v>
      </c>
      <c r="AT153" s="128">
        <f>ROUND(SUM(AV153:AW153),2)</f>
        <v>296276.40000000002</v>
      </c>
      <c r="AU153" s="129">
        <f>'005-11 - PS 04 - Elektrot...'!P121</f>
        <v>0</v>
      </c>
      <c r="AV153" s="128">
        <f>'005-11 - PS 04 - Elektrot...'!J35</f>
        <v>296276.40000000002</v>
      </c>
      <c r="AW153" s="128">
        <f>'005-11 - PS 04 - Elektrot...'!J36</f>
        <v>0</v>
      </c>
      <c r="AX153" s="128">
        <f>'005-11 - PS 04 - Elektrot...'!J37</f>
        <v>0</v>
      </c>
      <c r="AY153" s="128">
        <f>'005-11 - PS 04 - Elektrot...'!J38</f>
        <v>0</v>
      </c>
      <c r="AZ153" s="128">
        <f>'005-11 - PS 04 - Elektrot...'!F35</f>
        <v>1410840</v>
      </c>
      <c r="BA153" s="128">
        <f>'005-11 - PS 04 - Elektrot...'!F36</f>
        <v>0</v>
      </c>
      <c r="BB153" s="128">
        <f>'005-11 - PS 04 - Elektrot...'!F37</f>
        <v>0</v>
      </c>
      <c r="BC153" s="128">
        <f>'005-11 - PS 04 - Elektrot...'!F38</f>
        <v>0</v>
      </c>
      <c r="BD153" s="130">
        <f>'005-11 - PS 04 - Elektrot...'!F39</f>
        <v>0</v>
      </c>
      <c r="BE153" s="4"/>
      <c r="BT153" s="131" t="s">
        <v>82</v>
      </c>
      <c r="BV153" s="131" t="s">
        <v>75</v>
      </c>
      <c r="BW153" s="131" t="s">
        <v>241</v>
      </c>
      <c r="BX153" s="131" t="s">
        <v>199</v>
      </c>
      <c r="CL153" s="131" t="s">
        <v>1</v>
      </c>
    </row>
    <row r="154" s="7" customFormat="1" ht="16.5" customHeight="1">
      <c r="A154" s="122" t="s">
        <v>83</v>
      </c>
      <c r="B154" s="109"/>
      <c r="C154" s="110"/>
      <c r="D154" s="111" t="s">
        <v>242</v>
      </c>
      <c r="E154" s="111"/>
      <c r="F154" s="111"/>
      <c r="G154" s="111"/>
      <c r="H154" s="111"/>
      <c r="I154" s="112"/>
      <c r="J154" s="111" t="s">
        <v>243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4">
        <f>'006 - Vedlejší a ostatní ...'!J30</f>
        <v>5743200</v>
      </c>
      <c r="AH154" s="112"/>
      <c r="AI154" s="112"/>
      <c r="AJ154" s="112"/>
      <c r="AK154" s="112"/>
      <c r="AL154" s="112"/>
      <c r="AM154" s="112"/>
      <c r="AN154" s="114">
        <f>SUM(AG154,AT154)</f>
        <v>6949272</v>
      </c>
      <c r="AO154" s="112"/>
      <c r="AP154" s="112"/>
      <c r="AQ154" s="115" t="s">
        <v>79</v>
      </c>
      <c r="AR154" s="116"/>
      <c r="AS154" s="133">
        <v>0</v>
      </c>
      <c r="AT154" s="134">
        <f>ROUND(SUM(AV154:AW154),2)</f>
        <v>1206072</v>
      </c>
      <c r="AU154" s="135">
        <f>'006 - Vedlejší a ostatní ...'!P122</f>
        <v>0</v>
      </c>
      <c r="AV154" s="134">
        <f>'006 - Vedlejší a ostatní ...'!J33</f>
        <v>1206072</v>
      </c>
      <c r="AW154" s="134">
        <f>'006 - Vedlejší a ostatní ...'!J34</f>
        <v>0</v>
      </c>
      <c r="AX154" s="134">
        <f>'006 - Vedlejší a ostatní ...'!J35</f>
        <v>0</v>
      </c>
      <c r="AY154" s="134">
        <f>'006 - Vedlejší a ostatní ...'!J36</f>
        <v>0</v>
      </c>
      <c r="AZ154" s="134">
        <f>'006 - Vedlejší a ostatní ...'!F33</f>
        <v>5743200</v>
      </c>
      <c r="BA154" s="134">
        <f>'006 - Vedlejší a ostatní ...'!F34</f>
        <v>0</v>
      </c>
      <c r="BB154" s="134">
        <f>'006 - Vedlejší a ostatní ...'!F35</f>
        <v>0</v>
      </c>
      <c r="BC154" s="134">
        <f>'006 - Vedlejší a ostatní ...'!F36</f>
        <v>0</v>
      </c>
      <c r="BD154" s="136">
        <f>'006 - Vedlejší a ostatní ...'!F37</f>
        <v>0</v>
      </c>
      <c r="BE154" s="7"/>
      <c r="BT154" s="121" t="s">
        <v>80</v>
      </c>
      <c r="BV154" s="121" t="s">
        <v>75</v>
      </c>
      <c r="BW154" s="121" t="s">
        <v>244</v>
      </c>
      <c r="BX154" s="121" t="s">
        <v>5</v>
      </c>
      <c r="CL154" s="121" t="s">
        <v>1</v>
      </c>
      <c r="CM154" s="121" t="s">
        <v>82</v>
      </c>
    </row>
    <row r="155" s="2" customFormat="1" ht="30" customHeight="1">
      <c r="A155" s="29"/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5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</row>
    <row r="156" s="2" customFormat="1" ht="6.96" customHeight="1">
      <c r="A156" s="29"/>
      <c r="B156" s="56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35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</row>
  </sheetData>
  <sheetProtection sheet="1" formatColumns="0" formatRows="0" objects="1" scenarios="1" spinCount="100000" saltValue="V626vhhOj2AzqhDqTzvnGqog8xyPReZg2ZlM5iZw3npSoIIELxpGlpE36kCNLvMiSKvnNl1sv9ywJA+PW4viBg==" hashValue="Pm80p8pJ7giIuzNK1YF31Z0eUtc/+oPKG8tjTSFktvjSmag67H1r+0Z7tw1lb8RnWH7RLnZA17t+q8PedzFDqA==" algorithmName="SHA-512" password="CC35"/>
  <mergeCells count="276">
    <mergeCell ref="K5:AO5"/>
    <mergeCell ref="K6:AO6"/>
    <mergeCell ref="E23:AN23"/>
    <mergeCell ref="AK26:AO26"/>
    <mergeCell ref="AK28:AO28"/>
    <mergeCell ref="L28:P28"/>
    <mergeCell ref="W28:AE28"/>
    <mergeCell ref="W29:AE29"/>
    <mergeCell ref="AK29:AO29"/>
    <mergeCell ref="L29:P29"/>
    <mergeCell ref="AK30:AO30"/>
    <mergeCell ref="W30:AE30"/>
    <mergeCell ref="L30:P30"/>
    <mergeCell ref="L31:P31"/>
    <mergeCell ref="AK31:AO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N110:AP110"/>
    <mergeCell ref="AG110:AM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N115:AP115"/>
    <mergeCell ref="AG115:AM115"/>
    <mergeCell ref="AG116:AM116"/>
    <mergeCell ref="AN116:AP116"/>
    <mergeCell ref="AG117:AM117"/>
    <mergeCell ref="AN117:AP117"/>
    <mergeCell ref="AN118:AP118"/>
    <mergeCell ref="AG118:AM118"/>
    <mergeCell ref="AN119:AP119"/>
    <mergeCell ref="AG119:AM119"/>
    <mergeCell ref="AN120:AP120"/>
    <mergeCell ref="AG120:AM120"/>
    <mergeCell ref="AN121:AP121"/>
    <mergeCell ref="AG121:AM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AN127:AP127"/>
    <mergeCell ref="AG127:AM127"/>
    <mergeCell ref="AG128:AM128"/>
    <mergeCell ref="AN128:AP128"/>
    <mergeCell ref="AG129:AM129"/>
    <mergeCell ref="AN129:AP129"/>
    <mergeCell ref="AN130:AP130"/>
    <mergeCell ref="AG130:AM130"/>
    <mergeCell ref="AN131:AP131"/>
    <mergeCell ref="AG131:AM131"/>
    <mergeCell ref="AN132:AP132"/>
    <mergeCell ref="AG132:AM132"/>
    <mergeCell ref="AN133:AP133"/>
    <mergeCell ref="AG133:AM133"/>
    <mergeCell ref="AN134:AP134"/>
    <mergeCell ref="AG134:AM134"/>
    <mergeCell ref="AN135:AP135"/>
    <mergeCell ref="AG135:AM135"/>
    <mergeCell ref="AN136:AP136"/>
    <mergeCell ref="AG136:AM136"/>
    <mergeCell ref="AG137:AM137"/>
    <mergeCell ref="AN137:AP137"/>
    <mergeCell ref="AN138:AP138"/>
    <mergeCell ref="AG138:AM138"/>
    <mergeCell ref="AN139:AP139"/>
    <mergeCell ref="AG139:AM139"/>
    <mergeCell ref="AN140:AP140"/>
    <mergeCell ref="AG140:AM140"/>
    <mergeCell ref="AN141:AP141"/>
    <mergeCell ref="AG141:AM141"/>
    <mergeCell ref="AG142:AM142"/>
    <mergeCell ref="AN142:AP142"/>
    <mergeCell ref="AN143:AP143"/>
    <mergeCell ref="AG143:AM143"/>
    <mergeCell ref="AN144:AP144"/>
    <mergeCell ref="AG144:AM144"/>
    <mergeCell ref="AN145:AP145"/>
    <mergeCell ref="AG145:AM145"/>
    <mergeCell ref="AN146:AP146"/>
    <mergeCell ref="AG146:AM146"/>
    <mergeCell ref="AN147:AP147"/>
    <mergeCell ref="AG147:AM147"/>
    <mergeCell ref="AN148:AP148"/>
    <mergeCell ref="AG148:AM148"/>
    <mergeCell ref="AN149:AP149"/>
    <mergeCell ref="AG149:AM149"/>
    <mergeCell ref="AN150:AP150"/>
    <mergeCell ref="AG150:AM150"/>
    <mergeCell ref="AN151:AP151"/>
    <mergeCell ref="AG151:AM151"/>
    <mergeCell ref="AN152:AP152"/>
    <mergeCell ref="AG152:AM152"/>
    <mergeCell ref="AN153:AP153"/>
    <mergeCell ref="AG153:AM153"/>
    <mergeCell ref="AN154:AP154"/>
    <mergeCell ref="AG154:AM154"/>
    <mergeCell ref="L85:AO85"/>
    <mergeCell ref="I92:AF92"/>
    <mergeCell ref="C92:G92"/>
    <mergeCell ref="J95:AF95"/>
    <mergeCell ref="D95:H95"/>
    <mergeCell ref="K96:AF96"/>
    <mergeCell ref="E96:I96"/>
    <mergeCell ref="E97:I97"/>
    <mergeCell ref="K97:AF97"/>
    <mergeCell ref="K98:AF98"/>
    <mergeCell ref="E98:I98"/>
    <mergeCell ref="K99:AF99"/>
    <mergeCell ref="E99:I99"/>
    <mergeCell ref="E100:I100"/>
    <mergeCell ref="K100:AF100"/>
    <mergeCell ref="E101:I101"/>
    <mergeCell ref="K101:AF101"/>
    <mergeCell ref="E102:I102"/>
    <mergeCell ref="K102:AF102"/>
    <mergeCell ref="J103:AF103"/>
    <mergeCell ref="D103:H103"/>
    <mergeCell ref="AM87:AN87"/>
    <mergeCell ref="AM89:AP89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G97:AM97"/>
    <mergeCell ref="AN97:AP97"/>
    <mergeCell ref="AG98:AM98"/>
    <mergeCell ref="AN98:AP98"/>
    <mergeCell ref="AN99:AP99"/>
    <mergeCell ref="AG99:AM99"/>
    <mergeCell ref="AG100:AM100"/>
    <mergeCell ref="AN100:AP100"/>
    <mergeCell ref="AG94:AM94"/>
    <mergeCell ref="AN94:AP94"/>
    <mergeCell ref="E104:I104"/>
    <mergeCell ref="K104:AF104"/>
    <mergeCell ref="K105:AF105"/>
    <mergeCell ref="E105:I105"/>
    <mergeCell ref="K106:AF106"/>
    <mergeCell ref="E106:I106"/>
    <mergeCell ref="K107:AF107"/>
    <mergeCell ref="E107:I107"/>
    <mergeCell ref="E108:I108"/>
    <mergeCell ref="K108:AF108"/>
    <mergeCell ref="K109:AF109"/>
    <mergeCell ref="E109:I109"/>
    <mergeCell ref="E110:I110"/>
    <mergeCell ref="K110:AF110"/>
    <mergeCell ref="D111:H111"/>
    <mergeCell ref="J111:AF111"/>
    <mergeCell ref="E112:I112"/>
    <mergeCell ref="K112:AF112"/>
    <mergeCell ref="E113:I113"/>
    <mergeCell ref="K113:AF113"/>
    <mergeCell ref="K114:AF114"/>
    <mergeCell ref="E114:I114"/>
    <mergeCell ref="K115:AF115"/>
    <mergeCell ref="E115:I115"/>
    <mergeCell ref="K116:AF116"/>
    <mergeCell ref="E116:I116"/>
    <mergeCell ref="K117:AF117"/>
    <mergeCell ref="E117:I117"/>
    <mergeCell ref="K118:AF118"/>
    <mergeCell ref="E118:I118"/>
    <mergeCell ref="D119:H119"/>
    <mergeCell ref="J119:AF119"/>
    <mergeCell ref="K120:AF120"/>
    <mergeCell ref="E120:I120"/>
    <mergeCell ref="F121:J121"/>
    <mergeCell ref="L121:AF121"/>
    <mergeCell ref="L122:AF122"/>
    <mergeCell ref="F122:J122"/>
    <mergeCell ref="L123:AF123"/>
    <mergeCell ref="F123:J123"/>
    <mergeCell ref="L124:AF124"/>
    <mergeCell ref="F124:J124"/>
    <mergeCell ref="F125:J125"/>
    <mergeCell ref="L125:AF125"/>
    <mergeCell ref="F126:J126"/>
    <mergeCell ref="L126:AF126"/>
    <mergeCell ref="E127:I127"/>
    <mergeCell ref="K127:AF127"/>
    <mergeCell ref="L128:AF128"/>
    <mergeCell ref="F128:J128"/>
    <mergeCell ref="F129:J129"/>
    <mergeCell ref="L129:AF129"/>
    <mergeCell ref="L130:AF130"/>
    <mergeCell ref="F130:J130"/>
    <mergeCell ref="L131:AF131"/>
    <mergeCell ref="F131:J131"/>
    <mergeCell ref="F132:J132"/>
    <mergeCell ref="L132:AF132"/>
    <mergeCell ref="F133:J133"/>
    <mergeCell ref="L133:AF133"/>
    <mergeCell ref="K134:AF134"/>
    <mergeCell ref="E134:I134"/>
    <mergeCell ref="J135:AF135"/>
    <mergeCell ref="D135:H135"/>
    <mergeCell ref="E136:I136"/>
    <mergeCell ref="K136:AF136"/>
    <mergeCell ref="E137:I137"/>
    <mergeCell ref="K137:AF137"/>
    <mergeCell ref="D138:H138"/>
    <mergeCell ref="J138:AF138"/>
    <mergeCell ref="E139:I139"/>
    <mergeCell ref="K139:AF139"/>
    <mergeCell ref="E140:I140"/>
    <mergeCell ref="K140:AF140"/>
    <mergeCell ref="F141:J141"/>
    <mergeCell ref="L141:AF141"/>
    <mergeCell ref="L142:AF142"/>
    <mergeCell ref="F142:J142"/>
    <mergeCell ref="F143:J143"/>
    <mergeCell ref="L143:AF143"/>
    <mergeCell ref="K144:AF144"/>
    <mergeCell ref="E144:I144"/>
    <mergeCell ref="E145:I145"/>
    <mergeCell ref="K145:AF145"/>
    <mergeCell ref="E146:I146"/>
    <mergeCell ref="K146:AF146"/>
    <mergeCell ref="E147:I147"/>
    <mergeCell ref="K147:AF147"/>
    <mergeCell ref="K148:AF148"/>
    <mergeCell ref="E148:I148"/>
    <mergeCell ref="F149:J149"/>
    <mergeCell ref="L149:AF149"/>
    <mergeCell ref="F150:J150"/>
    <mergeCell ref="L150:AF150"/>
    <mergeCell ref="E151:I151"/>
    <mergeCell ref="K151:AF151"/>
    <mergeCell ref="E152:I152"/>
    <mergeCell ref="K152:AF152"/>
    <mergeCell ref="E153:I153"/>
    <mergeCell ref="K153:AF153"/>
    <mergeCell ref="D154:H154"/>
    <mergeCell ref="J154:AF154"/>
  </mergeCells>
  <hyperlinks>
    <hyperlink ref="A96" location="'001-1 - Stoky A'!C2" display="/"/>
    <hyperlink ref="A97" location="'001-2 - Stoky B'!C2" display="/"/>
    <hyperlink ref="A98" location="'001-3 - Stoky C'!C2" display="/"/>
    <hyperlink ref="A99" location="'001-4 - Stoky D - Dolní K...'!C2" display="/"/>
    <hyperlink ref="A100" location="'001-5 - Stoky D - Horní K...'!C2" display="/"/>
    <hyperlink ref="A101" location="'001-6 - Stoky E'!C2" display="/"/>
    <hyperlink ref="A102" location="'001-7 - Stoky F'!C2" display="/"/>
    <hyperlink ref="A104" location="'001.1-1 - Výtlak 1'!C2" display="/"/>
    <hyperlink ref="A105" location="'001.1-2 - Výtlak 2'!C2" display="/"/>
    <hyperlink ref="A106" location="'001.1-3 - Výtlak 3'!C2" display="/"/>
    <hyperlink ref="A107" location="'001.1-4 - Výtlak 4'!C2" display="/"/>
    <hyperlink ref="A108" location="'001.1-5 - Výtlak 5'!C2" display="/"/>
    <hyperlink ref="A109" location="'001.1-6 - Výtlak 6'!C2" display="/"/>
    <hyperlink ref="A110" location="'001.1-7 - Tlaková stoka f.1'!C2" display="/"/>
    <hyperlink ref="A112" location="'002-1 - Stoky A'!C2" display="/"/>
    <hyperlink ref="A113" location="'002-2 - Stoky B'!C2" display="/"/>
    <hyperlink ref="A114" location="'002-3 - Stoky C'!C2" display="/"/>
    <hyperlink ref="A115" location="'002-4 - Stoky D - Dolní K...'!C2" display="/"/>
    <hyperlink ref="A116" location="'002-5 - Stoky D - Horní K...'!C2" display="/"/>
    <hyperlink ref="A117" location="'002-6 - Stoky E'!C2" display="/"/>
    <hyperlink ref="A118" location="'002-7 - Stoky F'!C2" display="/"/>
    <hyperlink ref="A121" location="'003.1-1 - ČSOV 1'!C2" display="/"/>
    <hyperlink ref="A122" location="'003.1-2 - ČSOV 2'!C2" display="/"/>
    <hyperlink ref="A123" location="'003.1-3 - ČSOV 3'!C2" display="/"/>
    <hyperlink ref="A124" location="'003.1-4 - ČSOV 4'!C2" display="/"/>
    <hyperlink ref="A125" location="'003.1-5 - ČSOV 5'!C2" display="/"/>
    <hyperlink ref="A126" location="'003.1-6 - ČSOV 6'!C2" display="/"/>
    <hyperlink ref="A128" location="'003.2-1 - ČSOV 1'!C2" display="/"/>
    <hyperlink ref="A129" location="'003.2-2 - ČSOV 2'!C2" display="/"/>
    <hyperlink ref="A130" location="'003.2-3 - ČSOV 3'!C2" display="/"/>
    <hyperlink ref="A131" location="'003.2-4 - ČSOV 4'!C2" display="/"/>
    <hyperlink ref="A132" location="'003.2-5 - ČSOV 5'!C2" display="/"/>
    <hyperlink ref="A133" location="'003.2-6 - ČSOV 6'!C2" display="/"/>
    <hyperlink ref="A134" location="'003.3 - PS 02 - Elektrote...'!C2" display="/"/>
    <hyperlink ref="A136" location="'004 - SO 04 - Přípojky NN...'!C2" display="/"/>
    <hyperlink ref="A137" location="'004-1 - SO 04.1 - Přípojk...'!C2" display="/"/>
    <hyperlink ref="A139" location="'005-1 - SO 05.01 - Objekt...'!C2" display="/"/>
    <hyperlink ref="A141" location="'005-2-1 - SO 05.02.1 - Od...'!C2" display="/"/>
    <hyperlink ref="A142" location="'005-2-2 - SO 05.02.2 - Vo...'!C2" display="/"/>
    <hyperlink ref="A143" location="'005-2-3 - SO 05.02.3 - Tr...'!C2" display="/"/>
    <hyperlink ref="A144" location="'005-3 - SO 05.03 - Zpevně...'!C2" display="/"/>
    <hyperlink ref="A145" location="'005-4 - SO 05.04 - Měrný ...'!C2" display="/"/>
    <hyperlink ref="A146" location="'005-5 - SO 05.05 - Výustn...'!C2" display="/"/>
    <hyperlink ref="A147" location="'005-7 - SO 05.07 - Elektr...'!C2" display="/"/>
    <hyperlink ref="A149" location="'005-8 - SO 05.08 Přípojka...'!C2" display="/"/>
    <hyperlink ref="A150" location="'005-8-1 - SO 05.08.1 Příp...'!C2" display="/"/>
    <hyperlink ref="A151" location="'005-9 - SO 05.09 - Oplocení'!C2" display="/"/>
    <hyperlink ref="A152" location="'005-10 - PS 03 - Strojně ...'!C2" display="/"/>
    <hyperlink ref="A153" location="'005-11 - PS 04 - Elektrot...'!C2" display="/"/>
    <hyperlink ref="A154" location="'006 - Vedlejší a ostatn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114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1059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1451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ROUND(J128, 2)</f>
        <v>1556974.47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ROUND((SUM(BE128:BE256)),  2)</f>
        <v>1556974.47</v>
      </c>
      <c r="G35" s="29"/>
      <c r="H35" s="29"/>
      <c r="I35" s="155">
        <v>0.20999999999999999</v>
      </c>
      <c r="J35" s="154">
        <f>ROUND(((SUM(BE128:BE256))*I35),  2)</f>
        <v>326964.64000000001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ROUND((SUM(BF128:BF256)),  2)</f>
        <v>0</v>
      </c>
      <c r="G36" s="29"/>
      <c r="H36" s="29"/>
      <c r="I36" s="155">
        <v>0.14999999999999999</v>
      </c>
      <c r="J36" s="154">
        <f>ROUND(((SUM(BF128:BF256))*I36),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ROUND((SUM(BG128:BG256)),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ROUND((SUM(BH128:BH256)),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ROUND((SUM(BI128:BI256)),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1883939.1099999999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1059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001.1-2 - Výtlak 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J128</f>
        <v>1556974.4700000002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J129</f>
        <v>1556974.4700000002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J130</f>
        <v>739108.79999999993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259</v>
      </c>
      <c r="E101" s="187"/>
      <c r="F101" s="187"/>
      <c r="G101" s="187"/>
      <c r="H101" s="187"/>
      <c r="I101" s="187"/>
      <c r="J101" s="188">
        <f>J169</f>
        <v>21007.339999999997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260</v>
      </c>
      <c r="E102" s="187"/>
      <c r="F102" s="187"/>
      <c r="G102" s="187"/>
      <c r="H102" s="187"/>
      <c r="I102" s="187"/>
      <c r="J102" s="188">
        <f>J177</f>
        <v>203143.89000000001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261</v>
      </c>
      <c r="E103" s="187"/>
      <c r="F103" s="187"/>
      <c r="G103" s="187"/>
      <c r="H103" s="187"/>
      <c r="I103" s="187"/>
      <c r="J103" s="188">
        <f>J190</f>
        <v>381555.17000000004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262</v>
      </c>
      <c r="E104" s="187"/>
      <c r="F104" s="187"/>
      <c r="G104" s="187"/>
      <c r="H104" s="187"/>
      <c r="I104" s="187"/>
      <c r="J104" s="188">
        <f>J239</f>
        <v>29912.540000000001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263</v>
      </c>
      <c r="E105" s="187"/>
      <c r="F105" s="187"/>
      <c r="G105" s="187"/>
      <c r="H105" s="187"/>
      <c r="I105" s="187"/>
      <c r="J105" s="188">
        <f>J246</f>
        <v>42007.840000000004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264</v>
      </c>
      <c r="E106" s="187"/>
      <c r="F106" s="187"/>
      <c r="G106" s="187"/>
      <c r="H106" s="187"/>
      <c r="I106" s="187"/>
      <c r="J106" s="188">
        <f>J255</f>
        <v>140238.89000000001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29"/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6.96" customHeight="1">
      <c r="A108" s="29"/>
      <c r="B108" s="56"/>
      <c r="C108" s="57"/>
      <c r="D108" s="57"/>
      <c r="E108" s="57"/>
      <c r="F108" s="57"/>
      <c r="G108" s="57"/>
      <c r="H108" s="57"/>
      <c r="I108" s="57"/>
      <c r="J108" s="57"/>
      <c r="K108" s="57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12" s="2" customFormat="1" ht="6.96" customHeight="1">
      <c r="A112" s="29"/>
      <c r="B112" s="58"/>
      <c r="C112" s="59"/>
      <c r="D112" s="59"/>
      <c r="E112" s="59"/>
      <c r="F112" s="59"/>
      <c r="G112" s="59"/>
      <c r="H112" s="59"/>
      <c r="I112" s="59"/>
      <c r="J112" s="59"/>
      <c r="K112" s="59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24.96" customHeight="1">
      <c r="A113" s="29"/>
      <c r="B113" s="30"/>
      <c r="C113" s="20" t="s">
        <v>267</v>
      </c>
      <c r="D113" s="31"/>
      <c r="E113" s="31"/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6.96" customHeight="1">
      <c r="A114" s="29"/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12" customHeight="1">
      <c r="A115" s="29"/>
      <c r="B115" s="30"/>
      <c r="C115" s="26" t="s">
        <v>14</v>
      </c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26.25" customHeight="1">
      <c r="A116" s="29"/>
      <c r="B116" s="30"/>
      <c r="C116" s="31"/>
      <c r="D116" s="31"/>
      <c r="E116" s="174" t="str">
        <f>E7</f>
        <v>Kanalizace a ČOV pro obec Horní Kruty, místní část Dolní Kruty, Přestavlky a Bohouňovice II</v>
      </c>
      <c r="F116" s="26"/>
      <c r="G116" s="26"/>
      <c r="H116" s="26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1" customFormat="1" ht="12" customHeight="1">
      <c r="B117" s="18"/>
      <c r="C117" s="26" t="s">
        <v>246</v>
      </c>
      <c r="D117" s="19"/>
      <c r="E117" s="19"/>
      <c r="F117" s="19"/>
      <c r="G117" s="19"/>
      <c r="H117" s="19"/>
      <c r="I117" s="19"/>
      <c r="J117" s="19"/>
      <c r="K117" s="19"/>
      <c r="L117" s="17"/>
    </row>
    <row r="118" s="2" customFormat="1" ht="16.5" customHeight="1">
      <c r="A118" s="29"/>
      <c r="B118" s="30"/>
      <c r="C118" s="31"/>
      <c r="D118" s="31"/>
      <c r="E118" s="174" t="s">
        <v>1059</v>
      </c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248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16.5" customHeight="1">
      <c r="A120" s="29"/>
      <c r="B120" s="30"/>
      <c r="C120" s="31"/>
      <c r="D120" s="31"/>
      <c r="E120" s="66" t="str">
        <f>E11</f>
        <v>001.1-2 - Výtlak 2</v>
      </c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6.96" customHeight="1">
      <c r="A121" s="29"/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2" customHeight="1">
      <c r="A122" s="29"/>
      <c r="B122" s="30"/>
      <c r="C122" s="26" t="s">
        <v>18</v>
      </c>
      <c r="D122" s="31"/>
      <c r="E122" s="31"/>
      <c r="F122" s="23" t="str">
        <f>F14</f>
        <v>Horní Kruty, místní část Dolní Kruty, Přestavlky a</v>
      </c>
      <c r="G122" s="31"/>
      <c r="H122" s="31"/>
      <c r="I122" s="26" t="s">
        <v>20</v>
      </c>
      <c r="J122" s="69" t="str">
        <f>IF(J14="","",J14)</f>
        <v>10. 2. 2021</v>
      </c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6.96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40.05" customHeight="1">
      <c r="A124" s="29"/>
      <c r="B124" s="30"/>
      <c r="C124" s="26" t="s">
        <v>22</v>
      </c>
      <c r="D124" s="31"/>
      <c r="E124" s="31"/>
      <c r="F124" s="23" t="str">
        <f>E17</f>
        <v>Obec Horní Kruty</v>
      </c>
      <c r="G124" s="31"/>
      <c r="H124" s="31"/>
      <c r="I124" s="26" t="s">
        <v>28</v>
      </c>
      <c r="J124" s="27" t="str">
        <f>E23</f>
        <v>Vodohospodářské inženýrské služby a.s.</v>
      </c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15.15" customHeight="1">
      <c r="A125" s="29"/>
      <c r="B125" s="30"/>
      <c r="C125" s="26" t="s">
        <v>26</v>
      </c>
      <c r="D125" s="31"/>
      <c r="E125" s="31"/>
      <c r="F125" s="23" t="str">
        <f>IF(E20="","",E20)</f>
        <v xml:space="preserve"> </v>
      </c>
      <c r="G125" s="31"/>
      <c r="H125" s="31"/>
      <c r="I125" s="26" t="s">
        <v>31</v>
      </c>
      <c r="J125" s="27" t="str">
        <f>E26</f>
        <v xml:space="preserve"> </v>
      </c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0.32" customHeight="1">
      <c r="A126" s="29"/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11" customFormat="1" ht="29.28" customHeight="1">
      <c r="A127" s="190"/>
      <c r="B127" s="191"/>
      <c r="C127" s="192" t="s">
        <v>268</v>
      </c>
      <c r="D127" s="193" t="s">
        <v>58</v>
      </c>
      <c r="E127" s="193" t="s">
        <v>54</v>
      </c>
      <c r="F127" s="193" t="s">
        <v>55</v>
      </c>
      <c r="G127" s="193" t="s">
        <v>269</v>
      </c>
      <c r="H127" s="193" t="s">
        <v>270</v>
      </c>
      <c r="I127" s="193" t="s">
        <v>271</v>
      </c>
      <c r="J127" s="194" t="s">
        <v>252</v>
      </c>
      <c r="K127" s="195" t="s">
        <v>272</v>
      </c>
      <c r="L127" s="196"/>
      <c r="M127" s="90" t="s">
        <v>1</v>
      </c>
      <c r="N127" s="91" t="s">
        <v>37</v>
      </c>
      <c r="O127" s="91" t="s">
        <v>273</v>
      </c>
      <c r="P127" s="91" t="s">
        <v>274</v>
      </c>
      <c r="Q127" s="91" t="s">
        <v>275</v>
      </c>
      <c r="R127" s="91" t="s">
        <v>276</v>
      </c>
      <c r="S127" s="91" t="s">
        <v>277</v>
      </c>
      <c r="T127" s="92" t="s">
        <v>278</v>
      </c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</row>
    <row r="128" s="2" customFormat="1" ht="22.8" customHeight="1">
      <c r="A128" s="29"/>
      <c r="B128" s="30"/>
      <c r="C128" s="97" t="s">
        <v>279</v>
      </c>
      <c r="D128" s="31"/>
      <c r="E128" s="31"/>
      <c r="F128" s="31"/>
      <c r="G128" s="31"/>
      <c r="H128" s="31"/>
      <c r="I128" s="31"/>
      <c r="J128" s="197">
        <f>BK128</f>
        <v>1556974.4700000002</v>
      </c>
      <c r="K128" s="31"/>
      <c r="L128" s="35"/>
      <c r="M128" s="93"/>
      <c r="N128" s="198"/>
      <c r="O128" s="94"/>
      <c r="P128" s="199">
        <f>P129</f>
        <v>1564.1865899999998</v>
      </c>
      <c r="Q128" s="94"/>
      <c r="R128" s="199">
        <f>R129</f>
        <v>146.84666019999997</v>
      </c>
      <c r="S128" s="94"/>
      <c r="T128" s="200">
        <f>T129</f>
        <v>102.15036799999999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T128" s="14" t="s">
        <v>72</v>
      </c>
      <c r="AU128" s="14" t="s">
        <v>254</v>
      </c>
      <c r="BK128" s="201">
        <f>BK129</f>
        <v>1556974.4700000002</v>
      </c>
    </row>
    <row r="129" s="12" customFormat="1" ht="25.92" customHeight="1">
      <c r="A129" s="12"/>
      <c r="B129" s="202"/>
      <c r="C129" s="203"/>
      <c r="D129" s="204" t="s">
        <v>72</v>
      </c>
      <c r="E129" s="205" t="s">
        <v>280</v>
      </c>
      <c r="F129" s="205" t="s">
        <v>281</v>
      </c>
      <c r="G129" s="203"/>
      <c r="H129" s="203"/>
      <c r="I129" s="203"/>
      <c r="J129" s="206">
        <f>BK129</f>
        <v>1556974.4700000002</v>
      </c>
      <c r="K129" s="203"/>
      <c r="L129" s="207"/>
      <c r="M129" s="208"/>
      <c r="N129" s="209"/>
      <c r="O129" s="209"/>
      <c r="P129" s="210">
        <f>P130+P169+P177+P190+P239+P246+P255</f>
        <v>1564.1865899999998</v>
      </c>
      <c r="Q129" s="209"/>
      <c r="R129" s="210">
        <f>R130+R169+R177+R190+R239+R246+R255</f>
        <v>146.84666019999997</v>
      </c>
      <c r="S129" s="209"/>
      <c r="T129" s="211">
        <f>T130+T169+T177+T190+T239+T246+T255</f>
        <v>102.15036799999999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2" t="s">
        <v>80</v>
      </c>
      <c r="AT129" s="213" t="s">
        <v>72</v>
      </c>
      <c r="AU129" s="213" t="s">
        <v>73</v>
      </c>
      <c r="AY129" s="212" t="s">
        <v>282</v>
      </c>
      <c r="BK129" s="214">
        <f>BK130+BK169+BK177+BK190+BK239+BK246+BK255</f>
        <v>1556974.4700000002</v>
      </c>
    </row>
    <row r="130" s="12" customFormat="1" ht="22.8" customHeight="1">
      <c r="A130" s="12"/>
      <c r="B130" s="202"/>
      <c r="C130" s="203"/>
      <c r="D130" s="204" t="s">
        <v>72</v>
      </c>
      <c r="E130" s="215" t="s">
        <v>80</v>
      </c>
      <c r="F130" s="215" t="s">
        <v>283</v>
      </c>
      <c r="G130" s="203"/>
      <c r="H130" s="203"/>
      <c r="I130" s="203"/>
      <c r="J130" s="216">
        <f>BK130</f>
        <v>739108.79999999993</v>
      </c>
      <c r="K130" s="203"/>
      <c r="L130" s="207"/>
      <c r="M130" s="208"/>
      <c r="N130" s="209"/>
      <c r="O130" s="209"/>
      <c r="P130" s="210">
        <f>SUM(P131:P168)</f>
        <v>1014.8643539999997</v>
      </c>
      <c r="Q130" s="209"/>
      <c r="R130" s="210">
        <f>SUM(R131:R168)</f>
        <v>1.6443095800000001</v>
      </c>
      <c r="S130" s="209"/>
      <c r="T130" s="211">
        <f>SUM(T131:T168)</f>
        <v>100.12716799999998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2" t="s">
        <v>80</v>
      </c>
      <c r="AT130" s="213" t="s">
        <v>72</v>
      </c>
      <c r="AU130" s="213" t="s">
        <v>80</v>
      </c>
      <c r="AY130" s="212" t="s">
        <v>282</v>
      </c>
      <c r="BK130" s="214">
        <f>SUM(BK131:BK168)</f>
        <v>739108.79999999993</v>
      </c>
    </row>
    <row r="131" s="2" customFormat="1" ht="21.75" customHeight="1">
      <c r="A131" s="29"/>
      <c r="B131" s="30"/>
      <c r="C131" s="217" t="s">
        <v>80</v>
      </c>
      <c r="D131" s="217" t="s">
        <v>284</v>
      </c>
      <c r="E131" s="218" t="s">
        <v>285</v>
      </c>
      <c r="F131" s="219" t="s">
        <v>286</v>
      </c>
      <c r="G131" s="220" t="s">
        <v>287</v>
      </c>
      <c r="H131" s="221">
        <v>18.960000000000001</v>
      </c>
      <c r="I131" s="222">
        <v>34.600000000000001</v>
      </c>
      <c r="J131" s="222">
        <f>ROUND(I131*H131,2)</f>
        <v>656.01999999999998</v>
      </c>
      <c r="K131" s="223"/>
      <c r="L131" s="35"/>
      <c r="M131" s="224" t="s">
        <v>1</v>
      </c>
      <c r="N131" s="225" t="s">
        <v>38</v>
      </c>
      <c r="O131" s="226">
        <v>0.070000000000000007</v>
      </c>
      <c r="P131" s="226">
        <f>O131*H131</f>
        <v>1.3272000000000002</v>
      </c>
      <c r="Q131" s="226">
        <v>0</v>
      </c>
      <c r="R131" s="226">
        <f>Q131*H131</f>
        <v>0</v>
      </c>
      <c r="S131" s="226">
        <v>0.17000000000000001</v>
      </c>
      <c r="T131" s="227">
        <f>S131*H131</f>
        <v>3.2232000000000003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288</v>
      </c>
      <c r="AT131" s="228" t="s">
        <v>284</v>
      </c>
      <c r="AU131" s="228" t="s">
        <v>82</v>
      </c>
      <c r="AY131" s="14" t="s">
        <v>282</v>
      </c>
      <c r="BE131" s="229">
        <f>IF(N131="základní",J131,0)</f>
        <v>656.01999999999998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656.01999999999998</v>
      </c>
      <c r="BL131" s="14" t="s">
        <v>288</v>
      </c>
      <c r="BM131" s="228" t="s">
        <v>289</v>
      </c>
    </row>
    <row r="132" s="2" customFormat="1" ht="21.75" customHeight="1">
      <c r="A132" s="29"/>
      <c r="B132" s="30"/>
      <c r="C132" s="217" t="s">
        <v>82</v>
      </c>
      <c r="D132" s="217" t="s">
        <v>284</v>
      </c>
      <c r="E132" s="218" t="s">
        <v>290</v>
      </c>
      <c r="F132" s="219" t="s">
        <v>291</v>
      </c>
      <c r="G132" s="220" t="s">
        <v>287</v>
      </c>
      <c r="H132" s="221">
        <v>160.02199999999999</v>
      </c>
      <c r="I132" s="222">
        <v>50.299999999999997</v>
      </c>
      <c r="J132" s="222">
        <f>ROUND(I132*H132,2)</f>
        <v>8049.1099999999997</v>
      </c>
      <c r="K132" s="223"/>
      <c r="L132" s="35"/>
      <c r="M132" s="224" t="s">
        <v>1</v>
      </c>
      <c r="N132" s="225" t="s">
        <v>38</v>
      </c>
      <c r="O132" s="226">
        <v>0.10199999999999999</v>
      </c>
      <c r="P132" s="226">
        <f>O132*H132</f>
        <v>16.322243999999998</v>
      </c>
      <c r="Q132" s="226">
        <v>0</v>
      </c>
      <c r="R132" s="226">
        <f>Q132*H132</f>
        <v>0</v>
      </c>
      <c r="S132" s="226">
        <v>0.28999999999999998</v>
      </c>
      <c r="T132" s="227">
        <f>S132*H132</f>
        <v>46.406379999999992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82</v>
      </c>
      <c r="AY132" s="14" t="s">
        <v>282</v>
      </c>
      <c r="BE132" s="229">
        <f>IF(N132="základní",J132,0)</f>
        <v>8049.1099999999997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8049.1099999999997</v>
      </c>
      <c r="BL132" s="14" t="s">
        <v>288</v>
      </c>
      <c r="BM132" s="228" t="s">
        <v>292</v>
      </c>
    </row>
    <row r="133" s="2" customFormat="1" ht="21.75" customHeight="1">
      <c r="A133" s="29"/>
      <c r="B133" s="30"/>
      <c r="C133" s="217" t="s">
        <v>155</v>
      </c>
      <c r="D133" s="217" t="s">
        <v>284</v>
      </c>
      <c r="E133" s="218" t="s">
        <v>293</v>
      </c>
      <c r="F133" s="219" t="s">
        <v>294</v>
      </c>
      <c r="G133" s="220" t="s">
        <v>287</v>
      </c>
      <c r="H133" s="221">
        <v>2.7000000000000002</v>
      </c>
      <c r="I133" s="222">
        <v>74.799999999999997</v>
      </c>
      <c r="J133" s="222">
        <f>ROUND(I133*H133,2)</f>
        <v>201.96000000000001</v>
      </c>
      <c r="K133" s="223"/>
      <c r="L133" s="35"/>
      <c r="M133" s="224" t="s">
        <v>1</v>
      </c>
      <c r="N133" s="225" t="s">
        <v>38</v>
      </c>
      <c r="O133" s="226">
        <v>0.16600000000000001</v>
      </c>
      <c r="P133" s="226">
        <f>O133*H133</f>
        <v>0.44820000000000004</v>
      </c>
      <c r="Q133" s="226">
        <v>0</v>
      </c>
      <c r="R133" s="226">
        <f>Q133*H133</f>
        <v>0</v>
      </c>
      <c r="S133" s="226">
        <v>0.44</v>
      </c>
      <c r="T133" s="227">
        <f>S133*H133</f>
        <v>1.1880000000000002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201.96000000000001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201.96000000000001</v>
      </c>
      <c r="BL133" s="14" t="s">
        <v>288</v>
      </c>
      <c r="BM133" s="228" t="s">
        <v>295</v>
      </c>
    </row>
    <row r="134" s="2" customFormat="1" ht="21.75" customHeight="1">
      <c r="A134" s="29"/>
      <c r="B134" s="30"/>
      <c r="C134" s="217" t="s">
        <v>288</v>
      </c>
      <c r="D134" s="217" t="s">
        <v>284</v>
      </c>
      <c r="E134" s="218" t="s">
        <v>296</v>
      </c>
      <c r="F134" s="219" t="s">
        <v>297</v>
      </c>
      <c r="G134" s="220" t="s">
        <v>287</v>
      </c>
      <c r="H134" s="221">
        <v>10.116</v>
      </c>
      <c r="I134" s="222">
        <v>41.200000000000003</v>
      </c>
      <c r="J134" s="222">
        <f>ROUND(I134*H134,2)</f>
        <v>416.77999999999997</v>
      </c>
      <c r="K134" s="223"/>
      <c r="L134" s="35"/>
      <c r="M134" s="224" t="s">
        <v>1</v>
      </c>
      <c r="N134" s="225" t="s">
        <v>38</v>
      </c>
      <c r="O134" s="226">
        <v>0.080000000000000002</v>
      </c>
      <c r="P134" s="226">
        <f>O134*H134</f>
        <v>0.80928</v>
      </c>
      <c r="Q134" s="226">
        <v>0</v>
      </c>
      <c r="R134" s="226">
        <f>Q134*H134</f>
        <v>0</v>
      </c>
      <c r="S134" s="226">
        <v>0.098000000000000004</v>
      </c>
      <c r="T134" s="227">
        <f>S134*H134</f>
        <v>0.99136800000000003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416.77999999999997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416.77999999999997</v>
      </c>
      <c r="BL134" s="14" t="s">
        <v>288</v>
      </c>
      <c r="BM134" s="228" t="s">
        <v>298</v>
      </c>
    </row>
    <row r="135" s="2" customFormat="1" ht="21.75" customHeight="1">
      <c r="A135" s="29"/>
      <c r="B135" s="30"/>
      <c r="C135" s="217" t="s">
        <v>299</v>
      </c>
      <c r="D135" s="217" t="s">
        <v>284</v>
      </c>
      <c r="E135" s="218" t="s">
        <v>300</v>
      </c>
      <c r="F135" s="219" t="s">
        <v>301</v>
      </c>
      <c r="G135" s="220" t="s">
        <v>287</v>
      </c>
      <c r="H135" s="221">
        <v>16.001999999999999</v>
      </c>
      <c r="I135" s="222">
        <v>58.700000000000003</v>
      </c>
      <c r="J135" s="222">
        <f>ROUND(I135*H135,2)</f>
        <v>939.32000000000005</v>
      </c>
      <c r="K135" s="223"/>
      <c r="L135" s="35"/>
      <c r="M135" s="224" t="s">
        <v>1</v>
      </c>
      <c r="N135" s="225" t="s">
        <v>38</v>
      </c>
      <c r="O135" s="226">
        <v>0.108</v>
      </c>
      <c r="P135" s="226">
        <f>O135*H135</f>
        <v>1.7282159999999998</v>
      </c>
      <c r="Q135" s="226">
        <v>0</v>
      </c>
      <c r="R135" s="226">
        <f>Q135*H135</f>
        <v>0</v>
      </c>
      <c r="S135" s="226">
        <v>0.22</v>
      </c>
      <c r="T135" s="227">
        <f>S135*H135</f>
        <v>3.5204399999999998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939.32000000000005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939.32000000000005</v>
      </c>
      <c r="BL135" s="14" t="s">
        <v>288</v>
      </c>
      <c r="BM135" s="228" t="s">
        <v>302</v>
      </c>
    </row>
    <row r="136" s="2" customFormat="1" ht="21.75" customHeight="1">
      <c r="A136" s="29"/>
      <c r="B136" s="30"/>
      <c r="C136" s="217" t="s">
        <v>303</v>
      </c>
      <c r="D136" s="217" t="s">
        <v>284</v>
      </c>
      <c r="E136" s="218" t="s">
        <v>304</v>
      </c>
      <c r="F136" s="219" t="s">
        <v>305</v>
      </c>
      <c r="G136" s="220" t="s">
        <v>287</v>
      </c>
      <c r="H136" s="221">
        <v>0.27000000000000002</v>
      </c>
      <c r="I136" s="222">
        <v>97.799999999999997</v>
      </c>
      <c r="J136" s="222">
        <f>ROUND(I136*H136,2)</f>
        <v>26.41</v>
      </c>
      <c r="K136" s="223"/>
      <c r="L136" s="35"/>
      <c r="M136" s="224" t="s">
        <v>1</v>
      </c>
      <c r="N136" s="225" t="s">
        <v>38</v>
      </c>
      <c r="O136" s="226">
        <v>0.182</v>
      </c>
      <c r="P136" s="226">
        <f>O136*H136</f>
        <v>0.049140000000000003</v>
      </c>
      <c r="Q136" s="226">
        <v>0</v>
      </c>
      <c r="R136" s="226">
        <f>Q136*H136</f>
        <v>0</v>
      </c>
      <c r="S136" s="226">
        <v>0.316</v>
      </c>
      <c r="T136" s="227">
        <f>S136*H136</f>
        <v>0.085320000000000007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26.41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26.41</v>
      </c>
      <c r="BL136" s="14" t="s">
        <v>288</v>
      </c>
      <c r="BM136" s="228" t="s">
        <v>306</v>
      </c>
    </row>
    <row r="137" s="2" customFormat="1" ht="21.75" customHeight="1">
      <c r="A137" s="29"/>
      <c r="B137" s="30"/>
      <c r="C137" s="217" t="s">
        <v>307</v>
      </c>
      <c r="D137" s="217" t="s">
        <v>284</v>
      </c>
      <c r="E137" s="218" t="s">
        <v>308</v>
      </c>
      <c r="F137" s="219" t="s">
        <v>309</v>
      </c>
      <c r="G137" s="220" t="s">
        <v>287</v>
      </c>
      <c r="H137" s="221">
        <v>144.02000000000001</v>
      </c>
      <c r="I137" s="222">
        <v>83</v>
      </c>
      <c r="J137" s="222">
        <f>ROUND(I137*H137,2)</f>
        <v>11953.66</v>
      </c>
      <c r="K137" s="223"/>
      <c r="L137" s="35"/>
      <c r="M137" s="224" t="s">
        <v>1</v>
      </c>
      <c r="N137" s="225" t="s">
        <v>38</v>
      </c>
      <c r="O137" s="226">
        <v>0.014999999999999999</v>
      </c>
      <c r="P137" s="226">
        <f>O137*H137</f>
        <v>2.1602999999999999</v>
      </c>
      <c r="Q137" s="226">
        <v>0.00012999999999999999</v>
      </c>
      <c r="R137" s="226">
        <f>Q137*H137</f>
        <v>0.018722599999999999</v>
      </c>
      <c r="S137" s="226">
        <v>0.23000000000000001</v>
      </c>
      <c r="T137" s="227">
        <f>S137*H137</f>
        <v>33.124600000000001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11953.66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11953.66</v>
      </c>
      <c r="BL137" s="14" t="s">
        <v>288</v>
      </c>
      <c r="BM137" s="228" t="s">
        <v>310</v>
      </c>
    </row>
    <row r="138" s="2" customFormat="1" ht="21.75" customHeight="1">
      <c r="A138" s="29"/>
      <c r="B138" s="30"/>
      <c r="C138" s="217" t="s">
        <v>311</v>
      </c>
      <c r="D138" s="217" t="s">
        <v>284</v>
      </c>
      <c r="E138" s="218" t="s">
        <v>312</v>
      </c>
      <c r="F138" s="219" t="s">
        <v>313</v>
      </c>
      <c r="G138" s="220" t="s">
        <v>287</v>
      </c>
      <c r="H138" s="221">
        <v>2.4300000000000002</v>
      </c>
      <c r="I138" s="222">
        <v>128</v>
      </c>
      <c r="J138" s="222">
        <f>ROUND(I138*H138,2)</f>
        <v>311.04000000000002</v>
      </c>
      <c r="K138" s="223"/>
      <c r="L138" s="35"/>
      <c r="M138" s="224" t="s">
        <v>1</v>
      </c>
      <c r="N138" s="225" t="s">
        <v>38</v>
      </c>
      <c r="O138" s="226">
        <v>0.021000000000000001</v>
      </c>
      <c r="P138" s="226">
        <f>O138*H138</f>
        <v>0.051030000000000006</v>
      </c>
      <c r="Q138" s="226">
        <v>0.00024000000000000001</v>
      </c>
      <c r="R138" s="226">
        <f>Q138*H138</f>
        <v>0.00058320000000000008</v>
      </c>
      <c r="S138" s="226">
        <v>0.46000000000000002</v>
      </c>
      <c r="T138" s="227">
        <f>S138*H138</f>
        <v>1.1178000000000001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311.04000000000002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311.04000000000002</v>
      </c>
      <c r="BL138" s="14" t="s">
        <v>288</v>
      </c>
      <c r="BM138" s="228" t="s">
        <v>314</v>
      </c>
    </row>
    <row r="139" s="2" customFormat="1" ht="21.75" customHeight="1">
      <c r="A139" s="29"/>
      <c r="B139" s="30"/>
      <c r="C139" s="217" t="s">
        <v>315</v>
      </c>
      <c r="D139" s="217" t="s">
        <v>284</v>
      </c>
      <c r="E139" s="218" t="s">
        <v>316</v>
      </c>
      <c r="F139" s="219" t="s">
        <v>317</v>
      </c>
      <c r="G139" s="220" t="s">
        <v>287</v>
      </c>
      <c r="H139" s="221">
        <v>91.043999999999997</v>
      </c>
      <c r="I139" s="222">
        <v>70</v>
      </c>
      <c r="J139" s="222">
        <f>ROUND(I139*H139,2)</f>
        <v>6373.0799999999999</v>
      </c>
      <c r="K139" s="223"/>
      <c r="L139" s="35"/>
      <c r="M139" s="224" t="s">
        <v>1</v>
      </c>
      <c r="N139" s="225" t="s">
        <v>38</v>
      </c>
      <c r="O139" s="226">
        <v>0.012999999999999999</v>
      </c>
      <c r="P139" s="226">
        <f>O139*H139</f>
        <v>1.1835719999999999</v>
      </c>
      <c r="Q139" s="226">
        <v>9.0000000000000006E-05</v>
      </c>
      <c r="R139" s="226">
        <f>Q139*H139</f>
        <v>0.0081939600000000001</v>
      </c>
      <c r="S139" s="226">
        <v>0.11500000000000001</v>
      </c>
      <c r="T139" s="227">
        <f>S139*H139</f>
        <v>10.47006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6373.0799999999999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6373.0799999999999</v>
      </c>
      <c r="BL139" s="14" t="s">
        <v>288</v>
      </c>
      <c r="BM139" s="228" t="s">
        <v>318</v>
      </c>
    </row>
    <row r="140" s="2" customFormat="1" ht="21.75" customHeight="1">
      <c r="A140" s="29"/>
      <c r="B140" s="30"/>
      <c r="C140" s="217" t="s">
        <v>319</v>
      </c>
      <c r="D140" s="217" t="s">
        <v>284</v>
      </c>
      <c r="E140" s="218" t="s">
        <v>325</v>
      </c>
      <c r="F140" s="219" t="s">
        <v>326</v>
      </c>
      <c r="G140" s="220" t="s">
        <v>327</v>
      </c>
      <c r="H140" s="221">
        <v>36</v>
      </c>
      <c r="I140" s="222">
        <v>74.900000000000006</v>
      </c>
      <c r="J140" s="222">
        <f>ROUND(I140*H140,2)</f>
        <v>2696.4000000000001</v>
      </c>
      <c r="K140" s="223"/>
      <c r="L140" s="35"/>
      <c r="M140" s="224" t="s">
        <v>1</v>
      </c>
      <c r="N140" s="225" t="s">
        <v>38</v>
      </c>
      <c r="O140" s="226">
        <v>0.184</v>
      </c>
      <c r="P140" s="226">
        <f>O140*H140</f>
        <v>6.6239999999999997</v>
      </c>
      <c r="Q140" s="226">
        <v>3.0000000000000001E-05</v>
      </c>
      <c r="R140" s="226">
        <f>Q140*H140</f>
        <v>0.00108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2696.4000000000001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2696.4000000000001</v>
      </c>
      <c r="BL140" s="14" t="s">
        <v>288</v>
      </c>
      <c r="BM140" s="228" t="s">
        <v>328</v>
      </c>
    </row>
    <row r="141" s="2" customFormat="1" ht="21.75" customHeight="1">
      <c r="A141" s="29"/>
      <c r="B141" s="30"/>
      <c r="C141" s="217" t="s">
        <v>324</v>
      </c>
      <c r="D141" s="217" t="s">
        <v>284</v>
      </c>
      <c r="E141" s="218" t="s">
        <v>330</v>
      </c>
      <c r="F141" s="219" t="s">
        <v>331</v>
      </c>
      <c r="G141" s="220" t="s">
        <v>332</v>
      </c>
      <c r="H141" s="221">
        <v>3</v>
      </c>
      <c r="I141" s="222">
        <v>43.899999999999999</v>
      </c>
      <c r="J141" s="222">
        <f>ROUND(I141*H141,2)</f>
        <v>131.69999999999999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131.69999999999999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131.69999999999999</v>
      </c>
      <c r="BL141" s="14" t="s">
        <v>288</v>
      </c>
      <c r="BM141" s="228" t="s">
        <v>333</v>
      </c>
    </row>
    <row r="142" s="2" customFormat="1" ht="16.5" customHeight="1">
      <c r="A142" s="29"/>
      <c r="B142" s="30"/>
      <c r="C142" s="217" t="s">
        <v>329</v>
      </c>
      <c r="D142" s="217" t="s">
        <v>284</v>
      </c>
      <c r="E142" s="218" t="s">
        <v>335</v>
      </c>
      <c r="F142" s="219" t="s">
        <v>336</v>
      </c>
      <c r="G142" s="220" t="s">
        <v>322</v>
      </c>
      <c r="H142" s="221">
        <v>2.2999999999999998</v>
      </c>
      <c r="I142" s="222">
        <v>248</v>
      </c>
      <c r="J142" s="222">
        <f>ROUND(I142*H142,2)</f>
        <v>570.39999999999998</v>
      </c>
      <c r="K142" s="223"/>
      <c r="L142" s="35"/>
      <c r="M142" s="224" t="s">
        <v>1</v>
      </c>
      <c r="N142" s="225" t="s">
        <v>38</v>
      </c>
      <c r="O142" s="226">
        <v>0.58099999999999996</v>
      </c>
      <c r="P142" s="226">
        <f>O142*H142</f>
        <v>1.3362999999999998</v>
      </c>
      <c r="Q142" s="226">
        <v>0.036900000000000002</v>
      </c>
      <c r="R142" s="226">
        <f>Q142*H142</f>
        <v>0.084870000000000001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570.39999999999998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570.39999999999998</v>
      </c>
      <c r="BL142" s="14" t="s">
        <v>288</v>
      </c>
      <c r="BM142" s="228" t="s">
        <v>337</v>
      </c>
    </row>
    <row r="143" s="2" customFormat="1" ht="21.75" customHeight="1">
      <c r="A143" s="29"/>
      <c r="B143" s="30"/>
      <c r="C143" s="217" t="s">
        <v>334</v>
      </c>
      <c r="D143" s="217" t="s">
        <v>284</v>
      </c>
      <c r="E143" s="218" t="s">
        <v>339</v>
      </c>
      <c r="F143" s="219" t="s">
        <v>340</v>
      </c>
      <c r="G143" s="220" t="s">
        <v>322</v>
      </c>
      <c r="H143" s="221">
        <v>2.7999999999999998</v>
      </c>
      <c r="I143" s="222">
        <v>238</v>
      </c>
      <c r="J143" s="222">
        <f>ROUND(I143*H143,2)</f>
        <v>666.39999999999998</v>
      </c>
      <c r="K143" s="223"/>
      <c r="L143" s="35"/>
      <c r="M143" s="224" t="s">
        <v>1</v>
      </c>
      <c r="N143" s="225" t="s">
        <v>38</v>
      </c>
      <c r="O143" s="226">
        <v>0.54700000000000004</v>
      </c>
      <c r="P143" s="226">
        <f>O143*H143</f>
        <v>1.5316000000000001</v>
      </c>
      <c r="Q143" s="226">
        <v>0.036900000000000002</v>
      </c>
      <c r="R143" s="226">
        <f>Q143*H143</f>
        <v>0.10332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666.39999999999998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666.39999999999998</v>
      </c>
      <c r="BL143" s="14" t="s">
        <v>288</v>
      </c>
      <c r="BM143" s="228" t="s">
        <v>341</v>
      </c>
    </row>
    <row r="144" s="2" customFormat="1" ht="21.75" customHeight="1">
      <c r="A144" s="29"/>
      <c r="B144" s="30"/>
      <c r="C144" s="217" t="s">
        <v>338</v>
      </c>
      <c r="D144" s="217" t="s">
        <v>284</v>
      </c>
      <c r="E144" s="218" t="s">
        <v>342</v>
      </c>
      <c r="F144" s="219" t="s">
        <v>343</v>
      </c>
      <c r="G144" s="220" t="s">
        <v>322</v>
      </c>
      <c r="H144" s="221">
        <v>178.965</v>
      </c>
      <c r="I144" s="222">
        <v>63.100000000000001</v>
      </c>
      <c r="J144" s="222">
        <f>ROUND(I144*H144,2)</f>
        <v>11292.690000000001</v>
      </c>
      <c r="K144" s="223"/>
      <c r="L144" s="35"/>
      <c r="M144" s="224" t="s">
        <v>1</v>
      </c>
      <c r="N144" s="225" t="s">
        <v>38</v>
      </c>
      <c r="O144" s="226">
        <v>0.113</v>
      </c>
      <c r="P144" s="226">
        <f>O144*H144</f>
        <v>20.223045000000003</v>
      </c>
      <c r="Q144" s="226">
        <v>0.00013999999999999999</v>
      </c>
      <c r="R144" s="226">
        <f>Q144*H144</f>
        <v>0.025055099999999997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11292.690000000001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11292.690000000001</v>
      </c>
      <c r="BL144" s="14" t="s">
        <v>288</v>
      </c>
      <c r="BM144" s="228" t="s">
        <v>908</v>
      </c>
    </row>
    <row r="145" s="2" customFormat="1" ht="21.75" customHeight="1">
      <c r="A145" s="29"/>
      <c r="B145" s="30"/>
      <c r="C145" s="217" t="s">
        <v>8</v>
      </c>
      <c r="D145" s="217" t="s">
        <v>284</v>
      </c>
      <c r="E145" s="218" t="s">
        <v>346</v>
      </c>
      <c r="F145" s="219" t="s">
        <v>347</v>
      </c>
      <c r="G145" s="220" t="s">
        <v>322</v>
      </c>
      <c r="H145" s="221">
        <v>178.965</v>
      </c>
      <c r="I145" s="222">
        <v>36.799999999999997</v>
      </c>
      <c r="J145" s="222">
        <f>ROUND(I145*H145,2)</f>
        <v>6585.9099999999999</v>
      </c>
      <c r="K145" s="223"/>
      <c r="L145" s="35"/>
      <c r="M145" s="224" t="s">
        <v>1</v>
      </c>
      <c r="N145" s="225" t="s">
        <v>38</v>
      </c>
      <c r="O145" s="226">
        <v>0.072999999999999995</v>
      </c>
      <c r="P145" s="226">
        <f>O145*H145</f>
        <v>13.064444999999999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6585.9099999999999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6585.9099999999999</v>
      </c>
      <c r="BL145" s="14" t="s">
        <v>288</v>
      </c>
      <c r="BM145" s="228" t="s">
        <v>909</v>
      </c>
    </row>
    <row r="146" s="2" customFormat="1" ht="33" customHeight="1">
      <c r="A146" s="29"/>
      <c r="B146" s="30"/>
      <c r="C146" s="217" t="s">
        <v>345</v>
      </c>
      <c r="D146" s="217" t="s">
        <v>284</v>
      </c>
      <c r="E146" s="218" t="s">
        <v>354</v>
      </c>
      <c r="F146" s="219" t="s">
        <v>355</v>
      </c>
      <c r="G146" s="220" t="s">
        <v>356</v>
      </c>
      <c r="H146" s="221">
        <v>155.99799999999999</v>
      </c>
      <c r="I146" s="222">
        <v>387</v>
      </c>
      <c r="J146" s="222">
        <f>ROUND(I146*H146,2)</f>
        <v>60371.230000000003</v>
      </c>
      <c r="K146" s="223"/>
      <c r="L146" s="35"/>
      <c r="M146" s="224" t="s">
        <v>1</v>
      </c>
      <c r="N146" s="225" t="s">
        <v>38</v>
      </c>
      <c r="O146" s="226">
        <v>0.53800000000000003</v>
      </c>
      <c r="P146" s="226">
        <f>O146*H146</f>
        <v>83.926924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60371.230000000003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60371.230000000003</v>
      </c>
      <c r="BL146" s="14" t="s">
        <v>288</v>
      </c>
      <c r="BM146" s="228" t="s">
        <v>357</v>
      </c>
    </row>
    <row r="147" s="2" customFormat="1" ht="33" customHeight="1">
      <c r="A147" s="29"/>
      <c r="B147" s="30"/>
      <c r="C147" s="217" t="s">
        <v>349</v>
      </c>
      <c r="D147" s="217" t="s">
        <v>284</v>
      </c>
      <c r="E147" s="218" t="s">
        <v>359</v>
      </c>
      <c r="F147" s="219" t="s">
        <v>360</v>
      </c>
      <c r="G147" s="220" t="s">
        <v>356</v>
      </c>
      <c r="H147" s="221">
        <v>155.99799999999999</v>
      </c>
      <c r="I147" s="222">
        <v>516</v>
      </c>
      <c r="J147" s="222">
        <f>ROUND(I147*H147,2)</f>
        <v>80494.970000000001</v>
      </c>
      <c r="K147" s="223"/>
      <c r="L147" s="35"/>
      <c r="M147" s="224" t="s">
        <v>1</v>
      </c>
      <c r="N147" s="225" t="s">
        <v>38</v>
      </c>
      <c r="O147" s="226">
        <v>0.71599999999999997</v>
      </c>
      <c r="P147" s="226">
        <f>O147*H147</f>
        <v>111.69456799999999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80494.970000000001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80494.970000000001</v>
      </c>
      <c r="BL147" s="14" t="s">
        <v>288</v>
      </c>
      <c r="BM147" s="228" t="s">
        <v>361</v>
      </c>
    </row>
    <row r="148" s="2" customFormat="1" ht="16.5" customHeight="1">
      <c r="A148" s="29"/>
      <c r="B148" s="30"/>
      <c r="C148" s="217" t="s">
        <v>353</v>
      </c>
      <c r="D148" s="217" t="s">
        <v>284</v>
      </c>
      <c r="E148" s="218" t="s">
        <v>370</v>
      </c>
      <c r="F148" s="219" t="s">
        <v>371</v>
      </c>
      <c r="G148" s="220" t="s">
        <v>356</v>
      </c>
      <c r="H148" s="221">
        <v>62.399000000000001</v>
      </c>
      <c r="I148" s="222">
        <v>509</v>
      </c>
      <c r="J148" s="222">
        <f>ROUND(I148*H148,2)</f>
        <v>31761.09</v>
      </c>
      <c r="K148" s="223"/>
      <c r="L148" s="35"/>
      <c r="M148" s="224" t="s">
        <v>1</v>
      </c>
      <c r="N148" s="225" t="s">
        <v>38</v>
      </c>
      <c r="O148" s="226">
        <v>1.7629999999999999</v>
      </c>
      <c r="P148" s="226">
        <f>O148*H148</f>
        <v>110.00943699999999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31761.09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31761.09</v>
      </c>
      <c r="BL148" s="14" t="s">
        <v>288</v>
      </c>
      <c r="BM148" s="228" t="s">
        <v>372</v>
      </c>
    </row>
    <row r="149" s="2" customFormat="1" ht="21.75" customHeight="1">
      <c r="A149" s="29"/>
      <c r="B149" s="30"/>
      <c r="C149" s="217" t="s">
        <v>358</v>
      </c>
      <c r="D149" s="217" t="s">
        <v>284</v>
      </c>
      <c r="E149" s="218" t="s">
        <v>1109</v>
      </c>
      <c r="F149" s="219" t="s">
        <v>1110</v>
      </c>
      <c r="G149" s="220" t="s">
        <v>287</v>
      </c>
      <c r="H149" s="221">
        <v>113.606</v>
      </c>
      <c r="I149" s="222">
        <v>232</v>
      </c>
      <c r="J149" s="222">
        <f>ROUND(I149*H149,2)</f>
        <v>26356.59</v>
      </c>
      <c r="K149" s="223"/>
      <c r="L149" s="35"/>
      <c r="M149" s="224" t="s">
        <v>1</v>
      </c>
      <c r="N149" s="225" t="s">
        <v>38</v>
      </c>
      <c r="O149" s="226">
        <v>0.40200000000000002</v>
      </c>
      <c r="P149" s="226">
        <f>O149*H149</f>
        <v>45.669612000000001</v>
      </c>
      <c r="Q149" s="226">
        <v>0.00199</v>
      </c>
      <c r="R149" s="226">
        <f>Q149*H149</f>
        <v>0.22607594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26356.59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26356.59</v>
      </c>
      <c r="BL149" s="14" t="s">
        <v>288</v>
      </c>
      <c r="BM149" s="228" t="s">
        <v>1111</v>
      </c>
    </row>
    <row r="150" s="2" customFormat="1" ht="21.75" customHeight="1">
      <c r="A150" s="29"/>
      <c r="B150" s="30"/>
      <c r="C150" s="217" t="s">
        <v>362</v>
      </c>
      <c r="D150" s="217" t="s">
        <v>284</v>
      </c>
      <c r="E150" s="218" t="s">
        <v>383</v>
      </c>
      <c r="F150" s="219" t="s">
        <v>384</v>
      </c>
      <c r="G150" s="220" t="s">
        <v>287</v>
      </c>
      <c r="H150" s="221">
        <v>585.27800000000002</v>
      </c>
      <c r="I150" s="222">
        <v>251</v>
      </c>
      <c r="J150" s="222">
        <f>ROUND(I150*H150,2)</f>
        <v>146904.78</v>
      </c>
      <c r="K150" s="223"/>
      <c r="L150" s="35"/>
      <c r="M150" s="224" t="s">
        <v>1</v>
      </c>
      <c r="N150" s="225" t="s">
        <v>38</v>
      </c>
      <c r="O150" s="226">
        <v>0.45800000000000002</v>
      </c>
      <c r="P150" s="226">
        <f>O150*H150</f>
        <v>268.05732399999999</v>
      </c>
      <c r="Q150" s="226">
        <v>0.0020100000000000001</v>
      </c>
      <c r="R150" s="226">
        <f>Q150*H150</f>
        <v>1.17640878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146904.78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146904.78</v>
      </c>
      <c r="BL150" s="14" t="s">
        <v>288</v>
      </c>
      <c r="BM150" s="228" t="s">
        <v>385</v>
      </c>
    </row>
    <row r="151" s="2" customFormat="1" ht="21.75" customHeight="1">
      <c r="A151" s="29"/>
      <c r="B151" s="30"/>
      <c r="C151" s="217" t="s">
        <v>7</v>
      </c>
      <c r="D151" s="217" t="s">
        <v>284</v>
      </c>
      <c r="E151" s="218" t="s">
        <v>1115</v>
      </c>
      <c r="F151" s="219" t="s">
        <v>1116</v>
      </c>
      <c r="G151" s="220" t="s">
        <v>287</v>
      </c>
      <c r="H151" s="221">
        <v>113.606</v>
      </c>
      <c r="I151" s="222">
        <v>62.200000000000003</v>
      </c>
      <c r="J151" s="222">
        <f>ROUND(I151*H151,2)</f>
        <v>7066.29</v>
      </c>
      <c r="K151" s="223"/>
      <c r="L151" s="35"/>
      <c r="M151" s="224" t="s">
        <v>1</v>
      </c>
      <c r="N151" s="225" t="s">
        <v>38</v>
      </c>
      <c r="O151" s="226">
        <v>0.17799999999999999</v>
      </c>
      <c r="P151" s="226">
        <f>O151*H151</f>
        <v>20.221867999999997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7066.29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7066.29</v>
      </c>
      <c r="BL151" s="14" t="s">
        <v>288</v>
      </c>
      <c r="BM151" s="228" t="s">
        <v>1117</v>
      </c>
    </row>
    <row r="152" s="2" customFormat="1" ht="21.75" customHeight="1">
      <c r="A152" s="29"/>
      <c r="B152" s="30"/>
      <c r="C152" s="217" t="s">
        <v>369</v>
      </c>
      <c r="D152" s="217" t="s">
        <v>284</v>
      </c>
      <c r="E152" s="218" t="s">
        <v>387</v>
      </c>
      <c r="F152" s="219" t="s">
        <v>388</v>
      </c>
      <c r="G152" s="220" t="s">
        <v>287</v>
      </c>
      <c r="H152" s="221">
        <v>585.27800000000002</v>
      </c>
      <c r="I152" s="222">
        <v>76.200000000000003</v>
      </c>
      <c r="J152" s="222">
        <f>ROUND(I152*H152,2)</f>
        <v>44598.18</v>
      </c>
      <c r="K152" s="223"/>
      <c r="L152" s="35"/>
      <c r="M152" s="224" t="s">
        <v>1</v>
      </c>
      <c r="N152" s="225" t="s">
        <v>38</v>
      </c>
      <c r="O152" s="226">
        <v>0.218</v>
      </c>
      <c r="P152" s="226">
        <f>O152*H152</f>
        <v>127.590604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44598.18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44598.18</v>
      </c>
      <c r="BL152" s="14" t="s">
        <v>288</v>
      </c>
      <c r="BM152" s="228" t="s">
        <v>389</v>
      </c>
    </row>
    <row r="153" s="2" customFormat="1" ht="33" customHeight="1">
      <c r="A153" s="29"/>
      <c r="B153" s="30"/>
      <c r="C153" s="217" t="s">
        <v>373</v>
      </c>
      <c r="D153" s="217" t="s">
        <v>284</v>
      </c>
      <c r="E153" s="218" t="s">
        <v>395</v>
      </c>
      <c r="F153" s="219" t="s">
        <v>396</v>
      </c>
      <c r="G153" s="220" t="s">
        <v>356</v>
      </c>
      <c r="H153" s="221">
        <v>372.993</v>
      </c>
      <c r="I153" s="222">
        <v>100</v>
      </c>
      <c r="J153" s="222">
        <f>ROUND(I153*H153,2)</f>
        <v>37299.300000000003</v>
      </c>
      <c r="K153" s="223"/>
      <c r="L153" s="35"/>
      <c r="M153" s="224" t="s">
        <v>1</v>
      </c>
      <c r="N153" s="225" t="s">
        <v>38</v>
      </c>
      <c r="O153" s="226">
        <v>0.050000000000000003</v>
      </c>
      <c r="P153" s="226">
        <f>O153*H153</f>
        <v>18.649650000000001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37299.300000000003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37299.300000000003</v>
      </c>
      <c r="BL153" s="14" t="s">
        <v>288</v>
      </c>
      <c r="BM153" s="228" t="s">
        <v>397</v>
      </c>
    </row>
    <row r="154" s="2" customFormat="1" ht="33" customHeight="1">
      <c r="A154" s="29"/>
      <c r="B154" s="30"/>
      <c r="C154" s="217" t="s">
        <v>377</v>
      </c>
      <c r="D154" s="217" t="s">
        <v>284</v>
      </c>
      <c r="E154" s="218" t="s">
        <v>399</v>
      </c>
      <c r="F154" s="219" t="s">
        <v>400</v>
      </c>
      <c r="G154" s="220" t="s">
        <v>356</v>
      </c>
      <c r="H154" s="221">
        <v>211.65100000000001</v>
      </c>
      <c r="I154" s="222">
        <v>115</v>
      </c>
      <c r="J154" s="222">
        <f>ROUND(I154*H154,2)</f>
        <v>24339.869999999999</v>
      </c>
      <c r="K154" s="223"/>
      <c r="L154" s="35"/>
      <c r="M154" s="224" t="s">
        <v>1</v>
      </c>
      <c r="N154" s="225" t="s">
        <v>38</v>
      </c>
      <c r="O154" s="226">
        <v>0.057000000000000002</v>
      </c>
      <c r="P154" s="226">
        <f>O154*H154</f>
        <v>12.064107000000002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24339.869999999999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24339.869999999999</v>
      </c>
      <c r="BL154" s="14" t="s">
        <v>288</v>
      </c>
      <c r="BM154" s="228" t="s">
        <v>401</v>
      </c>
    </row>
    <row r="155" s="2" customFormat="1" ht="21.75" customHeight="1">
      <c r="A155" s="29"/>
      <c r="B155" s="30"/>
      <c r="C155" s="217" t="s">
        <v>382</v>
      </c>
      <c r="D155" s="217" t="s">
        <v>284</v>
      </c>
      <c r="E155" s="218" t="s">
        <v>407</v>
      </c>
      <c r="F155" s="219" t="s">
        <v>408</v>
      </c>
      <c r="G155" s="220" t="s">
        <v>356</v>
      </c>
      <c r="H155" s="221">
        <v>243.136</v>
      </c>
      <c r="I155" s="222">
        <v>45.5</v>
      </c>
      <c r="J155" s="222">
        <f>ROUND(I155*H155,2)</f>
        <v>11062.690000000001</v>
      </c>
      <c r="K155" s="223"/>
      <c r="L155" s="35"/>
      <c r="M155" s="224" t="s">
        <v>1</v>
      </c>
      <c r="N155" s="225" t="s">
        <v>38</v>
      </c>
      <c r="O155" s="226">
        <v>0.071999999999999995</v>
      </c>
      <c r="P155" s="226">
        <f>O155*H155</f>
        <v>17.505792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11062.690000000001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11062.690000000001</v>
      </c>
      <c r="BL155" s="14" t="s">
        <v>288</v>
      </c>
      <c r="BM155" s="228" t="s">
        <v>409</v>
      </c>
    </row>
    <row r="156" s="2" customFormat="1" ht="21.75" customHeight="1">
      <c r="A156" s="29"/>
      <c r="B156" s="30"/>
      <c r="C156" s="217" t="s">
        <v>386</v>
      </c>
      <c r="D156" s="217" t="s">
        <v>284</v>
      </c>
      <c r="E156" s="218" t="s">
        <v>411</v>
      </c>
      <c r="F156" s="219" t="s">
        <v>412</v>
      </c>
      <c r="G156" s="220" t="s">
        <v>356</v>
      </c>
      <c r="H156" s="221">
        <v>155.99799999999999</v>
      </c>
      <c r="I156" s="222">
        <v>60.700000000000003</v>
      </c>
      <c r="J156" s="222">
        <f>ROUND(I156*H156,2)</f>
        <v>9469.0799999999999</v>
      </c>
      <c r="K156" s="223"/>
      <c r="L156" s="35"/>
      <c r="M156" s="224" t="s">
        <v>1</v>
      </c>
      <c r="N156" s="225" t="s">
        <v>38</v>
      </c>
      <c r="O156" s="226">
        <v>0.096000000000000002</v>
      </c>
      <c r="P156" s="226">
        <f>O156*H156</f>
        <v>14.975807999999999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9469.0799999999999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9469.0799999999999</v>
      </c>
      <c r="BL156" s="14" t="s">
        <v>288</v>
      </c>
      <c r="BM156" s="228" t="s">
        <v>413</v>
      </c>
    </row>
    <row r="157" s="2" customFormat="1" ht="16.5" customHeight="1">
      <c r="A157" s="29"/>
      <c r="B157" s="30"/>
      <c r="C157" s="217" t="s">
        <v>390</v>
      </c>
      <c r="D157" s="217" t="s">
        <v>284</v>
      </c>
      <c r="E157" s="218" t="s">
        <v>419</v>
      </c>
      <c r="F157" s="219" t="s">
        <v>420</v>
      </c>
      <c r="G157" s="220" t="s">
        <v>356</v>
      </c>
      <c r="H157" s="221">
        <v>311.995</v>
      </c>
      <c r="I157" s="222">
        <v>18.5</v>
      </c>
      <c r="J157" s="222">
        <f>ROUND(I157*H157,2)</f>
        <v>5771.9099999999999</v>
      </c>
      <c r="K157" s="223"/>
      <c r="L157" s="35"/>
      <c r="M157" s="224" t="s">
        <v>1</v>
      </c>
      <c r="N157" s="225" t="s">
        <v>38</v>
      </c>
      <c r="O157" s="226">
        <v>0.0089999999999999993</v>
      </c>
      <c r="P157" s="226">
        <f>O157*H157</f>
        <v>2.8079549999999998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5771.9099999999999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5771.9099999999999</v>
      </c>
      <c r="BL157" s="14" t="s">
        <v>288</v>
      </c>
      <c r="BM157" s="228" t="s">
        <v>421</v>
      </c>
    </row>
    <row r="158" s="2" customFormat="1" ht="21.75" customHeight="1">
      <c r="A158" s="29"/>
      <c r="B158" s="30"/>
      <c r="C158" s="217" t="s">
        <v>394</v>
      </c>
      <c r="D158" s="217" t="s">
        <v>284</v>
      </c>
      <c r="E158" s="218" t="s">
        <v>423</v>
      </c>
      <c r="F158" s="219" t="s">
        <v>424</v>
      </c>
      <c r="G158" s="220" t="s">
        <v>356</v>
      </c>
      <c r="H158" s="221">
        <v>66.563999999999993</v>
      </c>
      <c r="I158" s="222">
        <v>195</v>
      </c>
      <c r="J158" s="222">
        <f>ROUND(I158*H158,2)</f>
        <v>12979.98</v>
      </c>
      <c r="K158" s="223"/>
      <c r="L158" s="35"/>
      <c r="M158" s="224" t="s">
        <v>1</v>
      </c>
      <c r="N158" s="225" t="s">
        <v>38</v>
      </c>
      <c r="O158" s="226">
        <v>0.435</v>
      </c>
      <c r="P158" s="226">
        <f>O158*H158</f>
        <v>28.955339999999996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12979.98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12979.98</v>
      </c>
      <c r="BL158" s="14" t="s">
        <v>288</v>
      </c>
      <c r="BM158" s="228" t="s">
        <v>425</v>
      </c>
    </row>
    <row r="159" s="2" customFormat="1" ht="16.5" customHeight="1">
      <c r="A159" s="29"/>
      <c r="B159" s="30"/>
      <c r="C159" s="230" t="s">
        <v>398</v>
      </c>
      <c r="D159" s="230" t="s">
        <v>378</v>
      </c>
      <c r="E159" s="231" t="s">
        <v>427</v>
      </c>
      <c r="F159" s="232" t="s">
        <v>428</v>
      </c>
      <c r="G159" s="233" t="s">
        <v>429</v>
      </c>
      <c r="H159" s="234">
        <v>119.815</v>
      </c>
      <c r="I159" s="235">
        <v>349</v>
      </c>
      <c r="J159" s="235">
        <f>ROUND(I159*H159,2)</f>
        <v>41815.440000000002</v>
      </c>
      <c r="K159" s="236"/>
      <c r="L159" s="237"/>
      <c r="M159" s="238" t="s">
        <v>1</v>
      </c>
      <c r="N159" s="239" t="s">
        <v>38</v>
      </c>
      <c r="O159" s="226">
        <v>0</v>
      </c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311</v>
      </c>
      <c r="AT159" s="228" t="s">
        <v>378</v>
      </c>
      <c r="AU159" s="228" t="s">
        <v>82</v>
      </c>
      <c r="AY159" s="14" t="s">
        <v>282</v>
      </c>
      <c r="BE159" s="229">
        <f>IF(N159="základní",J159,0)</f>
        <v>41815.440000000002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41815.440000000002</v>
      </c>
      <c r="BL159" s="14" t="s">
        <v>288</v>
      </c>
      <c r="BM159" s="228" t="s">
        <v>430</v>
      </c>
    </row>
    <row r="160" s="2" customFormat="1" ht="21.75" customHeight="1">
      <c r="A160" s="29"/>
      <c r="B160" s="30"/>
      <c r="C160" s="217" t="s">
        <v>402</v>
      </c>
      <c r="D160" s="217" t="s">
        <v>284</v>
      </c>
      <c r="E160" s="218" t="s">
        <v>432</v>
      </c>
      <c r="F160" s="219" t="s">
        <v>433</v>
      </c>
      <c r="G160" s="220" t="s">
        <v>356</v>
      </c>
      <c r="H160" s="221">
        <v>188.47999999999999</v>
      </c>
      <c r="I160" s="222">
        <v>133</v>
      </c>
      <c r="J160" s="222">
        <f>ROUND(I160*H160,2)</f>
        <v>25067.84</v>
      </c>
      <c r="K160" s="223"/>
      <c r="L160" s="35"/>
      <c r="M160" s="224" t="s">
        <v>1</v>
      </c>
      <c r="N160" s="225" t="s">
        <v>38</v>
      </c>
      <c r="O160" s="226">
        <v>0.32800000000000001</v>
      </c>
      <c r="P160" s="226">
        <f>O160*H160</f>
        <v>61.821440000000003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25067.84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25067.84</v>
      </c>
      <c r="BL160" s="14" t="s">
        <v>288</v>
      </c>
      <c r="BM160" s="228" t="s">
        <v>434</v>
      </c>
    </row>
    <row r="161" s="2" customFormat="1" ht="16.5" customHeight="1">
      <c r="A161" s="29"/>
      <c r="B161" s="30"/>
      <c r="C161" s="230" t="s">
        <v>406</v>
      </c>
      <c r="D161" s="230" t="s">
        <v>378</v>
      </c>
      <c r="E161" s="231" t="s">
        <v>436</v>
      </c>
      <c r="F161" s="232" t="s">
        <v>437</v>
      </c>
      <c r="G161" s="233" t="s">
        <v>429</v>
      </c>
      <c r="H161" s="234">
        <v>0.90400000000000003</v>
      </c>
      <c r="I161" s="235">
        <v>220</v>
      </c>
      <c r="J161" s="235">
        <f>ROUND(I161*H161,2)</f>
        <v>198.88</v>
      </c>
      <c r="K161" s="236"/>
      <c r="L161" s="237"/>
      <c r="M161" s="238" t="s">
        <v>1</v>
      </c>
      <c r="N161" s="239" t="s">
        <v>38</v>
      </c>
      <c r="O161" s="226">
        <v>0</v>
      </c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311</v>
      </c>
      <c r="AT161" s="228" t="s">
        <v>378</v>
      </c>
      <c r="AU161" s="228" t="s">
        <v>82</v>
      </c>
      <c r="AY161" s="14" t="s">
        <v>282</v>
      </c>
      <c r="BE161" s="229">
        <f>IF(N161="základní",J161,0)</f>
        <v>198.88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198.88</v>
      </c>
      <c r="BL161" s="14" t="s">
        <v>288</v>
      </c>
      <c r="BM161" s="228" t="s">
        <v>438</v>
      </c>
    </row>
    <row r="162" s="2" customFormat="1" ht="33" customHeight="1">
      <c r="A162" s="29"/>
      <c r="B162" s="30"/>
      <c r="C162" s="217" t="s">
        <v>410</v>
      </c>
      <c r="D162" s="217" t="s">
        <v>284</v>
      </c>
      <c r="E162" s="218" t="s">
        <v>440</v>
      </c>
      <c r="F162" s="219" t="s">
        <v>441</v>
      </c>
      <c r="G162" s="220" t="s">
        <v>356</v>
      </c>
      <c r="H162" s="221">
        <v>26.140999999999998</v>
      </c>
      <c r="I162" s="222">
        <v>256</v>
      </c>
      <c r="J162" s="222">
        <f>ROUND(I162*H162,2)</f>
        <v>6692.1000000000004</v>
      </c>
      <c r="K162" s="223"/>
      <c r="L162" s="35"/>
      <c r="M162" s="224" t="s">
        <v>1</v>
      </c>
      <c r="N162" s="225" t="s">
        <v>38</v>
      </c>
      <c r="O162" s="226">
        <v>0.086999999999999994</v>
      </c>
      <c r="P162" s="226">
        <f>O162*H162</f>
        <v>2.2742669999999996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6692.1000000000004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6692.1000000000004</v>
      </c>
      <c r="BL162" s="14" t="s">
        <v>288</v>
      </c>
      <c r="BM162" s="228" t="s">
        <v>442</v>
      </c>
    </row>
    <row r="163" s="2" customFormat="1" ht="33" customHeight="1">
      <c r="A163" s="29"/>
      <c r="B163" s="30"/>
      <c r="C163" s="217" t="s">
        <v>414</v>
      </c>
      <c r="D163" s="217" t="s">
        <v>284</v>
      </c>
      <c r="E163" s="218" t="s">
        <v>444</v>
      </c>
      <c r="F163" s="219" t="s">
        <v>445</v>
      </c>
      <c r="G163" s="220" t="s">
        <v>356</v>
      </c>
      <c r="H163" s="221">
        <v>261.41000000000003</v>
      </c>
      <c r="I163" s="222">
        <v>19.399999999999999</v>
      </c>
      <c r="J163" s="222">
        <f>ROUND(I163*H163,2)</f>
        <v>5071.3500000000004</v>
      </c>
      <c r="K163" s="223"/>
      <c r="L163" s="35"/>
      <c r="M163" s="224" t="s">
        <v>1</v>
      </c>
      <c r="N163" s="225" t="s">
        <v>38</v>
      </c>
      <c r="O163" s="226">
        <v>0.0050000000000000001</v>
      </c>
      <c r="P163" s="226">
        <f>O163*H163</f>
        <v>1.3070500000000001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5071.3500000000004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5071.3500000000004</v>
      </c>
      <c r="BL163" s="14" t="s">
        <v>288</v>
      </c>
      <c r="BM163" s="228" t="s">
        <v>446</v>
      </c>
    </row>
    <row r="164" s="2" customFormat="1" ht="33" customHeight="1">
      <c r="A164" s="29"/>
      <c r="B164" s="30"/>
      <c r="C164" s="217" t="s">
        <v>418</v>
      </c>
      <c r="D164" s="217" t="s">
        <v>284</v>
      </c>
      <c r="E164" s="218" t="s">
        <v>448</v>
      </c>
      <c r="F164" s="219" t="s">
        <v>449</v>
      </c>
      <c r="G164" s="220" t="s">
        <v>356</v>
      </c>
      <c r="H164" s="221">
        <v>100.345</v>
      </c>
      <c r="I164" s="222">
        <v>296</v>
      </c>
      <c r="J164" s="222">
        <f>ROUND(I164*H164,2)</f>
        <v>29702.119999999999</v>
      </c>
      <c r="K164" s="223"/>
      <c r="L164" s="35"/>
      <c r="M164" s="224" t="s">
        <v>1</v>
      </c>
      <c r="N164" s="225" t="s">
        <v>38</v>
      </c>
      <c r="O164" s="226">
        <v>0.099000000000000005</v>
      </c>
      <c r="P164" s="226">
        <f>O164*H164</f>
        <v>9.9341550000000005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29702.119999999999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29702.119999999999</v>
      </c>
      <c r="BL164" s="14" t="s">
        <v>288</v>
      </c>
      <c r="BM164" s="228" t="s">
        <v>450</v>
      </c>
    </row>
    <row r="165" s="2" customFormat="1" ht="33" customHeight="1">
      <c r="A165" s="29"/>
      <c r="B165" s="30"/>
      <c r="C165" s="217" t="s">
        <v>422</v>
      </c>
      <c r="D165" s="217" t="s">
        <v>284</v>
      </c>
      <c r="E165" s="218" t="s">
        <v>452</v>
      </c>
      <c r="F165" s="219" t="s">
        <v>453</v>
      </c>
      <c r="G165" s="220" t="s">
        <v>356</v>
      </c>
      <c r="H165" s="221">
        <v>1003.4500000000001</v>
      </c>
      <c r="I165" s="222">
        <v>22.800000000000001</v>
      </c>
      <c r="J165" s="222">
        <f>ROUND(I165*H165,2)</f>
        <v>22878.66</v>
      </c>
      <c r="K165" s="223"/>
      <c r="L165" s="35"/>
      <c r="M165" s="224" t="s">
        <v>1</v>
      </c>
      <c r="N165" s="225" t="s">
        <v>38</v>
      </c>
      <c r="O165" s="226">
        <v>0.0060000000000000001</v>
      </c>
      <c r="P165" s="226">
        <f>O165*H165</f>
        <v>6.0207000000000006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22878.66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22878.66</v>
      </c>
      <c r="BL165" s="14" t="s">
        <v>288</v>
      </c>
      <c r="BM165" s="228" t="s">
        <v>454</v>
      </c>
    </row>
    <row r="166" s="2" customFormat="1" ht="33" customHeight="1">
      <c r="A166" s="29"/>
      <c r="B166" s="30"/>
      <c r="C166" s="217" t="s">
        <v>426</v>
      </c>
      <c r="D166" s="217" t="s">
        <v>284</v>
      </c>
      <c r="E166" s="218" t="s">
        <v>464</v>
      </c>
      <c r="F166" s="219" t="s">
        <v>465</v>
      </c>
      <c r="G166" s="220" t="s">
        <v>429</v>
      </c>
      <c r="H166" s="221">
        <v>215.02600000000001</v>
      </c>
      <c r="I166" s="222">
        <v>253</v>
      </c>
      <c r="J166" s="222">
        <f>ROUND(I166*H166,2)</f>
        <v>54401.580000000002</v>
      </c>
      <c r="K166" s="223"/>
      <c r="L166" s="35"/>
      <c r="M166" s="224" t="s">
        <v>1</v>
      </c>
      <c r="N166" s="225" t="s">
        <v>38</v>
      </c>
      <c r="O166" s="226">
        <v>0</v>
      </c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54401.580000000002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54401.580000000002</v>
      </c>
      <c r="BL166" s="14" t="s">
        <v>288</v>
      </c>
      <c r="BM166" s="228" t="s">
        <v>466</v>
      </c>
    </row>
    <row r="167" s="2" customFormat="1" ht="21.75" customHeight="1">
      <c r="A167" s="29"/>
      <c r="B167" s="30"/>
      <c r="C167" s="217" t="s">
        <v>431</v>
      </c>
      <c r="D167" s="217" t="s">
        <v>284</v>
      </c>
      <c r="E167" s="218" t="s">
        <v>468</v>
      </c>
      <c r="F167" s="219" t="s">
        <v>469</v>
      </c>
      <c r="G167" s="220" t="s">
        <v>287</v>
      </c>
      <c r="H167" s="221">
        <v>2.3490000000000002</v>
      </c>
      <c r="I167" s="222">
        <v>13.699999999999999</v>
      </c>
      <c r="J167" s="222">
        <f>ROUND(I167*H167,2)</f>
        <v>32.18</v>
      </c>
      <c r="K167" s="223"/>
      <c r="L167" s="35"/>
      <c r="M167" s="224" t="s">
        <v>1</v>
      </c>
      <c r="N167" s="225" t="s">
        <v>38</v>
      </c>
      <c r="O167" s="226">
        <v>0.019</v>
      </c>
      <c r="P167" s="226">
        <f>O167*H167</f>
        <v>0.044631000000000004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32.18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32.18</v>
      </c>
      <c r="BL167" s="14" t="s">
        <v>288</v>
      </c>
      <c r="BM167" s="228" t="s">
        <v>1452</v>
      </c>
    </row>
    <row r="168" s="2" customFormat="1" ht="21.75" customHeight="1">
      <c r="A168" s="29"/>
      <c r="B168" s="30"/>
      <c r="C168" s="217" t="s">
        <v>435</v>
      </c>
      <c r="D168" s="217" t="s">
        <v>284</v>
      </c>
      <c r="E168" s="218" t="s">
        <v>472</v>
      </c>
      <c r="F168" s="219" t="s">
        <v>473</v>
      </c>
      <c r="G168" s="220" t="s">
        <v>287</v>
      </c>
      <c r="H168" s="221">
        <v>178.982</v>
      </c>
      <c r="I168" s="222">
        <v>21.800000000000001</v>
      </c>
      <c r="J168" s="222">
        <f>ROUND(I168*H168,2)</f>
        <v>3901.8099999999999</v>
      </c>
      <c r="K168" s="223"/>
      <c r="L168" s="35"/>
      <c r="M168" s="224" t="s">
        <v>1</v>
      </c>
      <c r="N168" s="225" t="s">
        <v>38</v>
      </c>
      <c r="O168" s="226">
        <v>0.025000000000000001</v>
      </c>
      <c r="P168" s="226">
        <f>O168*H168</f>
        <v>4.4745499999999998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3901.8099999999999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3901.8099999999999</v>
      </c>
      <c r="BL168" s="14" t="s">
        <v>288</v>
      </c>
      <c r="BM168" s="228" t="s">
        <v>1453</v>
      </c>
    </row>
    <row r="169" s="12" customFormat="1" ht="22.8" customHeight="1">
      <c r="A169" s="12"/>
      <c r="B169" s="202"/>
      <c r="C169" s="203"/>
      <c r="D169" s="204" t="s">
        <v>72</v>
      </c>
      <c r="E169" s="215" t="s">
        <v>288</v>
      </c>
      <c r="F169" s="215" t="s">
        <v>519</v>
      </c>
      <c r="G169" s="203"/>
      <c r="H169" s="203"/>
      <c r="I169" s="203"/>
      <c r="J169" s="216">
        <f>BK169</f>
        <v>21007.339999999997</v>
      </c>
      <c r="K169" s="203"/>
      <c r="L169" s="207"/>
      <c r="M169" s="208"/>
      <c r="N169" s="209"/>
      <c r="O169" s="209"/>
      <c r="P169" s="210">
        <f>SUM(P170:P176)</f>
        <v>24.705107999999996</v>
      </c>
      <c r="Q169" s="209"/>
      <c r="R169" s="210">
        <f>SUM(R170:R176)</f>
        <v>0.87548799999999993</v>
      </c>
      <c r="S169" s="209"/>
      <c r="T169" s="211">
        <f>SUM(T170:T176)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2" t="s">
        <v>80</v>
      </c>
      <c r="AT169" s="213" t="s">
        <v>72</v>
      </c>
      <c r="AU169" s="213" t="s">
        <v>80</v>
      </c>
      <c r="AY169" s="212" t="s">
        <v>282</v>
      </c>
      <c r="BK169" s="214">
        <f>SUM(BK170:BK176)</f>
        <v>21007.339999999997</v>
      </c>
    </row>
    <row r="170" s="2" customFormat="1" ht="33" customHeight="1">
      <c r="A170" s="29"/>
      <c r="B170" s="30"/>
      <c r="C170" s="217" t="s">
        <v>439</v>
      </c>
      <c r="D170" s="217" t="s">
        <v>284</v>
      </c>
      <c r="E170" s="218" t="s">
        <v>521</v>
      </c>
      <c r="F170" s="219" t="s">
        <v>522</v>
      </c>
      <c r="G170" s="220" t="s">
        <v>356</v>
      </c>
      <c r="H170" s="221">
        <v>17.603999999999999</v>
      </c>
      <c r="I170" s="222">
        <v>1070</v>
      </c>
      <c r="J170" s="222">
        <f>ROUND(I170*H170,2)</f>
        <v>18836.279999999999</v>
      </c>
      <c r="K170" s="223"/>
      <c r="L170" s="35"/>
      <c r="M170" s="224" t="s">
        <v>1</v>
      </c>
      <c r="N170" s="225" t="s">
        <v>38</v>
      </c>
      <c r="O170" s="226">
        <v>1.317</v>
      </c>
      <c r="P170" s="226">
        <f>O170*H170</f>
        <v>23.184467999999999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18836.279999999999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18836.279999999999</v>
      </c>
      <c r="BL170" s="14" t="s">
        <v>288</v>
      </c>
      <c r="BM170" s="228" t="s">
        <v>523</v>
      </c>
    </row>
    <row r="171" s="2" customFormat="1" ht="21.75" customHeight="1">
      <c r="A171" s="29"/>
      <c r="B171" s="30"/>
      <c r="C171" s="217" t="s">
        <v>443</v>
      </c>
      <c r="D171" s="217" t="s">
        <v>284</v>
      </c>
      <c r="E171" s="218" t="s">
        <v>525</v>
      </c>
      <c r="F171" s="219" t="s">
        <v>526</v>
      </c>
      <c r="G171" s="220" t="s">
        <v>501</v>
      </c>
      <c r="H171" s="221">
        <v>2</v>
      </c>
      <c r="I171" s="222">
        <v>144</v>
      </c>
      <c r="J171" s="222">
        <f>ROUND(I171*H171,2)</f>
        <v>288</v>
      </c>
      <c r="K171" s="223"/>
      <c r="L171" s="35"/>
      <c r="M171" s="224" t="s">
        <v>1</v>
      </c>
      <c r="N171" s="225" t="s">
        <v>38</v>
      </c>
      <c r="O171" s="226">
        <v>0.28000000000000003</v>
      </c>
      <c r="P171" s="226">
        <f>O171*H171</f>
        <v>0.56000000000000005</v>
      </c>
      <c r="Q171" s="226">
        <v>0.0066</v>
      </c>
      <c r="R171" s="226">
        <f>Q171*H171</f>
        <v>0.0132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288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288</v>
      </c>
      <c r="BL171" s="14" t="s">
        <v>288</v>
      </c>
      <c r="BM171" s="228" t="s">
        <v>1454</v>
      </c>
    </row>
    <row r="172" s="2" customFormat="1" ht="21.75" customHeight="1">
      <c r="A172" s="29"/>
      <c r="B172" s="30"/>
      <c r="C172" s="230" t="s">
        <v>447</v>
      </c>
      <c r="D172" s="230" t="s">
        <v>378</v>
      </c>
      <c r="E172" s="231" t="s">
        <v>541</v>
      </c>
      <c r="F172" s="232" t="s">
        <v>542</v>
      </c>
      <c r="G172" s="233" t="s">
        <v>501</v>
      </c>
      <c r="H172" s="234">
        <v>1</v>
      </c>
      <c r="I172" s="235">
        <v>309</v>
      </c>
      <c r="J172" s="235">
        <f>ROUND(I172*H172,2)</f>
        <v>309</v>
      </c>
      <c r="K172" s="236"/>
      <c r="L172" s="237"/>
      <c r="M172" s="238" t="s">
        <v>1</v>
      </c>
      <c r="N172" s="239" t="s">
        <v>38</v>
      </c>
      <c r="O172" s="226">
        <v>0</v>
      </c>
      <c r="P172" s="226">
        <f>O172*H172</f>
        <v>0</v>
      </c>
      <c r="Q172" s="226">
        <v>0.050999999999999997</v>
      </c>
      <c r="R172" s="226">
        <f>Q172*H172</f>
        <v>0.050999999999999997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311</v>
      </c>
      <c r="AT172" s="228" t="s">
        <v>378</v>
      </c>
      <c r="AU172" s="228" t="s">
        <v>82</v>
      </c>
      <c r="AY172" s="14" t="s">
        <v>282</v>
      </c>
      <c r="BE172" s="229">
        <f>IF(N172="základní",J172,0)</f>
        <v>309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309</v>
      </c>
      <c r="BL172" s="14" t="s">
        <v>288</v>
      </c>
      <c r="BM172" s="228" t="s">
        <v>1455</v>
      </c>
    </row>
    <row r="173" s="2" customFormat="1" ht="21.75" customHeight="1">
      <c r="A173" s="29"/>
      <c r="B173" s="30"/>
      <c r="C173" s="230" t="s">
        <v>451</v>
      </c>
      <c r="D173" s="230" t="s">
        <v>378</v>
      </c>
      <c r="E173" s="231" t="s">
        <v>785</v>
      </c>
      <c r="F173" s="232" t="s">
        <v>786</v>
      </c>
      <c r="G173" s="233" t="s">
        <v>501</v>
      </c>
      <c r="H173" s="234">
        <v>1</v>
      </c>
      <c r="I173" s="235">
        <v>332</v>
      </c>
      <c r="J173" s="235">
        <f>ROUND(I173*H173,2)</f>
        <v>332</v>
      </c>
      <c r="K173" s="236"/>
      <c r="L173" s="237"/>
      <c r="M173" s="238" t="s">
        <v>1</v>
      </c>
      <c r="N173" s="239" t="s">
        <v>38</v>
      </c>
      <c r="O173" s="226">
        <v>0</v>
      </c>
      <c r="P173" s="226">
        <f>O173*H173</f>
        <v>0</v>
      </c>
      <c r="Q173" s="226">
        <v>0.068000000000000005</v>
      </c>
      <c r="R173" s="226">
        <f>Q173*H173</f>
        <v>0.068000000000000005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311</v>
      </c>
      <c r="AT173" s="228" t="s">
        <v>378</v>
      </c>
      <c r="AU173" s="228" t="s">
        <v>82</v>
      </c>
      <c r="AY173" s="14" t="s">
        <v>282</v>
      </c>
      <c r="BE173" s="229">
        <f>IF(N173="základní",J173,0)</f>
        <v>332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332</v>
      </c>
      <c r="BL173" s="14" t="s">
        <v>288</v>
      </c>
      <c r="BM173" s="228" t="s">
        <v>1456</v>
      </c>
    </row>
    <row r="174" s="2" customFormat="1" ht="21.75" customHeight="1">
      <c r="A174" s="29"/>
      <c r="B174" s="30"/>
      <c r="C174" s="217" t="s">
        <v>455</v>
      </c>
      <c r="D174" s="217" t="s">
        <v>284</v>
      </c>
      <c r="E174" s="218" t="s">
        <v>549</v>
      </c>
      <c r="F174" s="219" t="s">
        <v>550</v>
      </c>
      <c r="G174" s="220" t="s">
        <v>356</v>
      </c>
      <c r="H174" s="221">
        <v>0.25600000000000001</v>
      </c>
      <c r="I174" s="222">
        <v>2910</v>
      </c>
      <c r="J174" s="222">
        <f>ROUND(I174*H174,2)</f>
        <v>744.96000000000004</v>
      </c>
      <c r="K174" s="223"/>
      <c r="L174" s="35"/>
      <c r="M174" s="224" t="s">
        <v>1</v>
      </c>
      <c r="N174" s="225" t="s">
        <v>38</v>
      </c>
      <c r="O174" s="226">
        <v>1.4650000000000001</v>
      </c>
      <c r="P174" s="226">
        <f>O174*H174</f>
        <v>0.37504000000000004</v>
      </c>
      <c r="Q174" s="226">
        <v>2.234</v>
      </c>
      <c r="R174" s="226">
        <f>Q174*H174</f>
        <v>0.57190399999999997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744.96000000000004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744.96000000000004</v>
      </c>
      <c r="BL174" s="14" t="s">
        <v>288</v>
      </c>
      <c r="BM174" s="228" t="s">
        <v>1457</v>
      </c>
    </row>
    <row r="175" s="2" customFormat="1" ht="21.75" customHeight="1">
      <c r="A175" s="29"/>
      <c r="B175" s="30"/>
      <c r="C175" s="217" t="s">
        <v>459</v>
      </c>
      <c r="D175" s="217" t="s">
        <v>284</v>
      </c>
      <c r="E175" s="218" t="s">
        <v>1128</v>
      </c>
      <c r="F175" s="219" t="s">
        <v>1129</v>
      </c>
      <c r="G175" s="220" t="s">
        <v>356</v>
      </c>
      <c r="H175" s="221">
        <v>0.074999999999999997</v>
      </c>
      <c r="I175" s="222">
        <v>2820</v>
      </c>
      <c r="J175" s="222">
        <f>ROUND(I175*H175,2)</f>
        <v>211.5</v>
      </c>
      <c r="K175" s="223"/>
      <c r="L175" s="35"/>
      <c r="M175" s="224" t="s">
        <v>1</v>
      </c>
      <c r="N175" s="225" t="s">
        <v>38</v>
      </c>
      <c r="O175" s="226">
        <v>1.208</v>
      </c>
      <c r="P175" s="226">
        <f>O175*H175</f>
        <v>0.0906</v>
      </c>
      <c r="Q175" s="226">
        <v>2.234</v>
      </c>
      <c r="R175" s="226">
        <f>Q175*H175</f>
        <v>0.16755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211.5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211.5</v>
      </c>
      <c r="BL175" s="14" t="s">
        <v>288</v>
      </c>
      <c r="BM175" s="228" t="s">
        <v>1130</v>
      </c>
    </row>
    <row r="176" s="2" customFormat="1" ht="16.5" customHeight="1">
      <c r="A176" s="29"/>
      <c r="B176" s="30"/>
      <c r="C176" s="217" t="s">
        <v>463</v>
      </c>
      <c r="D176" s="217" t="s">
        <v>284</v>
      </c>
      <c r="E176" s="218" t="s">
        <v>1131</v>
      </c>
      <c r="F176" s="219" t="s">
        <v>1132</v>
      </c>
      <c r="G176" s="220" t="s">
        <v>287</v>
      </c>
      <c r="H176" s="221">
        <v>0.59999999999999998</v>
      </c>
      <c r="I176" s="222">
        <v>476</v>
      </c>
      <c r="J176" s="222">
        <f>ROUND(I176*H176,2)</f>
        <v>285.60000000000002</v>
      </c>
      <c r="K176" s="223"/>
      <c r="L176" s="35"/>
      <c r="M176" s="224" t="s">
        <v>1</v>
      </c>
      <c r="N176" s="225" t="s">
        <v>38</v>
      </c>
      <c r="O176" s="226">
        <v>0.82499999999999996</v>
      </c>
      <c r="P176" s="226">
        <f>O176*H176</f>
        <v>0.49499999999999994</v>
      </c>
      <c r="Q176" s="226">
        <v>0.0063899999999999998</v>
      </c>
      <c r="R176" s="226">
        <f>Q176*H176</f>
        <v>0.0038339999999999997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285.60000000000002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285.60000000000002</v>
      </c>
      <c r="BL176" s="14" t="s">
        <v>288</v>
      </c>
      <c r="BM176" s="228" t="s">
        <v>1133</v>
      </c>
    </row>
    <row r="177" s="12" customFormat="1" ht="22.8" customHeight="1">
      <c r="A177" s="12"/>
      <c r="B177" s="202"/>
      <c r="C177" s="203"/>
      <c r="D177" s="204" t="s">
        <v>72</v>
      </c>
      <c r="E177" s="215" t="s">
        <v>299</v>
      </c>
      <c r="F177" s="215" t="s">
        <v>552</v>
      </c>
      <c r="G177" s="203"/>
      <c r="H177" s="203"/>
      <c r="I177" s="203"/>
      <c r="J177" s="216">
        <f>BK177</f>
        <v>203143.89000000001</v>
      </c>
      <c r="K177" s="203"/>
      <c r="L177" s="207"/>
      <c r="M177" s="208"/>
      <c r="N177" s="209"/>
      <c r="O177" s="209"/>
      <c r="P177" s="210">
        <f>SUM(P178:P189)</f>
        <v>41.643887999999997</v>
      </c>
      <c r="Q177" s="209"/>
      <c r="R177" s="210">
        <f>SUM(R178:R189)</f>
        <v>136.91253469999998</v>
      </c>
      <c r="S177" s="209"/>
      <c r="T177" s="211">
        <f>SUM(T178:T189)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12" t="s">
        <v>80</v>
      </c>
      <c r="AT177" s="213" t="s">
        <v>72</v>
      </c>
      <c r="AU177" s="213" t="s">
        <v>80</v>
      </c>
      <c r="AY177" s="212" t="s">
        <v>282</v>
      </c>
      <c r="BK177" s="214">
        <f>SUM(BK178:BK189)</f>
        <v>203143.89000000001</v>
      </c>
    </row>
    <row r="178" s="2" customFormat="1" ht="16.5" customHeight="1">
      <c r="A178" s="29"/>
      <c r="B178" s="30"/>
      <c r="C178" s="217" t="s">
        <v>467</v>
      </c>
      <c r="D178" s="217" t="s">
        <v>284</v>
      </c>
      <c r="E178" s="218" t="s">
        <v>554</v>
      </c>
      <c r="F178" s="219" t="s">
        <v>555</v>
      </c>
      <c r="G178" s="220" t="s">
        <v>287</v>
      </c>
      <c r="H178" s="221">
        <v>2.7000000000000002</v>
      </c>
      <c r="I178" s="222">
        <v>56.5</v>
      </c>
      <c r="J178" s="222">
        <f>ROUND(I178*H178,2)</f>
        <v>152.55000000000001</v>
      </c>
      <c r="K178" s="223"/>
      <c r="L178" s="35"/>
      <c r="M178" s="224" t="s">
        <v>1</v>
      </c>
      <c r="N178" s="225" t="s">
        <v>38</v>
      </c>
      <c r="O178" s="226">
        <v>0.021000000000000001</v>
      </c>
      <c r="P178" s="226">
        <f>O178*H178</f>
        <v>0.056700000000000007</v>
      </c>
      <c r="Q178" s="226">
        <v>0.11500000000000001</v>
      </c>
      <c r="R178" s="226">
        <f>Q178*H178</f>
        <v>0.31050000000000005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152.55000000000001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152.55000000000001</v>
      </c>
      <c r="BL178" s="14" t="s">
        <v>288</v>
      </c>
      <c r="BM178" s="228" t="s">
        <v>556</v>
      </c>
    </row>
    <row r="179" s="2" customFormat="1" ht="16.5" customHeight="1">
      <c r="A179" s="29"/>
      <c r="B179" s="30"/>
      <c r="C179" s="217" t="s">
        <v>471</v>
      </c>
      <c r="D179" s="217" t="s">
        <v>284</v>
      </c>
      <c r="E179" s="218" t="s">
        <v>788</v>
      </c>
      <c r="F179" s="219" t="s">
        <v>789</v>
      </c>
      <c r="G179" s="220" t="s">
        <v>287</v>
      </c>
      <c r="H179" s="221">
        <v>16.260000000000002</v>
      </c>
      <c r="I179" s="222">
        <v>112</v>
      </c>
      <c r="J179" s="222">
        <f>ROUND(I179*H179,2)</f>
        <v>1821.1199999999999</v>
      </c>
      <c r="K179" s="223"/>
      <c r="L179" s="35"/>
      <c r="M179" s="224" t="s">
        <v>1</v>
      </c>
      <c r="N179" s="225" t="s">
        <v>38</v>
      </c>
      <c r="O179" s="226">
        <v>0.023</v>
      </c>
      <c r="P179" s="226">
        <f>O179*H179</f>
        <v>0.37398000000000003</v>
      </c>
      <c r="Q179" s="226">
        <v>0.23000000000000001</v>
      </c>
      <c r="R179" s="226">
        <f>Q179*H179</f>
        <v>3.7398000000000007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1821.1199999999999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1821.1199999999999</v>
      </c>
      <c r="BL179" s="14" t="s">
        <v>288</v>
      </c>
      <c r="BM179" s="228" t="s">
        <v>790</v>
      </c>
    </row>
    <row r="180" s="2" customFormat="1" ht="16.5" customHeight="1">
      <c r="A180" s="29"/>
      <c r="B180" s="30"/>
      <c r="C180" s="217" t="s">
        <v>475</v>
      </c>
      <c r="D180" s="217" t="s">
        <v>284</v>
      </c>
      <c r="E180" s="218" t="s">
        <v>558</v>
      </c>
      <c r="F180" s="219" t="s">
        <v>559</v>
      </c>
      <c r="G180" s="220" t="s">
        <v>287</v>
      </c>
      <c r="H180" s="221">
        <v>160.02199999999999</v>
      </c>
      <c r="I180" s="222">
        <v>162</v>
      </c>
      <c r="J180" s="222">
        <f>ROUND(I180*H180,2)</f>
        <v>25923.560000000001</v>
      </c>
      <c r="K180" s="223"/>
      <c r="L180" s="35"/>
      <c r="M180" s="224" t="s">
        <v>1</v>
      </c>
      <c r="N180" s="225" t="s">
        <v>38</v>
      </c>
      <c r="O180" s="226">
        <v>0.025999999999999999</v>
      </c>
      <c r="P180" s="226">
        <f>O180*H180</f>
        <v>4.1605719999999993</v>
      </c>
      <c r="Q180" s="226">
        <v>0.34499999999999997</v>
      </c>
      <c r="R180" s="226">
        <f>Q180*H180</f>
        <v>55.207589999999996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25923.560000000001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25923.560000000001</v>
      </c>
      <c r="BL180" s="14" t="s">
        <v>288</v>
      </c>
      <c r="BM180" s="228" t="s">
        <v>560</v>
      </c>
    </row>
    <row r="181" s="2" customFormat="1" ht="16.5" customHeight="1">
      <c r="A181" s="29"/>
      <c r="B181" s="30"/>
      <c r="C181" s="217" t="s">
        <v>479</v>
      </c>
      <c r="D181" s="217" t="s">
        <v>284</v>
      </c>
      <c r="E181" s="218" t="s">
        <v>562</v>
      </c>
      <c r="F181" s="219" t="s">
        <v>563</v>
      </c>
      <c r="G181" s="220" t="s">
        <v>287</v>
      </c>
      <c r="H181" s="221">
        <v>160.02199999999999</v>
      </c>
      <c r="I181" s="222">
        <v>211</v>
      </c>
      <c r="J181" s="222">
        <f>ROUND(I181*H181,2)</f>
        <v>33764.639999999999</v>
      </c>
      <c r="K181" s="223"/>
      <c r="L181" s="35"/>
      <c r="M181" s="224" t="s">
        <v>1</v>
      </c>
      <c r="N181" s="225" t="s">
        <v>38</v>
      </c>
      <c r="O181" s="226">
        <v>0.029000000000000001</v>
      </c>
      <c r="P181" s="226">
        <f>O181*H181</f>
        <v>4.640638</v>
      </c>
      <c r="Q181" s="226">
        <v>0.46000000000000002</v>
      </c>
      <c r="R181" s="226">
        <f>Q181*H181</f>
        <v>73.610119999999995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33764.639999999999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33764.639999999999</v>
      </c>
      <c r="BL181" s="14" t="s">
        <v>288</v>
      </c>
      <c r="BM181" s="228" t="s">
        <v>564</v>
      </c>
    </row>
    <row r="182" s="2" customFormat="1" ht="16.5" customHeight="1">
      <c r="A182" s="29"/>
      <c r="B182" s="30"/>
      <c r="C182" s="217" t="s">
        <v>483</v>
      </c>
      <c r="D182" s="217" t="s">
        <v>284</v>
      </c>
      <c r="E182" s="218" t="s">
        <v>566</v>
      </c>
      <c r="F182" s="219" t="s">
        <v>567</v>
      </c>
      <c r="G182" s="220" t="s">
        <v>287</v>
      </c>
      <c r="H182" s="221">
        <v>2.7000000000000002</v>
      </c>
      <c r="I182" s="222">
        <v>41</v>
      </c>
      <c r="J182" s="222">
        <f>ROUND(I182*H182,2)</f>
        <v>110.7</v>
      </c>
      <c r="K182" s="223"/>
      <c r="L182" s="35"/>
      <c r="M182" s="224" t="s">
        <v>1</v>
      </c>
      <c r="N182" s="225" t="s">
        <v>38</v>
      </c>
      <c r="O182" s="226">
        <v>0.021000000000000001</v>
      </c>
      <c r="P182" s="226">
        <f>O182*H182</f>
        <v>0.056700000000000007</v>
      </c>
      <c r="Q182" s="226">
        <v>0.108</v>
      </c>
      <c r="R182" s="226">
        <f>Q182*H182</f>
        <v>0.29160000000000003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110.7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110.7</v>
      </c>
      <c r="BL182" s="14" t="s">
        <v>288</v>
      </c>
      <c r="BM182" s="228" t="s">
        <v>568</v>
      </c>
    </row>
    <row r="183" s="2" customFormat="1" ht="16.5" customHeight="1">
      <c r="A183" s="29"/>
      <c r="B183" s="30"/>
      <c r="C183" s="217" t="s">
        <v>489</v>
      </c>
      <c r="D183" s="217" t="s">
        <v>284</v>
      </c>
      <c r="E183" s="218" t="s">
        <v>791</v>
      </c>
      <c r="F183" s="219" t="s">
        <v>792</v>
      </c>
      <c r="G183" s="220" t="s">
        <v>287</v>
      </c>
      <c r="H183" s="221">
        <v>16.260000000000002</v>
      </c>
      <c r="I183" s="222">
        <v>67.599999999999994</v>
      </c>
      <c r="J183" s="222">
        <f>ROUND(I183*H183,2)</f>
        <v>1099.1800000000001</v>
      </c>
      <c r="K183" s="223"/>
      <c r="L183" s="35"/>
      <c r="M183" s="224" t="s">
        <v>1</v>
      </c>
      <c r="N183" s="225" t="s">
        <v>38</v>
      </c>
      <c r="O183" s="226">
        <v>0.024</v>
      </c>
      <c r="P183" s="226">
        <f>O183*H183</f>
        <v>0.39024000000000003</v>
      </c>
      <c r="Q183" s="226">
        <v>0.216</v>
      </c>
      <c r="R183" s="226">
        <f>Q183*H183</f>
        <v>3.5121600000000002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1099.1800000000001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1099.1800000000001</v>
      </c>
      <c r="BL183" s="14" t="s">
        <v>288</v>
      </c>
      <c r="BM183" s="228" t="s">
        <v>793</v>
      </c>
    </row>
    <row r="184" s="2" customFormat="1" ht="21.75" customHeight="1">
      <c r="A184" s="29"/>
      <c r="B184" s="30"/>
      <c r="C184" s="217" t="s">
        <v>493</v>
      </c>
      <c r="D184" s="217" t="s">
        <v>284</v>
      </c>
      <c r="E184" s="218" t="s">
        <v>574</v>
      </c>
      <c r="F184" s="219" t="s">
        <v>575</v>
      </c>
      <c r="G184" s="220" t="s">
        <v>287</v>
      </c>
      <c r="H184" s="221">
        <v>2.7000000000000002</v>
      </c>
      <c r="I184" s="222">
        <v>741</v>
      </c>
      <c r="J184" s="222">
        <f>ROUND(I184*H184,2)</f>
        <v>2000.7000000000001</v>
      </c>
      <c r="K184" s="223"/>
      <c r="L184" s="35"/>
      <c r="M184" s="224" t="s">
        <v>1</v>
      </c>
      <c r="N184" s="225" t="s">
        <v>38</v>
      </c>
      <c r="O184" s="226">
        <v>0.19400000000000001</v>
      </c>
      <c r="P184" s="226">
        <f>O184*H184</f>
        <v>0.52380000000000004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2000.7000000000001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2000.7000000000001</v>
      </c>
      <c r="BL184" s="14" t="s">
        <v>288</v>
      </c>
      <c r="BM184" s="228" t="s">
        <v>576</v>
      </c>
    </row>
    <row r="185" s="2" customFormat="1" ht="21.75" customHeight="1">
      <c r="A185" s="29"/>
      <c r="B185" s="30"/>
      <c r="C185" s="217" t="s">
        <v>498</v>
      </c>
      <c r="D185" s="217" t="s">
        <v>284</v>
      </c>
      <c r="E185" s="218" t="s">
        <v>578</v>
      </c>
      <c r="F185" s="219" t="s">
        <v>579</v>
      </c>
      <c r="G185" s="220" t="s">
        <v>287</v>
      </c>
      <c r="H185" s="221">
        <v>162.72200000000001</v>
      </c>
      <c r="I185" s="222">
        <v>18.800000000000001</v>
      </c>
      <c r="J185" s="222">
        <f>ROUND(I185*H185,2)</f>
        <v>3059.1700000000001</v>
      </c>
      <c r="K185" s="223"/>
      <c r="L185" s="35"/>
      <c r="M185" s="224" t="s">
        <v>1</v>
      </c>
      <c r="N185" s="225" t="s">
        <v>38</v>
      </c>
      <c r="O185" s="226">
        <v>0.0080000000000000002</v>
      </c>
      <c r="P185" s="226">
        <f>O185*H185</f>
        <v>1.301776</v>
      </c>
      <c r="Q185" s="226">
        <v>0.00034000000000000002</v>
      </c>
      <c r="R185" s="226">
        <f>Q185*H185</f>
        <v>0.05532548000000001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3059.1700000000001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3059.1700000000001</v>
      </c>
      <c r="BL185" s="14" t="s">
        <v>288</v>
      </c>
      <c r="BM185" s="228" t="s">
        <v>580</v>
      </c>
    </row>
    <row r="186" s="2" customFormat="1" ht="21.75" customHeight="1">
      <c r="A186" s="29"/>
      <c r="B186" s="30"/>
      <c r="C186" s="217" t="s">
        <v>503</v>
      </c>
      <c r="D186" s="217" t="s">
        <v>284</v>
      </c>
      <c r="E186" s="218" t="s">
        <v>582</v>
      </c>
      <c r="F186" s="219" t="s">
        <v>583</v>
      </c>
      <c r="G186" s="220" t="s">
        <v>287</v>
      </c>
      <c r="H186" s="221">
        <v>261.18200000000002</v>
      </c>
      <c r="I186" s="222">
        <v>15.300000000000001</v>
      </c>
      <c r="J186" s="222">
        <f>ROUND(I186*H186,2)</f>
        <v>3996.0799999999999</v>
      </c>
      <c r="K186" s="223"/>
      <c r="L186" s="35"/>
      <c r="M186" s="224" t="s">
        <v>1</v>
      </c>
      <c r="N186" s="225" t="s">
        <v>38</v>
      </c>
      <c r="O186" s="226">
        <v>0.002</v>
      </c>
      <c r="P186" s="226">
        <f>O186*H186</f>
        <v>0.52236400000000005</v>
      </c>
      <c r="Q186" s="226">
        <v>0.00071000000000000002</v>
      </c>
      <c r="R186" s="226">
        <f>Q186*H186</f>
        <v>0.18543922000000002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3996.0799999999999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3996.0799999999999</v>
      </c>
      <c r="BL186" s="14" t="s">
        <v>288</v>
      </c>
      <c r="BM186" s="228" t="s">
        <v>584</v>
      </c>
    </row>
    <row r="187" s="2" customFormat="1" ht="21.75" customHeight="1">
      <c r="A187" s="29"/>
      <c r="B187" s="30"/>
      <c r="C187" s="217" t="s">
        <v>507</v>
      </c>
      <c r="D187" s="217" t="s">
        <v>284</v>
      </c>
      <c r="E187" s="218" t="s">
        <v>586</v>
      </c>
      <c r="F187" s="219" t="s">
        <v>587</v>
      </c>
      <c r="G187" s="220" t="s">
        <v>287</v>
      </c>
      <c r="H187" s="221">
        <v>160.02199999999999</v>
      </c>
      <c r="I187" s="222">
        <v>296</v>
      </c>
      <c r="J187" s="222">
        <f>ROUND(I187*H187,2)</f>
        <v>47366.510000000002</v>
      </c>
      <c r="K187" s="223"/>
      <c r="L187" s="35"/>
      <c r="M187" s="224" t="s">
        <v>1</v>
      </c>
      <c r="N187" s="225" t="s">
        <v>38</v>
      </c>
      <c r="O187" s="226">
        <v>0.068000000000000005</v>
      </c>
      <c r="P187" s="226">
        <f>O187*H187</f>
        <v>10.881496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47366.510000000002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47366.510000000002</v>
      </c>
      <c r="BL187" s="14" t="s">
        <v>288</v>
      </c>
      <c r="BM187" s="228" t="s">
        <v>1458</v>
      </c>
    </row>
    <row r="188" s="2" customFormat="1" ht="21.75" customHeight="1">
      <c r="A188" s="29"/>
      <c r="B188" s="30"/>
      <c r="C188" s="217" t="s">
        <v>511</v>
      </c>
      <c r="D188" s="217" t="s">
        <v>284</v>
      </c>
      <c r="E188" s="218" t="s">
        <v>590</v>
      </c>
      <c r="F188" s="219" t="s">
        <v>591</v>
      </c>
      <c r="G188" s="220" t="s">
        <v>287</v>
      </c>
      <c r="H188" s="221">
        <v>2.7000000000000002</v>
      </c>
      <c r="I188" s="222">
        <v>294</v>
      </c>
      <c r="J188" s="222">
        <f>ROUND(I188*H188,2)</f>
        <v>793.79999999999995</v>
      </c>
      <c r="K188" s="223"/>
      <c r="L188" s="35"/>
      <c r="M188" s="224" t="s">
        <v>1</v>
      </c>
      <c r="N188" s="225" t="s">
        <v>38</v>
      </c>
      <c r="O188" s="226">
        <v>0.070999999999999994</v>
      </c>
      <c r="P188" s="226">
        <f>O188*H188</f>
        <v>0.19170000000000001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793.79999999999995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793.79999999999995</v>
      </c>
      <c r="BL188" s="14" t="s">
        <v>288</v>
      </c>
      <c r="BM188" s="228" t="s">
        <v>592</v>
      </c>
    </row>
    <row r="189" s="2" customFormat="1" ht="33" customHeight="1">
      <c r="A189" s="29"/>
      <c r="B189" s="30"/>
      <c r="C189" s="217" t="s">
        <v>515</v>
      </c>
      <c r="D189" s="217" t="s">
        <v>284</v>
      </c>
      <c r="E189" s="218" t="s">
        <v>594</v>
      </c>
      <c r="F189" s="219" t="s">
        <v>595</v>
      </c>
      <c r="G189" s="220" t="s">
        <v>287</v>
      </c>
      <c r="H189" s="221">
        <v>261.18200000000002</v>
      </c>
      <c r="I189" s="222">
        <v>318</v>
      </c>
      <c r="J189" s="222">
        <f>ROUND(I189*H189,2)</f>
        <v>83055.880000000005</v>
      </c>
      <c r="K189" s="223"/>
      <c r="L189" s="35"/>
      <c r="M189" s="224" t="s">
        <v>1</v>
      </c>
      <c r="N189" s="225" t="s">
        <v>38</v>
      </c>
      <c r="O189" s="226">
        <v>0.070999999999999994</v>
      </c>
      <c r="P189" s="226">
        <f>O189*H189</f>
        <v>18.543921999999998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83055.880000000005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83055.880000000005</v>
      </c>
      <c r="BL189" s="14" t="s">
        <v>288</v>
      </c>
      <c r="BM189" s="228" t="s">
        <v>596</v>
      </c>
    </row>
    <row r="190" s="12" customFormat="1" ht="22.8" customHeight="1">
      <c r="A190" s="12"/>
      <c r="B190" s="202"/>
      <c r="C190" s="203"/>
      <c r="D190" s="204" t="s">
        <v>72</v>
      </c>
      <c r="E190" s="215" t="s">
        <v>311</v>
      </c>
      <c r="F190" s="215" t="s">
        <v>597</v>
      </c>
      <c r="G190" s="203"/>
      <c r="H190" s="203"/>
      <c r="I190" s="203"/>
      <c r="J190" s="216">
        <f>BK190</f>
        <v>381555.17000000004</v>
      </c>
      <c r="K190" s="203"/>
      <c r="L190" s="207"/>
      <c r="M190" s="208"/>
      <c r="N190" s="209"/>
      <c r="O190" s="209"/>
      <c r="P190" s="210">
        <f>SUM(P191:P238)</f>
        <v>231.11374999999995</v>
      </c>
      <c r="Q190" s="209"/>
      <c r="R190" s="210">
        <f>SUM(R191:R238)</f>
        <v>7.414327919999999</v>
      </c>
      <c r="S190" s="209"/>
      <c r="T190" s="211">
        <f>SUM(T191:T238)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2" t="s">
        <v>80</v>
      </c>
      <c r="AT190" s="213" t="s">
        <v>72</v>
      </c>
      <c r="AU190" s="213" t="s">
        <v>80</v>
      </c>
      <c r="AY190" s="212" t="s">
        <v>282</v>
      </c>
      <c r="BK190" s="214">
        <f>SUM(BK191:BK238)</f>
        <v>381555.17000000004</v>
      </c>
    </row>
    <row r="191" s="2" customFormat="1" ht="21.75" customHeight="1">
      <c r="A191" s="29"/>
      <c r="B191" s="30"/>
      <c r="C191" s="217" t="s">
        <v>520</v>
      </c>
      <c r="D191" s="217" t="s">
        <v>284</v>
      </c>
      <c r="E191" s="218" t="s">
        <v>1135</v>
      </c>
      <c r="F191" s="219" t="s">
        <v>1136</v>
      </c>
      <c r="G191" s="220" t="s">
        <v>501</v>
      </c>
      <c r="H191" s="221">
        <v>3</v>
      </c>
      <c r="I191" s="222">
        <v>712</v>
      </c>
      <c r="J191" s="222">
        <f>ROUND(I191*H191,2)</f>
        <v>2136</v>
      </c>
      <c r="K191" s="223"/>
      <c r="L191" s="35"/>
      <c r="M191" s="224" t="s">
        <v>1</v>
      </c>
      <c r="N191" s="225" t="s">
        <v>38</v>
      </c>
      <c r="O191" s="226">
        <v>0.75900000000000001</v>
      </c>
      <c r="P191" s="226">
        <f>O191*H191</f>
        <v>2.2770000000000001</v>
      </c>
      <c r="Q191" s="226">
        <v>0.00167</v>
      </c>
      <c r="R191" s="226">
        <f>Q191*H191</f>
        <v>0.0050100000000000006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2136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2136</v>
      </c>
      <c r="BL191" s="14" t="s">
        <v>288</v>
      </c>
      <c r="BM191" s="228" t="s">
        <v>1137</v>
      </c>
    </row>
    <row r="192" s="2" customFormat="1" ht="16.5" customHeight="1">
      <c r="A192" s="29"/>
      <c r="B192" s="30"/>
      <c r="C192" s="230" t="s">
        <v>524</v>
      </c>
      <c r="D192" s="230" t="s">
        <v>378</v>
      </c>
      <c r="E192" s="231" t="s">
        <v>1138</v>
      </c>
      <c r="F192" s="232" t="s">
        <v>1139</v>
      </c>
      <c r="G192" s="233" t="s">
        <v>501</v>
      </c>
      <c r="H192" s="234">
        <v>1</v>
      </c>
      <c r="I192" s="235">
        <v>2011</v>
      </c>
      <c r="J192" s="235">
        <f>ROUND(I192*H192,2)</f>
        <v>2011</v>
      </c>
      <c r="K192" s="236"/>
      <c r="L192" s="237"/>
      <c r="M192" s="238" t="s">
        <v>1</v>
      </c>
      <c r="N192" s="239" t="s">
        <v>38</v>
      </c>
      <c r="O192" s="226">
        <v>0</v>
      </c>
      <c r="P192" s="226">
        <f>O192*H192</f>
        <v>0</v>
      </c>
      <c r="Q192" s="226">
        <v>0.010999999999999999</v>
      </c>
      <c r="R192" s="226">
        <f>Q192*H192</f>
        <v>0.010999999999999999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311</v>
      </c>
      <c r="AT192" s="228" t="s">
        <v>378</v>
      </c>
      <c r="AU192" s="228" t="s">
        <v>82</v>
      </c>
      <c r="AY192" s="14" t="s">
        <v>282</v>
      </c>
      <c r="BE192" s="229">
        <f>IF(N192="základní",J192,0)</f>
        <v>2011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2011</v>
      </c>
      <c r="BL192" s="14" t="s">
        <v>288</v>
      </c>
      <c r="BM192" s="228" t="s">
        <v>1140</v>
      </c>
    </row>
    <row r="193" s="2" customFormat="1" ht="21.75" customHeight="1">
      <c r="A193" s="29"/>
      <c r="B193" s="30"/>
      <c r="C193" s="230" t="s">
        <v>528</v>
      </c>
      <c r="D193" s="230" t="s">
        <v>378</v>
      </c>
      <c r="E193" s="231" t="s">
        <v>1141</v>
      </c>
      <c r="F193" s="232" t="s">
        <v>1142</v>
      </c>
      <c r="G193" s="233" t="s">
        <v>501</v>
      </c>
      <c r="H193" s="234">
        <v>1</v>
      </c>
      <c r="I193" s="235">
        <v>3670</v>
      </c>
      <c r="J193" s="235">
        <f>ROUND(I193*H193,2)</f>
        <v>3670</v>
      </c>
      <c r="K193" s="236"/>
      <c r="L193" s="237"/>
      <c r="M193" s="238" t="s">
        <v>1</v>
      </c>
      <c r="N193" s="239" t="s">
        <v>38</v>
      </c>
      <c r="O193" s="226">
        <v>0</v>
      </c>
      <c r="P193" s="226">
        <f>O193*H193</f>
        <v>0</v>
      </c>
      <c r="Q193" s="226">
        <v>0.014200000000000001</v>
      </c>
      <c r="R193" s="226">
        <f>Q193*H193</f>
        <v>0.014200000000000001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311</v>
      </c>
      <c r="AT193" s="228" t="s">
        <v>378</v>
      </c>
      <c r="AU193" s="228" t="s">
        <v>82</v>
      </c>
      <c r="AY193" s="14" t="s">
        <v>282</v>
      </c>
      <c r="BE193" s="229">
        <f>IF(N193="základní",J193,0)</f>
        <v>3670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3670</v>
      </c>
      <c r="BL193" s="14" t="s">
        <v>288</v>
      </c>
      <c r="BM193" s="228" t="s">
        <v>1143</v>
      </c>
    </row>
    <row r="194" s="2" customFormat="1" ht="21.75" customHeight="1">
      <c r="A194" s="29"/>
      <c r="B194" s="30"/>
      <c r="C194" s="230" t="s">
        <v>532</v>
      </c>
      <c r="D194" s="230" t="s">
        <v>378</v>
      </c>
      <c r="E194" s="231" t="s">
        <v>1144</v>
      </c>
      <c r="F194" s="232" t="s">
        <v>1145</v>
      </c>
      <c r="G194" s="233" t="s">
        <v>501</v>
      </c>
      <c r="H194" s="234">
        <v>1</v>
      </c>
      <c r="I194" s="235">
        <v>6870</v>
      </c>
      <c r="J194" s="235">
        <f>ROUND(I194*H194,2)</f>
        <v>6870</v>
      </c>
      <c r="K194" s="236"/>
      <c r="L194" s="237"/>
      <c r="M194" s="238" t="s">
        <v>1</v>
      </c>
      <c r="N194" s="239" t="s">
        <v>38</v>
      </c>
      <c r="O194" s="226">
        <v>0</v>
      </c>
      <c r="P194" s="226">
        <f>O194*H194</f>
        <v>0</v>
      </c>
      <c r="Q194" s="226">
        <v>0.0178</v>
      </c>
      <c r="R194" s="226">
        <f>Q194*H194</f>
        <v>0.0178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311</v>
      </c>
      <c r="AT194" s="228" t="s">
        <v>378</v>
      </c>
      <c r="AU194" s="228" t="s">
        <v>82</v>
      </c>
      <c r="AY194" s="14" t="s">
        <v>282</v>
      </c>
      <c r="BE194" s="229">
        <f>IF(N194="základní",J194,0)</f>
        <v>6870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6870</v>
      </c>
      <c r="BL194" s="14" t="s">
        <v>288</v>
      </c>
      <c r="BM194" s="228" t="s">
        <v>1146</v>
      </c>
    </row>
    <row r="195" s="2" customFormat="1" ht="21.75" customHeight="1">
      <c r="A195" s="29"/>
      <c r="B195" s="30"/>
      <c r="C195" s="217" t="s">
        <v>536</v>
      </c>
      <c r="D195" s="217" t="s">
        <v>284</v>
      </c>
      <c r="E195" s="218" t="s">
        <v>1147</v>
      </c>
      <c r="F195" s="219" t="s">
        <v>1148</v>
      </c>
      <c r="G195" s="220" t="s">
        <v>501</v>
      </c>
      <c r="H195" s="221">
        <v>2</v>
      </c>
      <c r="I195" s="222">
        <v>973</v>
      </c>
      <c r="J195" s="222">
        <f>ROUND(I195*H195,2)</f>
        <v>1946</v>
      </c>
      <c r="K195" s="223"/>
      <c r="L195" s="35"/>
      <c r="M195" s="224" t="s">
        <v>1</v>
      </c>
      <c r="N195" s="225" t="s">
        <v>38</v>
      </c>
      <c r="O195" s="226">
        <v>1.0940000000000001</v>
      </c>
      <c r="P195" s="226">
        <f>O195*H195</f>
        <v>2.1880000000000002</v>
      </c>
      <c r="Q195" s="226">
        <v>0.0017099999999999999</v>
      </c>
      <c r="R195" s="226">
        <f>Q195*H195</f>
        <v>0.0034199999999999999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1946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1946</v>
      </c>
      <c r="BL195" s="14" t="s">
        <v>288</v>
      </c>
      <c r="BM195" s="228" t="s">
        <v>1173</v>
      </c>
    </row>
    <row r="196" s="2" customFormat="1" ht="21.75" customHeight="1">
      <c r="A196" s="29"/>
      <c r="B196" s="30"/>
      <c r="C196" s="230" t="s">
        <v>540</v>
      </c>
      <c r="D196" s="230" t="s">
        <v>378</v>
      </c>
      <c r="E196" s="231" t="s">
        <v>1150</v>
      </c>
      <c r="F196" s="232" t="s">
        <v>1151</v>
      </c>
      <c r="G196" s="233" t="s">
        <v>501</v>
      </c>
      <c r="H196" s="234">
        <v>2</v>
      </c>
      <c r="I196" s="235">
        <v>4010</v>
      </c>
      <c r="J196" s="235">
        <f>ROUND(I196*H196,2)</f>
        <v>8020</v>
      </c>
      <c r="K196" s="236"/>
      <c r="L196" s="237"/>
      <c r="M196" s="238" t="s">
        <v>1</v>
      </c>
      <c r="N196" s="239" t="s">
        <v>38</v>
      </c>
      <c r="O196" s="226">
        <v>0</v>
      </c>
      <c r="P196" s="226">
        <f>O196*H196</f>
        <v>0</v>
      </c>
      <c r="Q196" s="226">
        <v>0.014</v>
      </c>
      <c r="R196" s="226">
        <f>Q196*H196</f>
        <v>0.028000000000000001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311</v>
      </c>
      <c r="AT196" s="228" t="s">
        <v>378</v>
      </c>
      <c r="AU196" s="228" t="s">
        <v>82</v>
      </c>
      <c r="AY196" s="14" t="s">
        <v>282</v>
      </c>
      <c r="BE196" s="229">
        <f>IF(N196="základní",J196,0)</f>
        <v>8020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8020</v>
      </c>
      <c r="BL196" s="14" t="s">
        <v>288</v>
      </c>
      <c r="BM196" s="228" t="s">
        <v>1152</v>
      </c>
    </row>
    <row r="197" s="2" customFormat="1" ht="21.75" customHeight="1">
      <c r="A197" s="29"/>
      <c r="B197" s="30"/>
      <c r="C197" s="217" t="s">
        <v>544</v>
      </c>
      <c r="D197" s="217" t="s">
        <v>284</v>
      </c>
      <c r="E197" s="218" t="s">
        <v>1183</v>
      </c>
      <c r="F197" s="219" t="s">
        <v>1184</v>
      </c>
      <c r="G197" s="220" t="s">
        <v>501</v>
      </c>
      <c r="H197" s="221">
        <v>5</v>
      </c>
      <c r="I197" s="222">
        <v>261</v>
      </c>
      <c r="J197" s="222">
        <f>ROUND(I197*H197,2)</f>
        <v>1305</v>
      </c>
      <c r="K197" s="223"/>
      <c r="L197" s="35"/>
      <c r="M197" s="224" t="s">
        <v>1</v>
      </c>
      <c r="N197" s="225" t="s">
        <v>38</v>
      </c>
      <c r="O197" s="226">
        <v>0.58299999999999996</v>
      </c>
      <c r="P197" s="226">
        <f>O197*H197</f>
        <v>2.915</v>
      </c>
      <c r="Q197" s="226">
        <v>0.00010000000000000001</v>
      </c>
      <c r="R197" s="226">
        <f>Q197*H197</f>
        <v>0.00050000000000000001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1305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1305</v>
      </c>
      <c r="BL197" s="14" t="s">
        <v>288</v>
      </c>
      <c r="BM197" s="228" t="s">
        <v>1185</v>
      </c>
    </row>
    <row r="198" s="2" customFormat="1" ht="16.5" customHeight="1">
      <c r="A198" s="29"/>
      <c r="B198" s="30"/>
      <c r="C198" s="230" t="s">
        <v>548</v>
      </c>
      <c r="D198" s="230" t="s">
        <v>378</v>
      </c>
      <c r="E198" s="231" t="s">
        <v>1186</v>
      </c>
      <c r="F198" s="232" t="s">
        <v>1187</v>
      </c>
      <c r="G198" s="233" t="s">
        <v>501</v>
      </c>
      <c r="H198" s="234">
        <v>2</v>
      </c>
      <c r="I198" s="235">
        <v>2335</v>
      </c>
      <c r="J198" s="235">
        <f>ROUND(I198*H198,2)</f>
        <v>4670</v>
      </c>
      <c r="K198" s="236"/>
      <c r="L198" s="237"/>
      <c r="M198" s="238" t="s">
        <v>1</v>
      </c>
      <c r="N198" s="239" t="s">
        <v>38</v>
      </c>
      <c r="O198" s="226">
        <v>0</v>
      </c>
      <c r="P198" s="226">
        <f>O198*H198</f>
        <v>0</v>
      </c>
      <c r="Q198" s="226">
        <v>0.0050400000000000002</v>
      </c>
      <c r="R198" s="226">
        <f>Q198*H198</f>
        <v>0.01008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311</v>
      </c>
      <c r="AT198" s="228" t="s">
        <v>378</v>
      </c>
      <c r="AU198" s="228" t="s">
        <v>82</v>
      </c>
      <c r="AY198" s="14" t="s">
        <v>282</v>
      </c>
      <c r="BE198" s="229">
        <f>IF(N198="základní",J198,0)</f>
        <v>4670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4670</v>
      </c>
      <c r="BL198" s="14" t="s">
        <v>288</v>
      </c>
      <c r="BM198" s="228" t="s">
        <v>1188</v>
      </c>
    </row>
    <row r="199" s="2" customFormat="1" ht="16.5" customHeight="1">
      <c r="A199" s="29"/>
      <c r="B199" s="30"/>
      <c r="C199" s="230" t="s">
        <v>553</v>
      </c>
      <c r="D199" s="230" t="s">
        <v>378</v>
      </c>
      <c r="E199" s="231" t="s">
        <v>1189</v>
      </c>
      <c r="F199" s="232" t="s">
        <v>1190</v>
      </c>
      <c r="G199" s="233" t="s">
        <v>501</v>
      </c>
      <c r="H199" s="234">
        <v>3</v>
      </c>
      <c r="I199" s="235">
        <v>4701</v>
      </c>
      <c r="J199" s="235">
        <f>ROUND(I199*H199,2)</f>
        <v>14103</v>
      </c>
      <c r="K199" s="236"/>
      <c r="L199" s="237"/>
      <c r="M199" s="238" t="s">
        <v>1</v>
      </c>
      <c r="N199" s="239" t="s">
        <v>38</v>
      </c>
      <c r="O199" s="226">
        <v>0</v>
      </c>
      <c r="P199" s="226">
        <f>O199*H199</f>
        <v>0</v>
      </c>
      <c r="Q199" s="226">
        <v>0.0070400000000000003</v>
      </c>
      <c r="R199" s="226">
        <f>Q199*H199</f>
        <v>0.02112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311</v>
      </c>
      <c r="AT199" s="228" t="s">
        <v>378</v>
      </c>
      <c r="AU199" s="228" t="s">
        <v>82</v>
      </c>
      <c r="AY199" s="14" t="s">
        <v>282</v>
      </c>
      <c r="BE199" s="229">
        <f>IF(N199="základní",J199,0)</f>
        <v>14103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14103</v>
      </c>
      <c r="BL199" s="14" t="s">
        <v>288</v>
      </c>
      <c r="BM199" s="228" t="s">
        <v>1191</v>
      </c>
    </row>
    <row r="200" s="2" customFormat="1" ht="33" customHeight="1">
      <c r="A200" s="29"/>
      <c r="B200" s="30"/>
      <c r="C200" s="217" t="s">
        <v>557</v>
      </c>
      <c r="D200" s="217" t="s">
        <v>284</v>
      </c>
      <c r="E200" s="218" t="s">
        <v>1210</v>
      </c>
      <c r="F200" s="219" t="s">
        <v>1211</v>
      </c>
      <c r="G200" s="220" t="s">
        <v>322</v>
      </c>
      <c r="H200" s="221">
        <v>328.64999999999998</v>
      </c>
      <c r="I200" s="222">
        <v>126</v>
      </c>
      <c r="J200" s="222">
        <f>ROUND(I200*H200,2)</f>
        <v>41409.900000000001</v>
      </c>
      <c r="K200" s="223"/>
      <c r="L200" s="35"/>
      <c r="M200" s="224" t="s">
        <v>1</v>
      </c>
      <c r="N200" s="225" t="s">
        <v>38</v>
      </c>
      <c r="O200" s="226">
        <v>0.313</v>
      </c>
      <c r="P200" s="226">
        <f>O200*H200</f>
        <v>102.86744999999999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41409.900000000001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41409.900000000001</v>
      </c>
      <c r="BL200" s="14" t="s">
        <v>288</v>
      </c>
      <c r="BM200" s="228" t="s">
        <v>1212</v>
      </c>
    </row>
    <row r="201" s="2" customFormat="1" ht="21.75" customHeight="1">
      <c r="A201" s="29"/>
      <c r="B201" s="30"/>
      <c r="C201" s="230" t="s">
        <v>561</v>
      </c>
      <c r="D201" s="230" t="s">
        <v>378</v>
      </c>
      <c r="E201" s="231" t="s">
        <v>1222</v>
      </c>
      <c r="F201" s="232" t="s">
        <v>1223</v>
      </c>
      <c r="G201" s="233" t="s">
        <v>322</v>
      </c>
      <c r="H201" s="234">
        <v>336.86599999999999</v>
      </c>
      <c r="I201" s="235">
        <v>226</v>
      </c>
      <c r="J201" s="235">
        <f>ROUND(I201*H201,2)</f>
        <v>76131.720000000001</v>
      </c>
      <c r="K201" s="236"/>
      <c r="L201" s="237"/>
      <c r="M201" s="238" t="s">
        <v>1</v>
      </c>
      <c r="N201" s="239" t="s">
        <v>38</v>
      </c>
      <c r="O201" s="226">
        <v>0</v>
      </c>
      <c r="P201" s="226">
        <f>O201*H201</f>
        <v>0</v>
      </c>
      <c r="Q201" s="226">
        <v>0.0021199999999999999</v>
      </c>
      <c r="R201" s="226">
        <f>Q201*H201</f>
        <v>0.71415591999999994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311</v>
      </c>
      <c r="AT201" s="228" t="s">
        <v>378</v>
      </c>
      <c r="AU201" s="228" t="s">
        <v>82</v>
      </c>
      <c r="AY201" s="14" t="s">
        <v>282</v>
      </c>
      <c r="BE201" s="229">
        <f>IF(N201="základní",J201,0)</f>
        <v>76131.720000000001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76131.720000000001</v>
      </c>
      <c r="BL201" s="14" t="s">
        <v>288</v>
      </c>
      <c r="BM201" s="228" t="s">
        <v>1224</v>
      </c>
    </row>
    <row r="202" s="2" customFormat="1" ht="21.75" customHeight="1">
      <c r="A202" s="29"/>
      <c r="B202" s="30"/>
      <c r="C202" s="217" t="s">
        <v>565</v>
      </c>
      <c r="D202" s="217" t="s">
        <v>284</v>
      </c>
      <c r="E202" s="218" t="s">
        <v>1237</v>
      </c>
      <c r="F202" s="219" t="s">
        <v>1238</v>
      </c>
      <c r="G202" s="220" t="s">
        <v>501</v>
      </c>
      <c r="H202" s="221">
        <v>20</v>
      </c>
      <c r="I202" s="222">
        <v>272</v>
      </c>
      <c r="J202" s="222">
        <f>ROUND(I202*H202,2)</f>
        <v>5440</v>
      </c>
      <c r="K202" s="223"/>
      <c r="L202" s="35"/>
      <c r="M202" s="224" t="s">
        <v>1</v>
      </c>
      <c r="N202" s="225" t="s">
        <v>38</v>
      </c>
      <c r="O202" s="226">
        <v>0.625</v>
      </c>
      <c r="P202" s="226">
        <f>O202*H202</f>
        <v>12.5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5440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5440</v>
      </c>
      <c r="BL202" s="14" t="s">
        <v>288</v>
      </c>
      <c r="BM202" s="228" t="s">
        <v>1239</v>
      </c>
    </row>
    <row r="203" s="2" customFormat="1" ht="16.5" customHeight="1">
      <c r="A203" s="29"/>
      <c r="B203" s="30"/>
      <c r="C203" s="230" t="s">
        <v>569</v>
      </c>
      <c r="D203" s="230" t="s">
        <v>378</v>
      </c>
      <c r="E203" s="231" t="s">
        <v>1240</v>
      </c>
      <c r="F203" s="232" t="s">
        <v>1241</v>
      </c>
      <c r="G203" s="233" t="s">
        <v>501</v>
      </c>
      <c r="H203" s="234">
        <v>20</v>
      </c>
      <c r="I203" s="235">
        <v>282</v>
      </c>
      <c r="J203" s="235">
        <f>ROUND(I203*H203,2)</f>
        <v>5640</v>
      </c>
      <c r="K203" s="236"/>
      <c r="L203" s="237"/>
      <c r="M203" s="238" t="s">
        <v>1</v>
      </c>
      <c r="N203" s="239" t="s">
        <v>38</v>
      </c>
      <c r="O203" s="226">
        <v>0</v>
      </c>
      <c r="P203" s="226">
        <f>O203*H203</f>
        <v>0</v>
      </c>
      <c r="Q203" s="226">
        <v>0.00038999999999999999</v>
      </c>
      <c r="R203" s="226">
        <f>Q203*H203</f>
        <v>0.0077999999999999996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311</v>
      </c>
      <c r="AT203" s="228" t="s">
        <v>378</v>
      </c>
      <c r="AU203" s="228" t="s">
        <v>82</v>
      </c>
      <c r="AY203" s="14" t="s">
        <v>282</v>
      </c>
      <c r="BE203" s="229">
        <f>IF(N203="základní",J203,0)</f>
        <v>5640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5640</v>
      </c>
      <c r="BL203" s="14" t="s">
        <v>288</v>
      </c>
      <c r="BM203" s="228" t="s">
        <v>1242</v>
      </c>
    </row>
    <row r="204" s="2" customFormat="1" ht="21.75" customHeight="1">
      <c r="A204" s="29"/>
      <c r="B204" s="30"/>
      <c r="C204" s="217" t="s">
        <v>573</v>
      </c>
      <c r="D204" s="217" t="s">
        <v>284</v>
      </c>
      <c r="E204" s="218" t="s">
        <v>1264</v>
      </c>
      <c r="F204" s="219" t="s">
        <v>1265</v>
      </c>
      <c r="G204" s="220" t="s">
        <v>501</v>
      </c>
      <c r="H204" s="221">
        <v>7</v>
      </c>
      <c r="I204" s="222">
        <v>258</v>
      </c>
      <c r="J204" s="222">
        <f>ROUND(I204*H204,2)</f>
        <v>1806</v>
      </c>
      <c r="K204" s="223"/>
      <c r="L204" s="35"/>
      <c r="M204" s="224" t="s">
        <v>1</v>
      </c>
      <c r="N204" s="225" t="s">
        <v>38</v>
      </c>
      <c r="O204" s="226">
        <v>0.57899999999999996</v>
      </c>
      <c r="P204" s="226">
        <f>O204*H204</f>
        <v>4.0529999999999999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1806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1806</v>
      </c>
      <c r="BL204" s="14" t="s">
        <v>288</v>
      </c>
      <c r="BM204" s="228" t="s">
        <v>1266</v>
      </c>
    </row>
    <row r="205" s="2" customFormat="1" ht="16.5" customHeight="1">
      <c r="A205" s="29"/>
      <c r="B205" s="30"/>
      <c r="C205" s="230" t="s">
        <v>577</v>
      </c>
      <c r="D205" s="230" t="s">
        <v>378</v>
      </c>
      <c r="E205" s="231" t="s">
        <v>1267</v>
      </c>
      <c r="F205" s="232" t="s">
        <v>1268</v>
      </c>
      <c r="G205" s="233" t="s">
        <v>501</v>
      </c>
      <c r="H205" s="234">
        <v>3</v>
      </c>
      <c r="I205" s="235">
        <v>853</v>
      </c>
      <c r="J205" s="235">
        <f>ROUND(I205*H205,2)</f>
        <v>2559</v>
      </c>
      <c r="K205" s="236"/>
      <c r="L205" s="237"/>
      <c r="M205" s="238" t="s">
        <v>1</v>
      </c>
      <c r="N205" s="239" t="s">
        <v>38</v>
      </c>
      <c r="O205" s="226">
        <v>0</v>
      </c>
      <c r="P205" s="226">
        <f>O205*H205</f>
        <v>0</v>
      </c>
      <c r="Q205" s="226">
        <v>0.00072000000000000005</v>
      </c>
      <c r="R205" s="226">
        <f>Q205*H205</f>
        <v>0.00216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311</v>
      </c>
      <c r="AT205" s="228" t="s">
        <v>378</v>
      </c>
      <c r="AU205" s="228" t="s">
        <v>82</v>
      </c>
      <c r="AY205" s="14" t="s">
        <v>282</v>
      </c>
      <c r="BE205" s="229">
        <f>IF(N205="základní",J205,0)</f>
        <v>2559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2559</v>
      </c>
      <c r="BL205" s="14" t="s">
        <v>288</v>
      </c>
      <c r="BM205" s="228" t="s">
        <v>1269</v>
      </c>
    </row>
    <row r="206" s="2" customFormat="1" ht="16.5" customHeight="1">
      <c r="A206" s="29"/>
      <c r="B206" s="30"/>
      <c r="C206" s="230" t="s">
        <v>581</v>
      </c>
      <c r="D206" s="230" t="s">
        <v>378</v>
      </c>
      <c r="E206" s="231" t="s">
        <v>1270</v>
      </c>
      <c r="F206" s="232" t="s">
        <v>1271</v>
      </c>
      <c r="G206" s="233" t="s">
        <v>501</v>
      </c>
      <c r="H206" s="234">
        <v>1</v>
      </c>
      <c r="I206" s="235">
        <v>853</v>
      </c>
      <c r="J206" s="235">
        <f>ROUND(I206*H206,2)</f>
        <v>853</v>
      </c>
      <c r="K206" s="236"/>
      <c r="L206" s="237"/>
      <c r="M206" s="238" t="s">
        <v>1</v>
      </c>
      <c r="N206" s="239" t="s">
        <v>38</v>
      </c>
      <c r="O206" s="226">
        <v>0</v>
      </c>
      <c r="P206" s="226">
        <f>O206*H206</f>
        <v>0</v>
      </c>
      <c r="Q206" s="226">
        <v>0.00072000000000000005</v>
      </c>
      <c r="R206" s="226">
        <f>Q206*H206</f>
        <v>0.00072000000000000005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311</v>
      </c>
      <c r="AT206" s="228" t="s">
        <v>378</v>
      </c>
      <c r="AU206" s="228" t="s">
        <v>82</v>
      </c>
      <c r="AY206" s="14" t="s">
        <v>282</v>
      </c>
      <c r="BE206" s="229">
        <f>IF(N206="základní",J206,0)</f>
        <v>853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853</v>
      </c>
      <c r="BL206" s="14" t="s">
        <v>288</v>
      </c>
      <c r="BM206" s="228" t="s">
        <v>1272</v>
      </c>
    </row>
    <row r="207" s="2" customFormat="1" ht="21.75" customHeight="1">
      <c r="A207" s="29"/>
      <c r="B207" s="30"/>
      <c r="C207" s="230" t="s">
        <v>585</v>
      </c>
      <c r="D207" s="230" t="s">
        <v>378</v>
      </c>
      <c r="E207" s="231" t="s">
        <v>1459</v>
      </c>
      <c r="F207" s="232" t="s">
        <v>1460</v>
      </c>
      <c r="G207" s="233" t="s">
        <v>501</v>
      </c>
      <c r="H207" s="234">
        <v>1</v>
      </c>
      <c r="I207" s="235">
        <v>2119</v>
      </c>
      <c r="J207" s="235">
        <f>ROUND(I207*H207,2)</f>
        <v>2119</v>
      </c>
      <c r="K207" s="236"/>
      <c r="L207" s="237"/>
      <c r="M207" s="238" t="s">
        <v>1</v>
      </c>
      <c r="N207" s="239" t="s">
        <v>38</v>
      </c>
      <c r="O207" s="226">
        <v>0</v>
      </c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311</v>
      </c>
      <c r="AT207" s="228" t="s">
        <v>378</v>
      </c>
      <c r="AU207" s="228" t="s">
        <v>82</v>
      </c>
      <c r="AY207" s="14" t="s">
        <v>282</v>
      </c>
      <c r="BE207" s="229">
        <f>IF(N207="základní",J207,0)</f>
        <v>2119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2119</v>
      </c>
      <c r="BL207" s="14" t="s">
        <v>288</v>
      </c>
      <c r="BM207" s="228" t="s">
        <v>1461</v>
      </c>
    </row>
    <row r="208" s="2" customFormat="1" ht="21.75" customHeight="1">
      <c r="A208" s="29"/>
      <c r="B208" s="30"/>
      <c r="C208" s="230" t="s">
        <v>589</v>
      </c>
      <c r="D208" s="230" t="s">
        <v>378</v>
      </c>
      <c r="E208" s="231" t="s">
        <v>1462</v>
      </c>
      <c r="F208" s="232" t="s">
        <v>1463</v>
      </c>
      <c r="G208" s="233" t="s">
        <v>501</v>
      </c>
      <c r="H208" s="234">
        <v>2</v>
      </c>
      <c r="I208" s="235">
        <v>1648</v>
      </c>
      <c r="J208" s="235">
        <f>ROUND(I208*H208,2)</f>
        <v>3296</v>
      </c>
      <c r="K208" s="236"/>
      <c r="L208" s="237"/>
      <c r="M208" s="238" t="s">
        <v>1</v>
      </c>
      <c r="N208" s="239" t="s">
        <v>38</v>
      </c>
      <c r="O208" s="226">
        <v>0</v>
      </c>
      <c r="P208" s="226">
        <f>O208*H208</f>
        <v>0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311</v>
      </c>
      <c r="AT208" s="228" t="s">
        <v>378</v>
      </c>
      <c r="AU208" s="228" t="s">
        <v>82</v>
      </c>
      <c r="AY208" s="14" t="s">
        <v>282</v>
      </c>
      <c r="BE208" s="229">
        <f>IF(N208="základní",J208,0)</f>
        <v>3296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3296</v>
      </c>
      <c r="BL208" s="14" t="s">
        <v>288</v>
      </c>
      <c r="BM208" s="228" t="s">
        <v>1464</v>
      </c>
    </row>
    <row r="209" s="2" customFormat="1" ht="21.75" customHeight="1">
      <c r="A209" s="29"/>
      <c r="B209" s="30"/>
      <c r="C209" s="217" t="s">
        <v>593</v>
      </c>
      <c r="D209" s="217" t="s">
        <v>284</v>
      </c>
      <c r="E209" s="218" t="s">
        <v>1303</v>
      </c>
      <c r="F209" s="219" t="s">
        <v>1304</v>
      </c>
      <c r="G209" s="220" t="s">
        <v>501</v>
      </c>
      <c r="H209" s="221">
        <v>2</v>
      </c>
      <c r="I209" s="222">
        <v>727</v>
      </c>
      <c r="J209" s="222">
        <f>ROUND(I209*H209,2)</f>
        <v>1454</v>
      </c>
      <c r="K209" s="223"/>
      <c r="L209" s="35"/>
      <c r="M209" s="224" t="s">
        <v>1</v>
      </c>
      <c r="N209" s="225" t="s">
        <v>38</v>
      </c>
      <c r="O209" s="226">
        <v>1.278</v>
      </c>
      <c r="P209" s="226">
        <f>O209*H209</f>
        <v>2.556</v>
      </c>
      <c r="Q209" s="226">
        <v>0.00072000000000000005</v>
      </c>
      <c r="R209" s="226">
        <f>Q209*H209</f>
        <v>0.0014400000000000001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1454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1454</v>
      </c>
      <c r="BL209" s="14" t="s">
        <v>288</v>
      </c>
      <c r="BM209" s="228" t="s">
        <v>1305</v>
      </c>
    </row>
    <row r="210" s="2" customFormat="1" ht="21.75" customHeight="1">
      <c r="A210" s="29"/>
      <c r="B210" s="30"/>
      <c r="C210" s="230" t="s">
        <v>598</v>
      </c>
      <c r="D210" s="230" t="s">
        <v>378</v>
      </c>
      <c r="E210" s="231" t="s">
        <v>1306</v>
      </c>
      <c r="F210" s="232" t="s">
        <v>1307</v>
      </c>
      <c r="G210" s="233" t="s">
        <v>501</v>
      </c>
      <c r="H210" s="234">
        <v>1</v>
      </c>
      <c r="I210" s="235">
        <v>4660</v>
      </c>
      <c r="J210" s="235">
        <f>ROUND(I210*H210,2)</f>
        <v>4660</v>
      </c>
      <c r="K210" s="236"/>
      <c r="L210" s="237"/>
      <c r="M210" s="238" t="s">
        <v>1</v>
      </c>
      <c r="N210" s="239" t="s">
        <v>38</v>
      </c>
      <c r="O210" s="226">
        <v>0</v>
      </c>
      <c r="P210" s="226">
        <f>O210*H210</f>
        <v>0</v>
      </c>
      <c r="Q210" s="226">
        <v>0.012</v>
      </c>
      <c r="R210" s="226">
        <f>Q210*H210</f>
        <v>0.012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311</v>
      </c>
      <c r="AT210" s="228" t="s">
        <v>378</v>
      </c>
      <c r="AU210" s="228" t="s">
        <v>82</v>
      </c>
      <c r="AY210" s="14" t="s">
        <v>282</v>
      </c>
      <c r="BE210" s="229">
        <f>IF(N210="základní",J210,0)</f>
        <v>4660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4660</v>
      </c>
      <c r="BL210" s="14" t="s">
        <v>288</v>
      </c>
      <c r="BM210" s="228" t="s">
        <v>1308</v>
      </c>
    </row>
    <row r="211" s="2" customFormat="1" ht="21.75" customHeight="1">
      <c r="A211" s="29"/>
      <c r="B211" s="30"/>
      <c r="C211" s="230" t="s">
        <v>602</v>
      </c>
      <c r="D211" s="230" t="s">
        <v>378</v>
      </c>
      <c r="E211" s="231" t="s">
        <v>1309</v>
      </c>
      <c r="F211" s="232" t="s">
        <v>1310</v>
      </c>
      <c r="G211" s="233" t="s">
        <v>501</v>
      </c>
      <c r="H211" s="234">
        <v>1</v>
      </c>
      <c r="I211" s="235">
        <v>1704</v>
      </c>
      <c r="J211" s="235">
        <f>ROUND(I211*H211,2)</f>
        <v>1704</v>
      </c>
      <c r="K211" s="236"/>
      <c r="L211" s="237"/>
      <c r="M211" s="238" t="s">
        <v>1</v>
      </c>
      <c r="N211" s="239" t="s">
        <v>38</v>
      </c>
      <c r="O211" s="226">
        <v>0</v>
      </c>
      <c r="P211" s="226">
        <f>O211*H211</f>
        <v>0</v>
      </c>
      <c r="Q211" s="226">
        <v>0.0073000000000000001</v>
      </c>
      <c r="R211" s="226">
        <f>Q211*H211</f>
        <v>0.0073000000000000001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311</v>
      </c>
      <c r="AT211" s="228" t="s">
        <v>378</v>
      </c>
      <c r="AU211" s="228" t="s">
        <v>82</v>
      </c>
      <c r="AY211" s="14" t="s">
        <v>282</v>
      </c>
      <c r="BE211" s="229">
        <f>IF(N211="základní",J211,0)</f>
        <v>1704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1704</v>
      </c>
      <c r="BL211" s="14" t="s">
        <v>288</v>
      </c>
      <c r="BM211" s="228" t="s">
        <v>1311</v>
      </c>
    </row>
    <row r="212" s="2" customFormat="1" ht="16.5" customHeight="1">
      <c r="A212" s="29"/>
      <c r="B212" s="30"/>
      <c r="C212" s="230" t="s">
        <v>606</v>
      </c>
      <c r="D212" s="230" t="s">
        <v>378</v>
      </c>
      <c r="E212" s="231" t="s">
        <v>1312</v>
      </c>
      <c r="F212" s="232" t="s">
        <v>1313</v>
      </c>
      <c r="G212" s="233" t="s">
        <v>501</v>
      </c>
      <c r="H212" s="234">
        <v>1</v>
      </c>
      <c r="I212" s="235">
        <v>4098</v>
      </c>
      <c r="J212" s="235">
        <f>ROUND(I212*H212,2)</f>
        <v>4098</v>
      </c>
      <c r="K212" s="236"/>
      <c r="L212" s="237"/>
      <c r="M212" s="238" t="s">
        <v>1</v>
      </c>
      <c r="N212" s="239" t="s">
        <v>38</v>
      </c>
      <c r="O212" s="226">
        <v>0</v>
      </c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311</v>
      </c>
      <c r="AT212" s="228" t="s">
        <v>378</v>
      </c>
      <c r="AU212" s="228" t="s">
        <v>82</v>
      </c>
      <c r="AY212" s="14" t="s">
        <v>282</v>
      </c>
      <c r="BE212" s="229">
        <f>IF(N212="základní",J212,0)</f>
        <v>4098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4098</v>
      </c>
      <c r="BL212" s="14" t="s">
        <v>288</v>
      </c>
      <c r="BM212" s="228" t="s">
        <v>1314</v>
      </c>
    </row>
    <row r="213" s="2" customFormat="1" ht="21.75" customHeight="1">
      <c r="A213" s="29"/>
      <c r="B213" s="30"/>
      <c r="C213" s="217" t="s">
        <v>610</v>
      </c>
      <c r="D213" s="217" t="s">
        <v>284</v>
      </c>
      <c r="E213" s="218" t="s">
        <v>1315</v>
      </c>
      <c r="F213" s="219" t="s">
        <v>1316</v>
      </c>
      <c r="G213" s="220" t="s">
        <v>501</v>
      </c>
      <c r="H213" s="221">
        <v>1</v>
      </c>
      <c r="I213" s="222">
        <v>359</v>
      </c>
      <c r="J213" s="222">
        <f>ROUND(I213*H213,2)</f>
        <v>359</v>
      </c>
      <c r="K213" s="223"/>
      <c r="L213" s="35"/>
      <c r="M213" s="224" t="s">
        <v>1</v>
      </c>
      <c r="N213" s="225" t="s">
        <v>38</v>
      </c>
      <c r="O213" s="226">
        <v>0.63</v>
      </c>
      <c r="P213" s="226">
        <f>O213*H213</f>
        <v>0.63</v>
      </c>
      <c r="Q213" s="226">
        <v>0.00069999999999999999</v>
      </c>
      <c r="R213" s="226">
        <f>Q213*H213</f>
        <v>0.00069999999999999999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359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359</v>
      </c>
      <c r="BL213" s="14" t="s">
        <v>288</v>
      </c>
      <c r="BM213" s="228" t="s">
        <v>1317</v>
      </c>
    </row>
    <row r="214" s="2" customFormat="1" ht="21.75" customHeight="1">
      <c r="A214" s="29"/>
      <c r="B214" s="30"/>
      <c r="C214" s="230" t="s">
        <v>614</v>
      </c>
      <c r="D214" s="230" t="s">
        <v>378</v>
      </c>
      <c r="E214" s="231" t="s">
        <v>1318</v>
      </c>
      <c r="F214" s="232" t="s">
        <v>1319</v>
      </c>
      <c r="G214" s="233" t="s">
        <v>501</v>
      </c>
      <c r="H214" s="234">
        <v>1</v>
      </c>
      <c r="I214" s="235">
        <v>73713</v>
      </c>
      <c r="J214" s="235">
        <f>ROUND(I214*H214,2)</f>
        <v>73713</v>
      </c>
      <c r="K214" s="236"/>
      <c r="L214" s="237"/>
      <c r="M214" s="238" t="s">
        <v>1</v>
      </c>
      <c r="N214" s="239" t="s">
        <v>38</v>
      </c>
      <c r="O214" s="226">
        <v>0</v>
      </c>
      <c r="P214" s="226">
        <f>O214*H214</f>
        <v>0</v>
      </c>
      <c r="Q214" s="226">
        <v>0.016500000000000001</v>
      </c>
      <c r="R214" s="226">
        <f>Q214*H214</f>
        <v>0.016500000000000001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311</v>
      </c>
      <c r="AT214" s="228" t="s">
        <v>378</v>
      </c>
      <c r="AU214" s="228" t="s">
        <v>82</v>
      </c>
      <c r="AY214" s="14" t="s">
        <v>282</v>
      </c>
      <c r="BE214" s="229">
        <f>IF(N214="základní",J214,0)</f>
        <v>73713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73713</v>
      </c>
      <c r="BL214" s="14" t="s">
        <v>288</v>
      </c>
      <c r="BM214" s="228" t="s">
        <v>1320</v>
      </c>
    </row>
    <row r="215" s="2" customFormat="1" ht="16.5" customHeight="1">
      <c r="A215" s="29"/>
      <c r="B215" s="30"/>
      <c r="C215" s="217" t="s">
        <v>618</v>
      </c>
      <c r="D215" s="217" t="s">
        <v>284</v>
      </c>
      <c r="E215" s="218" t="s">
        <v>1321</v>
      </c>
      <c r="F215" s="219" t="s">
        <v>1322</v>
      </c>
      <c r="G215" s="220" t="s">
        <v>501</v>
      </c>
      <c r="H215" s="221">
        <v>1</v>
      </c>
      <c r="I215" s="222">
        <v>304</v>
      </c>
      <c r="J215" s="222">
        <f>ROUND(I215*H215,2)</f>
        <v>304</v>
      </c>
      <c r="K215" s="223"/>
      <c r="L215" s="35"/>
      <c r="M215" s="224" t="s">
        <v>1</v>
      </c>
      <c r="N215" s="225" t="s">
        <v>38</v>
      </c>
      <c r="O215" s="226">
        <v>0.70799999999999996</v>
      </c>
      <c r="P215" s="226">
        <f>O215*H215</f>
        <v>0.70799999999999996</v>
      </c>
      <c r="Q215" s="226">
        <v>0.00036000000000000002</v>
      </c>
      <c r="R215" s="226">
        <f>Q215*H215</f>
        <v>0.00036000000000000002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304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304</v>
      </c>
      <c r="BL215" s="14" t="s">
        <v>288</v>
      </c>
      <c r="BM215" s="228" t="s">
        <v>1323</v>
      </c>
    </row>
    <row r="216" s="2" customFormat="1" ht="21.75" customHeight="1">
      <c r="A216" s="29"/>
      <c r="B216" s="30"/>
      <c r="C216" s="230" t="s">
        <v>622</v>
      </c>
      <c r="D216" s="230" t="s">
        <v>378</v>
      </c>
      <c r="E216" s="231" t="s">
        <v>1324</v>
      </c>
      <c r="F216" s="232" t="s">
        <v>1325</v>
      </c>
      <c r="G216" s="233" t="s">
        <v>501</v>
      </c>
      <c r="H216" s="234">
        <v>1</v>
      </c>
      <c r="I216" s="235">
        <v>20072</v>
      </c>
      <c r="J216" s="235">
        <f>ROUND(I216*H216,2)</f>
        <v>20072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0.019</v>
      </c>
      <c r="R216" s="226">
        <f>Q216*H216</f>
        <v>0.019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311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20072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20072</v>
      </c>
      <c r="BL216" s="14" t="s">
        <v>288</v>
      </c>
      <c r="BM216" s="228" t="s">
        <v>1326</v>
      </c>
    </row>
    <row r="217" s="2" customFormat="1" ht="21.75" customHeight="1">
      <c r="A217" s="29"/>
      <c r="B217" s="30"/>
      <c r="C217" s="217" t="s">
        <v>626</v>
      </c>
      <c r="D217" s="217" t="s">
        <v>284</v>
      </c>
      <c r="E217" s="218" t="s">
        <v>1327</v>
      </c>
      <c r="F217" s="219" t="s">
        <v>1328</v>
      </c>
      <c r="G217" s="220" t="s">
        <v>501</v>
      </c>
      <c r="H217" s="221">
        <v>1</v>
      </c>
      <c r="I217" s="222">
        <v>10300</v>
      </c>
      <c r="J217" s="222">
        <f>ROUND(I217*H217,2)</f>
        <v>10300</v>
      </c>
      <c r="K217" s="223"/>
      <c r="L217" s="35"/>
      <c r="M217" s="224" t="s">
        <v>1</v>
      </c>
      <c r="N217" s="225" t="s">
        <v>38</v>
      </c>
      <c r="O217" s="226">
        <v>19.105</v>
      </c>
      <c r="P217" s="226">
        <f>O217*H217</f>
        <v>19.105</v>
      </c>
      <c r="Q217" s="226">
        <v>1.92726</v>
      </c>
      <c r="R217" s="226">
        <f>Q217*H217</f>
        <v>1.92726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10300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10300</v>
      </c>
      <c r="BL217" s="14" t="s">
        <v>288</v>
      </c>
      <c r="BM217" s="228" t="s">
        <v>1465</v>
      </c>
    </row>
    <row r="218" s="2" customFormat="1" ht="21.75" customHeight="1">
      <c r="A218" s="29"/>
      <c r="B218" s="30"/>
      <c r="C218" s="230" t="s">
        <v>630</v>
      </c>
      <c r="D218" s="230" t="s">
        <v>378</v>
      </c>
      <c r="E218" s="231" t="s">
        <v>1330</v>
      </c>
      <c r="F218" s="232" t="s">
        <v>1331</v>
      </c>
      <c r="G218" s="233" t="s">
        <v>501</v>
      </c>
      <c r="H218" s="234">
        <v>1</v>
      </c>
      <c r="I218" s="235">
        <v>7710</v>
      </c>
      <c r="J218" s="235">
        <f>ROUND(I218*H218,2)</f>
        <v>7710</v>
      </c>
      <c r="K218" s="236"/>
      <c r="L218" s="237"/>
      <c r="M218" s="238" t="s">
        <v>1</v>
      </c>
      <c r="N218" s="239" t="s">
        <v>38</v>
      </c>
      <c r="O218" s="226">
        <v>0</v>
      </c>
      <c r="P218" s="226">
        <f>O218*H218</f>
        <v>0</v>
      </c>
      <c r="Q218" s="226">
        <v>1.4079999999999999</v>
      </c>
      <c r="R218" s="226">
        <f>Q218*H218</f>
        <v>1.4079999999999999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311</v>
      </c>
      <c r="AT218" s="228" t="s">
        <v>378</v>
      </c>
      <c r="AU218" s="228" t="s">
        <v>82</v>
      </c>
      <c r="AY218" s="14" t="s">
        <v>282</v>
      </c>
      <c r="BE218" s="229">
        <f>IF(N218="základní",J218,0)</f>
        <v>7710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7710</v>
      </c>
      <c r="BL218" s="14" t="s">
        <v>288</v>
      </c>
      <c r="BM218" s="228" t="s">
        <v>1466</v>
      </c>
    </row>
    <row r="219" s="2" customFormat="1" ht="21.75" customHeight="1">
      <c r="A219" s="29"/>
      <c r="B219" s="30"/>
      <c r="C219" s="230" t="s">
        <v>634</v>
      </c>
      <c r="D219" s="230" t="s">
        <v>378</v>
      </c>
      <c r="E219" s="231" t="s">
        <v>631</v>
      </c>
      <c r="F219" s="232" t="s">
        <v>632</v>
      </c>
      <c r="G219" s="233" t="s">
        <v>501</v>
      </c>
      <c r="H219" s="234">
        <v>1</v>
      </c>
      <c r="I219" s="235">
        <v>1320</v>
      </c>
      <c r="J219" s="235">
        <f>ROUND(I219*H219,2)</f>
        <v>1320</v>
      </c>
      <c r="K219" s="236"/>
      <c r="L219" s="237"/>
      <c r="M219" s="238" t="s">
        <v>1</v>
      </c>
      <c r="N219" s="239" t="s">
        <v>38</v>
      </c>
      <c r="O219" s="226">
        <v>0</v>
      </c>
      <c r="P219" s="226">
        <f>O219*H219</f>
        <v>0</v>
      </c>
      <c r="Q219" s="226">
        <v>0.254</v>
      </c>
      <c r="R219" s="226">
        <f>Q219*H219</f>
        <v>0.254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311</v>
      </c>
      <c r="AT219" s="228" t="s">
        <v>378</v>
      </c>
      <c r="AU219" s="228" t="s">
        <v>82</v>
      </c>
      <c r="AY219" s="14" t="s">
        <v>282</v>
      </c>
      <c r="BE219" s="229">
        <f>IF(N219="základní",J219,0)</f>
        <v>1320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1320</v>
      </c>
      <c r="BL219" s="14" t="s">
        <v>288</v>
      </c>
      <c r="BM219" s="228" t="s">
        <v>1467</v>
      </c>
    </row>
    <row r="220" s="2" customFormat="1" ht="21.75" customHeight="1">
      <c r="A220" s="29"/>
      <c r="B220" s="30"/>
      <c r="C220" s="230" t="s">
        <v>638</v>
      </c>
      <c r="D220" s="230" t="s">
        <v>378</v>
      </c>
      <c r="E220" s="231" t="s">
        <v>1334</v>
      </c>
      <c r="F220" s="232" t="s">
        <v>1335</v>
      </c>
      <c r="G220" s="233" t="s">
        <v>501</v>
      </c>
      <c r="H220" s="234">
        <v>1</v>
      </c>
      <c r="I220" s="235">
        <v>3410</v>
      </c>
      <c r="J220" s="235">
        <f>ROUND(I220*H220,2)</f>
        <v>3410</v>
      </c>
      <c r="K220" s="236"/>
      <c r="L220" s="237"/>
      <c r="M220" s="238" t="s">
        <v>1</v>
      </c>
      <c r="N220" s="239" t="s">
        <v>38</v>
      </c>
      <c r="O220" s="226">
        <v>0</v>
      </c>
      <c r="P220" s="226">
        <f>O220*H220</f>
        <v>0</v>
      </c>
      <c r="Q220" s="226">
        <v>1.0129999999999999</v>
      </c>
      <c r="R220" s="226">
        <f>Q220*H220</f>
        <v>1.0129999999999999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311</v>
      </c>
      <c r="AT220" s="228" t="s">
        <v>378</v>
      </c>
      <c r="AU220" s="228" t="s">
        <v>82</v>
      </c>
      <c r="AY220" s="14" t="s">
        <v>282</v>
      </c>
      <c r="BE220" s="229">
        <f>IF(N220="základní",J220,0)</f>
        <v>3410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3410</v>
      </c>
      <c r="BL220" s="14" t="s">
        <v>288</v>
      </c>
      <c r="BM220" s="228" t="s">
        <v>1468</v>
      </c>
    </row>
    <row r="221" s="2" customFormat="1" ht="21.75" customHeight="1">
      <c r="A221" s="29"/>
      <c r="B221" s="30"/>
      <c r="C221" s="230" t="s">
        <v>642</v>
      </c>
      <c r="D221" s="230" t="s">
        <v>378</v>
      </c>
      <c r="E221" s="231" t="s">
        <v>1338</v>
      </c>
      <c r="F221" s="232" t="s">
        <v>1339</v>
      </c>
      <c r="G221" s="233" t="s">
        <v>501</v>
      </c>
      <c r="H221" s="234">
        <v>1</v>
      </c>
      <c r="I221" s="235">
        <v>4410</v>
      </c>
      <c r="J221" s="235">
        <f>ROUND(I221*H221,2)</f>
        <v>4410</v>
      </c>
      <c r="K221" s="236"/>
      <c r="L221" s="237"/>
      <c r="M221" s="238" t="s">
        <v>1</v>
      </c>
      <c r="N221" s="239" t="s">
        <v>38</v>
      </c>
      <c r="O221" s="226">
        <v>0</v>
      </c>
      <c r="P221" s="226">
        <f>O221*H221</f>
        <v>0</v>
      </c>
      <c r="Q221" s="226">
        <v>0.44900000000000001</v>
      </c>
      <c r="R221" s="226">
        <f>Q221*H221</f>
        <v>0.44900000000000001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311</v>
      </c>
      <c r="AT221" s="228" t="s">
        <v>378</v>
      </c>
      <c r="AU221" s="228" t="s">
        <v>82</v>
      </c>
      <c r="AY221" s="14" t="s">
        <v>282</v>
      </c>
      <c r="BE221" s="229">
        <f>IF(N221="základní",J221,0)</f>
        <v>4410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4410</v>
      </c>
      <c r="BL221" s="14" t="s">
        <v>288</v>
      </c>
      <c r="BM221" s="228" t="s">
        <v>1469</v>
      </c>
    </row>
    <row r="222" s="2" customFormat="1" ht="21.75" customHeight="1">
      <c r="A222" s="29"/>
      <c r="B222" s="30"/>
      <c r="C222" s="230" t="s">
        <v>646</v>
      </c>
      <c r="D222" s="230" t="s">
        <v>378</v>
      </c>
      <c r="E222" s="231" t="s">
        <v>647</v>
      </c>
      <c r="F222" s="232" t="s">
        <v>648</v>
      </c>
      <c r="G222" s="233" t="s">
        <v>501</v>
      </c>
      <c r="H222" s="234">
        <v>3</v>
      </c>
      <c r="I222" s="235">
        <v>193</v>
      </c>
      <c r="J222" s="235">
        <f>ROUND(I222*H222,2)</f>
        <v>579</v>
      </c>
      <c r="K222" s="236"/>
      <c r="L222" s="237"/>
      <c r="M222" s="238" t="s">
        <v>1</v>
      </c>
      <c r="N222" s="239" t="s">
        <v>38</v>
      </c>
      <c r="O222" s="226">
        <v>0</v>
      </c>
      <c r="P222" s="226">
        <f>O222*H222</f>
        <v>0</v>
      </c>
      <c r="Q222" s="226">
        <v>0.002</v>
      </c>
      <c r="R222" s="226">
        <f>Q222*H222</f>
        <v>0.0060000000000000001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311</v>
      </c>
      <c r="AT222" s="228" t="s">
        <v>378</v>
      </c>
      <c r="AU222" s="228" t="s">
        <v>82</v>
      </c>
      <c r="AY222" s="14" t="s">
        <v>282</v>
      </c>
      <c r="BE222" s="229">
        <f>IF(N222="základní",J222,0)</f>
        <v>579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579</v>
      </c>
      <c r="BL222" s="14" t="s">
        <v>288</v>
      </c>
      <c r="BM222" s="228" t="s">
        <v>1470</v>
      </c>
    </row>
    <row r="223" s="2" customFormat="1" ht="21.75" customHeight="1">
      <c r="A223" s="29"/>
      <c r="B223" s="30"/>
      <c r="C223" s="217" t="s">
        <v>650</v>
      </c>
      <c r="D223" s="217" t="s">
        <v>284</v>
      </c>
      <c r="E223" s="218" t="s">
        <v>651</v>
      </c>
      <c r="F223" s="219" t="s">
        <v>652</v>
      </c>
      <c r="G223" s="220" t="s">
        <v>501</v>
      </c>
      <c r="H223" s="221">
        <v>1</v>
      </c>
      <c r="I223" s="222">
        <v>1080</v>
      </c>
      <c r="J223" s="222">
        <f>ROUND(I223*H223,2)</f>
        <v>1080</v>
      </c>
      <c r="K223" s="223"/>
      <c r="L223" s="35"/>
      <c r="M223" s="224" t="s">
        <v>1</v>
      </c>
      <c r="N223" s="225" t="s">
        <v>38</v>
      </c>
      <c r="O223" s="226">
        <v>1.694</v>
      </c>
      <c r="P223" s="226">
        <f>O223*H223</f>
        <v>1.694</v>
      </c>
      <c r="Q223" s="226">
        <v>0.21734000000000001</v>
      </c>
      <c r="R223" s="226">
        <f>Q223*H223</f>
        <v>0.21734000000000001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1080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1080</v>
      </c>
      <c r="BL223" s="14" t="s">
        <v>288</v>
      </c>
      <c r="BM223" s="228" t="s">
        <v>1471</v>
      </c>
    </row>
    <row r="224" s="2" customFormat="1" ht="21.75" customHeight="1">
      <c r="A224" s="29"/>
      <c r="B224" s="30"/>
      <c r="C224" s="230" t="s">
        <v>654</v>
      </c>
      <c r="D224" s="230" t="s">
        <v>378</v>
      </c>
      <c r="E224" s="231" t="s">
        <v>659</v>
      </c>
      <c r="F224" s="232" t="s">
        <v>660</v>
      </c>
      <c r="G224" s="233" t="s">
        <v>501</v>
      </c>
      <c r="H224" s="234">
        <v>1</v>
      </c>
      <c r="I224" s="235">
        <v>4800</v>
      </c>
      <c r="J224" s="235">
        <f>ROUND(I224*H224,2)</f>
        <v>4800</v>
      </c>
      <c r="K224" s="236"/>
      <c r="L224" s="237"/>
      <c r="M224" s="238" t="s">
        <v>1</v>
      </c>
      <c r="N224" s="239" t="s">
        <v>38</v>
      </c>
      <c r="O224" s="226">
        <v>0</v>
      </c>
      <c r="P224" s="226">
        <f>O224*H224</f>
        <v>0</v>
      </c>
      <c r="Q224" s="226">
        <v>0.19600000000000001</v>
      </c>
      <c r="R224" s="226">
        <f>Q224*H224</f>
        <v>0.19600000000000001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311</v>
      </c>
      <c r="AT224" s="228" t="s">
        <v>378</v>
      </c>
      <c r="AU224" s="228" t="s">
        <v>82</v>
      </c>
      <c r="AY224" s="14" t="s">
        <v>282</v>
      </c>
      <c r="BE224" s="229">
        <f>IF(N224="základní",J224,0)</f>
        <v>4800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4800</v>
      </c>
      <c r="BL224" s="14" t="s">
        <v>288</v>
      </c>
      <c r="BM224" s="228" t="s">
        <v>1472</v>
      </c>
    </row>
    <row r="225" s="2" customFormat="1" ht="16.5" customHeight="1">
      <c r="A225" s="29"/>
      <c r="B225" s="30"/>
      <c r="C225" s="217" t="s">
        <v>658</v>
      </c>
      <c r="D225" s="217" t="s">
        <v>284</v>
      </c>
      <c r="E225" s="218" t="s">
        <v>1346</v>
      </c>
      <c r="F225" s="219" t="s">
        <v>1347</v>
      </c>
      <c r="G225" s="220" t="s">
        <v>322</v>
      </c>
      <c r="H225" s="221">
        <v>328.64999999999998</v>
      </c>
      <c r="I225" s="222">
        <v>17.699999999999999</v>
      </c>
      <c r="J225" s="222">
        <f>ROUND(I225*H225,2)</f>
        <v>5817.1099999999997</v>
      </c>
      <c r="K225" s="223"/>
      <c r="L225" s="35"/>
      <c r="M225" s="224" t="s">
        <v>1</v>
      </c>
      <c r="N225" s="225" t="s">
        <v>38</v>
      </c>
      <c r="O225" s="226">
        <v>0.043999999999999997</v>
      </c>
      <c r="P225" s="226">
        <f>O225*H225</f>
        <v>14.460599999999998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5817.1099999999997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5817.1099999999997</v>
      </c>
      <c r="BL225" s="14" t="s">
        <v>288</v>
      </c>
      <c r="BM225" s="228" t="s">
        <v>1348</v>
      </c>
    </row>
    <row r="226" s="2" customFormat="1" ht="21.75" customHeight="1">
      <c r="A226" s="29"/>
      <c r="B226" s="30"/>
      <c r="C226" s="217" t="s">
        <v>662</v>
      </c>
      <c r="D226" s="217" t="s">
        <v>284</v>
      </c>
      <c r="E226" s="218" t="s">
        <v>1354</v>
      </c>
      <c r="F226" s="219" t="s">
        <v>1355</v>
      </c>
      <c r="G226" s="220" t="s">
        <v>322</v>
      </c>
      <c r="H226" s="221">
        <v>328.64999999999998</v>
      </c>
      <c r="I226" s="222">
        <v>34</v>
      </c>
      <c r="J226" s="222">
        <f>ROUND(I226*H226,2)</f>
        <v>11174.1</v>
      </c>
      <c r="K226" s="223"/>
      <c r="L226" s="35"/>
      <c r="M226" s="224" t="s">
        <v>1</v>
      </c>
      <c r="N226" s="225" t="s">
        <v>38</v>
      </c>
      <c r="O226" s="226">
        <v>0.079000000000000001</v>
      </c>
      <c r="P226" s="226">
        <f>O226*H226</f>
        <v>25.963349999999998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11174.1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11174.1</v>
      </c>
      <c r="BL226" s="14" t="s">
        <v>288</v>
      </c>
      <c r="BM226" s="228" t="s">
        <v>1356</v>
      </c>
    </row>
    <row r="227" s="2" customFormat="1" ht="21.75" customHeight="1">
      <c r="A227" s="29"/>
      <c r="B227" s="30"/>
      <c r="C227" s="217" t="s">
        <v>666</v>
      </c>
      <c r="D227" s="217" t="s">
        <v>284</v>
      </c>
      <c r="E227" s="218" t="s">
        <v>1358</v>
      </c>
      <c r="F227" s="219" t="s">
        <v>1359</v>
      </c>
      <c r="G227" s="220" t="s">
        <v>501</v>
      </c>
      <c r="H227" s="221">
        <v>1</v>
      </c>
      <c r="I227" s="222">
        <v>6650</v>
      </c>
      <c r="J227" s="222">
        <f>ROUND(I227*H227,2)</f>
        <v>6650</v>
      </c>
      <c r="K227" s="223"/>
      <c r="L227" s="35"/>
      <c r="M227" s="224" t="s">
        <v>1</v>
      </c>
      <c r="N227" s="225" t="s">
        <v>38</v>
      </c>
      <c r="O227" s="226">
        <v>10.300000000000001</v>
      </c>
      <c r="P227" s="226">
        <f>O227*H227</f>
        <v>10.300000000000001</v>
      </c>
      <c r="Q227" s="226">
        <v>0.45937</v>
      </c>
      <c r="R227" s="226">
        <f>Q227*H227</f>
        <v>0.45937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6650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6650</v>
      </c>
      <c r="BL227" s="14" t="s">
        <v>288</v>
      </c>
      <c r="BM227" s="228" t="s">
        <v>1360</v>
      </c>
    </row>
    <row r="228" s="2" customFormat="1" ht="16.5" customHeight="1">
      <c r="A228" s="29"/>
      <c r="B228" s="30"/>
      <c r="C228" s="217" t="s">
        <v>670</v>
      </c>
      <c r="D228" s="217" t="s">
        <v>284</v>
      </c>
      <c r="E228" s="218" t="s">
        <v>1362</v>
      </c>
      <c r="F228" s="219" t="s">
        <v>1363</v>
      </c>
      <c r="G228" s="220" t="s">
        <v>501</v>
      </c>
      <c r="H228" s="221">
        <v>1</v>
      </c>
      <c r="I228" s="222">
        <v>451</v>
      </c>
      <c r="J228" s="222">
        <f>ROUND(I228*H228,2)</f>
        <v>451</v>
      </c>
      <c r="K228" s="223"/>
      <c r="L228" s="35"/>
      <c r="M228" s="224" t="s">
        <v>1</v>
      </c>
      <c r="N228" s="225" t="s">
        <v>38</v>
      </c>
      <c r="O228" s="226">
        <v>0.86299999999999999</v>
      </c>
      <c r="P228" s="226">
        <f>O228*H228</f>
        <v>0.86299999999999999</v>
      </c>
      <c r="Q228" s="226">
        <v>0.12303</v>
      </c>
      <c r="R228" s="226">
        <f>Q228*H228</f>
        <v>0.12303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451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451</v>
      </c>
      <c r="BL228" s="14" t="s">
        <v>288</v>
      </c>
      <c r="BM228" s="228" t="s">
        <v>1364</v>
      </c>
    </row>
    <row r="229" s="2" customFormat="1" ht="21.75" customHeight="1">
      <c r="A229" s="29"/>
      <c r="B229" s="30"/>
      <c r="C229" s="230" t="s">
        <v>675</v>
      </c>
      <c r="D229" s="230" t="s">
        <v>378</v>
      </c>
      <c r="E229" s="231" t="s">
        <v>1366</v>
      </c>
      <c r="F229" s="232" t="s">
        <v>1367</v>
      </c>
      <c r="G229" s="233" t="s">
        <v>501</v>
      </c>
      <c r="H229" s="234">
        <v>1</v>
      </c>
      <c r="I229" s="235">
        <v>790</v>
      </c>
      <c r="J229" s="235">
        <f>ROUND(I229*H229,2)</f>
        <v>790</v>
      </c>
      <c r="K229" s="236"/>
      <c r="L229" s="237"/>
      <c r="M229" s="238" t="s">
        <v>1</v>
      </c>
      <c r="N229" s="239" t="s">
        <v>38</v>
      </c>
      <c r="O229" s="226">
        <v>0</v>
      </c>
      <c r="P229" s="226">
        <f>O229*H229</f>
        <v>0</v>
      </c>
      <c r="Q229" s="226">
        <v>0.013299999999999999</v>
      </c>
      <c r="R229" s="226">
        <f>Q229*H229</f>
        <v>0.013299999999999999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311</v>
      </c>
      <c r="AT229" s="228" t="s">
        <v>378</v>
      </c>
      <c r="AU229" s="228" t="s">
        <v>82</v>
      </c>
      <c r="AY229" s="14" t="s">
        <v>282</v>
      </c>
      <c r="BE229" s="229">
        <f>IF(N229="základní",J229,0)</f>
        <v>790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790</v>
      </c>
      <c r="BL229" s="14" t="s">
        <v>288</v>
      </c>
      <c r="BM229" s="228" t="s">
        <v>1368</v>
      </c>
    </row>
    <row r="230" s="2" customFormat="1" ht="21.75" customHeight="1">
      <c r="A230" s="29"/>
      <c r="B230" s="30"/>
      <c r="C230" s="230" t="s">
        <v>679</v>
      </c>
      <c r="D230" s="230" t="s">
        <v>378</v>
      </c>
      <c r="E230" s="231" t="s">
        <v>1370</v>
      </c>
      <c r="F230" s="232" t="s">
        <v>1371</v>
      </c>
      <c r="G230" s="233" t="s">
        <v>501</v>
      </c>
      <c r="H230" s="234">
        <v>1</v>
      </c>
      <c r="I230" s="235">
        <v>232</v>
      </c>
      <c r="J230" s="235">
        <f>ROUND(I230*H230,2)</f>
        <v>232</v>
      </c>
      <c r="K230" s="236"/>
      <c r="L230" s="237"/>
      <c r="M230" s="238" t="s">
        <v>1</v>
      </c>
      <c r="N230" s="239" t="s">
        <v>38</v>
      </c>
      <c r="O230" s="226">
        <v>0</v>
      </c>
      <c r="P230" s="226">
        <f>O230*H230</f>
        <v>0</v>
      </c>
      <c r="Q230" s="226">
        <v>0.00089999999999999998</v>
      </c>
      <c r="R230" s="226">
        <f>Q230*H230</f>
        <v>0.00089999999999999998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311</v>
      </c>
      <c r="AT230" s="228" t="s">
        <v>378</v>
      </c>
      <c r="AU230" s="228" t="s">
        <v>82</v>
      </c>
      <c r="AY230" s="14" t="s">
        <v>282</v>
      </c>
      <c r="BE230" s="229">
        <f>IF(N230="základní",J230,0)</f>
        <v>232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232</v>
      </c>
      <c r="BL230" s="14" t="s">
        <v>288</v>
      </c>
      <c r="BM230" s="228" t="s">
        <v>1372</v>
      </c>
    </row>
    <row r="231" s="2" customFormat="1" ht="16.5" customHeight="1">
      <c r="A231" s="29"/>
      <c r="B231" s="30"/>
      <c r="C231" s="217" t="s">
        <v>684</v>
      </c>
      <c r="D231" s="217" t="s">
        <v>284</v>
      </c>
      <c r="E231" s="218" t="s">
        <v>1374</v>
      </c>
      <c r="F231" s="219" t="s">
        <v>1375</v>
      </c>
      <c r="G231" s="220" t="s">
        <v>501</v>
      </c>
      <c r="H231" s="221">
        <v>1</v>
      </c>
      <c r="I231" s="222">
        <v>864</v>
      </c>
      <c r="J231" s="222">
        <f>ROUND(I231*H231,2)</f>
        <v>864</v>
      </c>
      <c r="K231" s="223"/>
      <c r="L231" s="35"/>
      <c r="M231" s="224" t="s">
        <v>1</v>
      </c>
      <c r="N231" s="225" t="s">
        <v>38</v>
      </c>
      <c r="O231" s="226">
        <v>1.1819999999999999</v>
      </c>
      <c r="P231" s="226">
        <f>O231*H231</f>
        <v>1.1819999999999999</v>
      </c>
      <c r="Q231" s="226">
        <v>0.32906000000000002</v>
      </c>
      <c r="R231" s="226">
        <f>Q231*H231</f>
        <v>0.32906000000000002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864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864</v>
      </c>
      <c r="BL231" s="14" t="s">
        <v>288</v>
      </c>
      <c r="BM231" s="228" t="s">
        <v>1376</v>
      </c>
    </row>
    <row r="232" s="2" customFormat="1" ht="21.75" customHeight="1">
      <c r="A232" s="29"/>
      <c r="B232" s="30"/>
      <c r="C232" s="230" t="s">
        <v>688</v>
      </c>
      <c r="D232" s="230" t="s">
        <v>378</v>
      </c>
      <c r="E232" s="231" t="s">
        <v>1378</v>
      </c>
      <c r="F232" s="232" t="s">
        <v>1379</v>
      </c>
      <c r="G232" s="233" t="s">
        <v>501</v>
      </c>
      <c r="H232" s="234">
        <v>1</v>
      </c>
      <c r="I232" s="235">
        <v>331</v>
      </c>
      <c r="J232" s="235">
        <f>ROUND(I232*H232,2)</f>
        <v>331</v>
      </c>
      <c r="K232" s="236"/>
      <c r="L232" s="237"/>
      <c r="M232" s="238" t="s">
        <v>1</v>
      </c>
      <c r="N232" s="239" t="s">
        <v>38</v>
      </c>
      <c r="O232" s="226">
        <v>0</v>
      </c>
      <c r="P232" s="226">
        <f>O232*H232</f>
        <v>0</v>
      </c>
      <c r="Q232" s="226">
        <v>0.0019</v>
      </c>
      <c r="R232" s="226">
        <f>Q232*H232</f>
        <v>0.0019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311</v>
      </c>
      <c r="AT232" s="228" t="s">
        <v>378</v>
      </c>
      <c r="AU232" s="228" t="s">
        <v>82</v>
      </c>
      <c r="AY232" s="14" t="s">
        <v>282</v>
      </c>
      <c r="BE232" s="229">
        <f>IF(N232="základní",J232,0)</f>
        <v>331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331</v>
      </c>
      <c r="BL232" s="14" t="s">
        <v>288</v>
      </c>
      <c r="BM232" s="228" t="s">
        <v>1380</v>
      </c>
    </row>
    <row r="233" s="2" customFormat="1" ht="16.5" customHeight="1">
      <c r="A233" s="29"/>
      <c r="B233" s="30"/>
      <c r="C233" s="230" t="s">
        <v>692</v>
      </c>
      <c r="D233" s="230" t="s">
        <v>378</v>
      </c>
      <c r="E233" s="231" t="s">
        <v>1382</v>
      </c>
      <c r="F233" s="232" t="s">
        <v>1383</v>
      </c>
      <c r="G233" s="233" t="s">
        <v>501</v>
      </c>
      <c r="H233" s="234">
        <v>1</v>
      </c>
      <c r="I233" s="235">
        <v>1910</v>
      </c>
      <c r="J233" s="235">
        <f>ROUND(I233*H233,2)</f>
        <v>1910</v>
      </c>
      <c r="K233" s="236"/>
      <c r="L233" s="237"/>
      <c r="M233" s="238" t="s">
        <v>1</v>
      </c>
      <c r="N233" s="239" t="s">
        <v>38</v>
      </c>
      <c r="O233" s="226">
        <v>0</v>
      </c>
      <c r="P233" s="226">
        <f>O233*H233</f>
        <v>0</v>
      </c>
      <c r="Q233" s="226">
        <v>0.029499999999999998</v>
      </c>
      <c r="R233" s="226">
        <f>Q233*H233</f>
        <v>0.029499999999999998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311</v>
      </c>
      <c r="AT233" s="228" t="s">
        <v>378</v>
      </c>
      <c r="AU233" s="228" t="s">
        <v>82</v>
      </c>
      <c r="AY233" s="14" t="s">
        <v>282</v>
      </c>
      <c r="BE233" s="229">
        <f>IF(N233="základní",J233,0)</f>
        <v>1910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1910</v>
      </c>
      <c r="BL233" s="14" t="s">
        <v>288</v>
      </c>
      <c r="BM233" s="228" t="s">
        <v>1384</v>
      </c>
    </row>
    <row r="234" s="2" customFormat="1" ht="16.5" customHeight="1">
      <c r="A234" s="29"/>
      <c r="B234" s="30"/>
      <c r="C234" s="217" t="s">
        <v>696</v>
      </c>
      <c r="D234" s="217" t="s">
        <v>284</v>
      </c>
      <c r="E234" s="218" t="s">
        <v>1386</v>
      </c>
      <c r="F234" s="219" t="s">
        <v>1387</v>
      </c>
      <c r="G234" s="220" t="s">
        <v>501</v>
      </c>
      <c r="H234" s="221">
        <v>2</v>
      </c>
      <c r="I234" s="222">
        <v>222</v>
      </c>
      <c r="J234" s="222">
        <f>ROUND(I234*H234,2)</f>
        <v>444</v>
      </c>
      <c r="K234" s="223"/>
      <c r="L234" s="35"/>
      <c r="M234" s="224" t="s">
        <v>1</v>
      </c>
      <c r="N234" s="225" t="s">
        <v>38</v>
      </c>
      <c r="O234" s="226">
        <v>0.33600000000000002</v>
      </c>
      <c r="P234" s="226">
        <f>O234*H234</f>
        <v>0.67200000000000004</v>
      </c>
      <c r="Q234" s="226">
        <v>0.00031</v>
      </c>
      <c r="R234" s="226">
        <f>Q234*H234</f>
        <v>0.00062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444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444</v>
      </c>
      <c r="BL234" s="14" t="s">
        <v>288</v>
      </c>
      <c r="BM234" s="228" t="s">
        <v>1388</v>
      </c>
    </row>
    <row r="235" s="2" customFormat="1" ht="16.5" customHeight="1">
      <c r="A235" s="29"/>
      <c r="B235" s="30"/>
      <c r="C235" s="217" t="s">
        <v>700</v>
      </c>
      <c r="D235" s="217" t="s">
        <v>284</v>
      </c>
      <c r="E235" s="218" t="s">
        <v>1394</v>
      </c>
      <c r="F235" s="219" t="s">
        <v>1395</v>
      </c>
      <c r="G235" s="220" t="s">
        <v>322</v>
      </c>
      <c r="H235" s="221">
        <v>332.64999999999998</v>
      </c>
      <c r="I235" s="222">
        <v>43.299999999999997</v>
      </c>
      <c r="J235" s="222">
        <f>ROUND(I235*H235,2)</f>
        <v>14403.75</v>
      </c>
      <c r="K235" s="223"/>
      <c r="L235" s="35"/>
      <c r="M235" s="224" t="s">
        <v>1</v>
      </c>
      <c r="N235" s="225" t="s">
        <v>38</v>
      </c>
      <c r="O235" s="226">
        <v>0.053999999999999999</v>
      </c>
      <c r="P235" s="226">
        <f>O235*H235</f>
        <v>17.963099999999997</v>
      </c>
      <c r="Q235" s="226">
        <v>0.00019000000000000001</v>
      </c>
      <c r="R235" s="226">
        <f>Q235*H235</f>
        <v>0.063203499999999996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14403.75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14403.75</v>
      </c>
      <c r="BL235" s="14" t="s">
        <v>288</v>
      </c>
      <c r="BM235" s="228" t="s">
        <v>1396</v>
      </c>
    </row>
    <row r="236" s="2" customFormat="1" ht="21.75" customHeight="1">
      <c r="A236" s="29"/>
      <c r="B236" s="30"/>
      <c r="C236" s="217" t="s">
        <v>704</v>
      </c>
      <c r="D236" s="217" t="s">
        <v>284</v>
      </c>
      <c r="E236" s="218" t="s">
        <v>676</v>
      </c>
      <c r="F236" s="219" t="s">
        <v>677</v>
      </c>
      <c r="G236" s="220" t="s">
        <v>322</v>
      </c>
      <c r="H236" s="221">
        <v>328.64999999999998</v>
      </c>
      <c r="I236" s="222">
        <v>12.9</v>
      </c>
      <c r="J236" s="222">
        <f>ROUND(I236*H236,2)</f>
        <v>4239.5900000000001</v>
      </c>
      <c r="K236" s="223"/>
      <c r="L236" s="35"/>
      <c r="M236" s="224" t="s">
        <v>1</v>
      </c>
      <c r="N236" s="225" t="s">
        <v>38</v>
      </c>
      <c r="O236" s="226">
        <v>0.025000000000000001</v>
      </c>
      <c r="P236" s="226">
        <f>O236*H236</f>
        <v>8.2162500000000005</v>
      </c>
      <c r="Q236" s="226">
        <v>9.0000000000000006E-05</v>
      </c>
      <c r="R236" s="226">
        <f>Q236*H236</f>
        <v>0.029578500000000001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4239.5900000000001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4239.5900000000001</v>
      </c>
      <c r="BL236" s="14" t="s">
        <v>288</v>
      </c>
      <c r="BM236" s="228" t="s">
        <v>678</v>
      </c>
    </row>
    <row r="237" s="2" customFormat="1" ht="21.75" customHeight="1">
      <c r="A237" s="29"/>
      <c r="B237" s="30"/>
      <c r="C237" s="217" t="s">
        <v>708</v>
      </c>
      <c r="D237" s="217" t="s">
        <v>284</v>
      </c>
      <c r="E237" s="218" t="s">
        <v>1407</v>
      </c>
      <c r="F237" s="219" t="s">
        <v>1408</v>
      </c>
      <c r="G237" s="220" t="s">
        <v>719</v>
      </c>
      <c r="H237" s="221">
        <v>2</v>
      </c>
      <c r="I237" s="222">
        <v>4620</v>
      </c>
      <c r="J237" s="222">
        <f>ROUND(I237*H237,2)</f>
        <v>9240</v>
      </c>
      <c r="K237" s="223"/>
      <c r="L237" s="35"/>
      <c r="M237" s="224" t="s">
        <v>1</v>
      </c>
      <c r="N237" s="225" t="s">
        <v>38</v>
      </c>
      <c r="O237" s="226">
        <v>0</v>
      </c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9240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9240</v>
      </c>
      <c r="BL237" s="14" t="s">
        <v>288</v>
      </c>
      <c r="BM237" s="228" t="s">
        <v>1409</v>
      </c>
    </row>
    <row r="238" s="2" customFormat="1" ht="21.75" customHeight="1">
      <c r="A238" s="29"/>
      <c r="B238" s="30"/>
      <c r="C238" s="217" t="s">
        <v>712</v>
      </c>
      <c r="D238" s="217" t="s">
        <v>284</v>
      </c>
      <c r="E238" s="218" t="s">
        <v>1411</v>
      </c>
      <c r="F238" s="219" t="s">
        <v>1412</v>
      </c>
      <c r="G238" s="220" t="s">
        <v>719</v>
      </c>
      <c r="H238" s="221">
        <v>1</v>
      </c>
      <c r="I238" s="222">
        <v>1050</v>
      </c>
      <c r="J238" s="222">
        <f>ROUND(I238*H238,2)</f>
        <v>1050</v>
      </c>
      <c r="K238" s="223"/>
      <c r="L238" s="35"/>
      <c r="M238" s="224" t="s">
        <v>1</v>
      </c>
      <c r="N238" s="225" t="s">
        <v>38</v>
      </c>
      <c r="O238" s="226">
        <v>0</v>
      </c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1050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1050</v>
      </c>
      <c r="BL238" s="14" t="s">
        <v>288</v>
      </c>
      <c r="BM238" s="228" t="s">
        <v>1413</v>
      </c>
    </row>
    <row r="239" s="12" customFormat="1" ht="22.8" customHeight="1">
      <c r="A239" s="12"/>
      <c r="B239" s="202"/>
      <c r="C239" s="203"/>
      <c r="D239" s="204" t="s">
        <v>72</v>
      </c>
      <c r="E239" s="215" t="s">
        <v>315</v>
      </c>
      <c r="F239" s="215" t="s">
        <v>683</v>
      </c>
      <c r="G239" s="203"/>
      <c r="H239" s="203"/>
      <c r="I239" s="203"/>
      <c r="J239" s="216">
        <f>BK239</f>
        <v>29912.540000000001</v>
      </c>
      <c r="K239" s="203"/>
      <c r="L239" s="207"/>
      <c r="M239" s="208"/>
      <c r="N239" s="209"/>
      <c r="O239" s="209"/>
      <c r="P239" s="210">
        <f>SUM(P240:P245)</f>
        <v>18.782952000000002</v>
      </c>
      <c r="Q239" s="209"/>
      <c r="R239" s="210">
        <f>SUM(R240:R245)</f>
        <v>0</v>
      </c>
      <c r="S239" s="209"/>
      <c r="T239" s="211">
        <f>SUM(T240:T245)</f>
        <v>2.0232000000000001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12" t="s">
        <v>80</v>
      </c>
      <c r="AT239" s="213" t="s">
        <v>72</v>
      </c>
      <c r="AU239" s="213" t="s">
        <v>80</v>
      </c>
      <c r="AY239" s="212" t="s">
        <v>282</v>
      </c>
      <c r="BK239" s="214">
        <f>SUM(BK240:BK245)</f>
        <v>29912.540000000001</v>
      </c>
    </row>
    <row r="240" s="2" customFormat="1" ht="33" customHeight="1">
      <c r="A240" s="29"/>
      <c r="B240" s="30"/>
      <c r="C240" s="217" t="s">
        <v>716</v>
      </c>
      <c r="D240" s="217" t="s">
        <v>284</v>
      </c>
      <c r="E240" s="218" t="s">
        <v>693</v>
      </c>
      <c r="F240" s="219" t="s">
        <v>694</v>
      </c>
      <c r="G240" s="220" t="s">
        <v>322</v>
      </c>
      <c r="H240" s="221">
        <v>188.08000000000001</v>
      </c>
      <c r="I240" s="222">
        <v>115</v>
      </c>
      <c r="J240" s="222">
        <f>ROUND(I240*H240,2)</f>
        <v>21629.200000000001</v>
      </c>
      <c r="K240" s="223"/>
      <c r="L240" s="35"/>
      <c r="M240" s="224" t="s">
        <v>1</v>
      </c>
      <c r="N240" s="225" t="s">
        <v>38</v>
      </c>
      <c r="O240" s="226">
        <v>0</v>
      </c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21629.200000000001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21629.200000000001</v>
      </c>
      <c r="BL240" s="14" t="s">
        <v>288</v>
      </c>
      <c r="BM240" s="228" t="s">
        <v>695</v>
      </c>
    </row>
    <row r="241" s="2" customFormat="1" ht="21.75" customHeight="1">
      <c r="A241" s="29"/>
      <c r="B241" s="30"/>
      <c r="C241" s="217" t="s">
        <v>723</v>
      </c>
      <c r="D241" s="217" t="s">
        <v>284</v>
      </c>
      <c r="E241" s="218" t="s">
        <v>697</v>
      </c>
      <c r="F241" s="219" t="s">
        <v>698</v>
      </c>
      <c r="G241" s="220" t="s">
        <v>322</v>
      </c>
      <c r="H241" s="221">
        <v>174.672</v>
      </c>
      <c r="I241" s="222">
        <v>30.100000000000001</v>
      </c>
      <c r="J241" s="222">
        <f>ROUND(I241*H241,2)</f>
        <v>5257.6300000000001</v>
      </c>
      <c r="K241" s="223"/>
      <c r="L241" s="35"/>
      <c r="M241" s="224" t="s">
        <v>1</v>
      </c>
      <c r="N241" s="225" t="s">
        <v>38</v>
      </c>
      <c r="O241" s="226">
        <v>0.067000000000000004</v>
      </c>
      <c r="P241" s="226">
        <f>O241*H241</f>
        <v>11.703024000000001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5257.6300000000001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5257.6300000000001</v>
      </c>
      <c r="BL241" s="14" t="s">
        <v>288</v>
      </c>
      <c r="BM241" s="228" t="s">
        <v>699</v>
      </c>
    </row>
    <row r="242" s="2" customFormat="1" ht="16.5" customHeight="1">
      <c r="A242" s="29"/>
      <c r="B242" s="30"/>
      <c r="C242" s="217" t="s">
        <v>727</v>
      </c>
      <c r="D242" s="217" t="s">
        <v>284</v>
      </c>
      <c r="E242" s="218" t="s">
        <v>701</v>
      </c>
      <c r="F242" s="219" t="s">
        <v>702</v>
      </c>
      <c r="G242" s="220" t="s">
        <v>322</v>
      </c>
      <c r="H242" s="221">
        <v>19.408000000000001</v>
      </c>
      <c r="I242" s="222">
        <v>66.599999999999994</v>
      </c>
      <c r="J242" s="222">
        <f>ROUND(I242*H242,2)</f>
        <v>1292.5699999999999</v>
      </c>
      <c r="K242" s="223"/>
      <c r="L242" s="35"/>
      <c r="M242" s="224" t="s">
        <v>1</v>
      </c>
      <c r="N242" s="225" t="s">
        <v>38</v>
      </c>
      <c r="O242" s="226">
        <v>0.155</v>
      </c>
      <c r="P242" s="226">
        <f>O242*H242</f>
        <v>3.0082400000000002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1292.5699999999999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1292.5699999999999</v>
      </c>
      <c r="BL242" s="14" t="s">
        <v>288</v>
      </c>
      <c r="BM242" s="228" t="s">
        <v>703</v>
      </c>
    </row>
    <row r="243" s="2" customFormat="1" ht="21.75" customHeight="1">
      <c r="A243" s="29"/>
      <c r="B243" s="30"/>
      <c r="C243" s="217" t="s">
        <v>731</v>
      </c>
      <c r="D243" s="217" t="s">
        <v>284</v>
      </c>
      <c r="E243" s="218" t="s">
        <v>705</v>
      </c>
      <c r="F243" s="219" t="s">
        <v>706</v>
      </c>
      <c r="G243" s="220" t="s">
        <v>322</v>
      </c>
      <c r="H243" s="221">
        <v>18.808</v>
      </c>
      <c r="I243" s="222">
        <v>84</v>
      </c>
      <c r="J243" s="222">
        <f>ROUND(I243*H243,2)</f>
        <v>1579.8699999999999</v>
      </c>
      <c r="K243" s="223"/>
      <c r="L243" s="35"/>
      <c r="M243" s="224" t="s">
        <v>1</v>
      </c>
      <c r="N243" s="225" t="s">
        <v>38</v>
      </c>
      <c r="O243" s="226">
        <v>0.19600000000000001</v>
      </c>
      <c r="P243" s="226">
        <f>O243*H243</f>
        <v>3.6863680000000003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1579.8699999999999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1579.8699999999999</v>
      </c>
      <c r="BL243" s="14" t="s">
        <v>288</v>
      </c>
      <c r="BM243" s="228" t="s">
        <v>707</v>
      </c>
    </row>
    <row r="244" s="2" customFormat="1" ht="21.75" customHeight="1">
      <c r="A244" s="29"/>
      <c r="B244" s="30"/>
      <c r="C244" s="217" t="s">
        <v>735</v>
      </c>
      <c r="D244" s="217" t="s">
        <v>284</v>
      </c>
      <c r="E244" s="218" t="s">
        <v>709</v>
      </c>
      <c r="F244" s="219" t="s">
        <v>710</v>
      </c>
      <c r="G244" s="220" t="s">
        <v>322</v>
      </c>
      <c r="H244" s="221">
        <v>0.59999999999999998</v>
      </c>
      <c r="I244" s="222">
        <v>129</v>
      </c>
      <c r="J244" s="222">
        <f>ROUND(I244*H244,2)</f>
        <v>77.400000000000006</v>
      </c>
      <c r="K244" s="223"/>
      <c r="L244" s="35"/>
      <c r="M244" s="224" t="s">
        <v>1</v>
      </c>
      <c r="N244" s="225" t="s">
        <v>38</v>
      </c>
      <c r="O244" s="226">
        <v>0.30499999999999999</v>
      </c>
      <c r="P244" s="226">
        <f>O244*H244</f>
        <v>0.183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77.400000000000006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77.400000000000006</v>
      </c>
      <c r="BL244" s="14" t="s">
        <v>288</v>
      </c>
      <c r="BM244" s="228" t="s">
        <v>711</v>
      </c>
    </row>
    <row r="245" s="2" customFormat="1" ht="21.75" customHeight="1">
      <c r="A245" s="29"/>
      <c r="B245" s="30"/>
      <c r="C245" s="217" t="s">
        <v>739</v>
      </c>
      <c r="D245" s="217" t="s">
        <v>284</v>
      </c>
      <c r="E245" s="218" t="s">
        <v>713</v>
      </c>
      <c r="F245" s="219" t="s">
        <v>714</v>
      </c>
      <c r="G245" s="220" t="s">
        <v>287</v>
      </c>
      <c r="H245" s="221">
        <v>101.16</v>
      </c>
      <c r="I245" s="222">
        <v>0.75</v>
      </c>
      <c r="J245" s="222">
        <f>ROUND(I245*H245,2)</f>
        <v>75.870000000000005</v>
      </c>
      <c r="K245" s="223"/>
      <c r="L245" s="35"/>
      <c r="M245" s="224" t="s">
        <v>1</v>
      </c>
      <c r="N245" s="225" t="s">
        <v>38</v>
      </c>
      <c r="O245" s="226">
        <v>0.002</v>
      </c>
      <c r="P245" s="226">
        <f>O245*H245</f>
        <v>0.20232</v>
      </c>
      <c r="Q245" s="226">
        <v>0</v>
      </c>
      <c r="R245" s="226">
        <f>Q245*H245</f>
        <v>0</v>
      </c>
      <c r="S245" s="226">
        <v>0.02</v>
      </c>
      <c r="T245" s="227">
        <f>S245*H245</f>
        <v>2.0232000000000001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75.870000000000005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75.870000000000005</v>
      </c>
      <c r="BL245" s="14" t="s">
        <v>288</v>
      </c>
      <c r="BM245" s="228" t="s">
        <v>715</v>
      </c>
    </row>
    <row r="246" s="12" customFormat="1" ht="22.8" customHeight="1">
      <c r="A246" s="12"/>
      <c r="B246" s="202"/>
      <c r="C246" s="203"/>
      <c r="D246" s="204" t="s">
        <v>72</v>
      </c>
      <c r="E246" s="215" t="s">
        <v>721</v>
      </c>
      <c r="F246" s="215" t="s">
        <v>722</v>
      </c>
      <c r="G246" s="203"/>
      <c r="H246" s="203"/>
      <c r="I246" s="203"/>
      <c r="J246" s="216">
        <f>BK246</f>
        <v>42007.840000000004</v>
      </c>
      <c r="K246" s="203"/>
      <c r="L246" s="207"/>
      <c r="M246" s="208"/>
      <c r="N246" s="209"/>
      <c r="O246" s="209"/>
      <c r="P246" s="210">
        <f>SUM(P247:P254)</f>
        <v>15.742978000000001</v>
      </c>
      <c r="Q246" s="209"/>
      <c r="R246" s="210">
        <f>SUM(R247:R254)</f>
        <v>0</v>
      </c>
      <c r="S246" s="209"/>
      <c r="T246" s="211">
        <f>SUM(T247:T254)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12" t="s">
        <v>80</v>
      </c>
      <c r="AT246" s="213" t="s">
        <v>72</v>
      </c>
      <c r="AU246" s="213" t="s">
        <v>80</v>
      </c>
      <c r="AY246" s="212" t="s">
        <v>282</v>
      </c>
      <c r="BK246" s="214">
        <f>SUM(BK247:BK254)</f>
        <v>42007.840000000004</v>
      </c>
    </row>
    <row r="247" s="2" customFormat="1" ht="21.75" customHeight="1">
      <c r="A247" s="29"/>
      <c r="B247" s="30"/>
      <c r="C247" s="217" t="s">
        <v>743</v>
      </c>
      <c r="D247" s="217" t="s">
        <v>284</v>
      </c>
      <c r="E247" s="218" t="s">
        <v>724</v>
      </c>
      <c r="F247" s="219" t="s">
        <v>725</v>
      </c>
      <c r="G247" s="220" t="s">
        <v>429</v>
      </c>
      <c r="H247" s="221">
        <v>136.06800000000001</v>
      </c>
      <c r="I247" s="222">
        <v>42.700000000000003</v>
      </c>
      <c r="J247" s="222">
        <f>ROUND(I247*H247,2)</f>
        <v>5810.1000000000004</v>
      </c>
      <c r="K247" s="223"/>
      <c r="L247" s="35"/>
      <c r="M247" s="224" t="s">
        <v>1</v>
      </c>
      <c r="N247" s="225" t="s">
        <v>38</v>
      </c>
      <c r="O247" s="226">
        <v>0.029999999999999999</v>
      </c>
      <c r="P247" s="226">
        <f>O247*H247</f>
        <v>4.0820400000000001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5810.1000000000004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5810.1000000000004</v>
      </c>
      <c r="BL247" s="14" t="s">
        <v>288</v>
      </c>
      <c r="BM247" s="228" t="s">
        <v>726</v>
      </c>
    </row>
    <row r="248" s="2" customFormat="1" ht="21.75" customHeight="1">
      <c r="A248" s="29"/>
      <c r="B248" s="30"/>
      <c r="C248" s="217" t="s">
        <v>747</v>
      </c>
      <c r="D248" s="217" t="s">
        <v>284</v>
      </c>
      <c r="E248" s="218" t="s">
        <v>728</v>
      </c>
      <c r="F248" s="219" t="s">
        <v>729</v>
      </c>
      <c r="G248" s="220" t="s">
        <v>429</v>
      </c>
      <c r="H248" s="221">
        <v>1242.5419999999999</v>
      </c>
      <c r="I248" s="222">
        <v>9.6300000000000008</v>
      </c>
      <c r="J248" s="222">
        <f>ROUND(I248*H248,2)</f>
        <v>11965.68</v>
      </c>
      <c r="K248" s="223"/>
      <c r="L248" s="35"/>
      <c r="M248" s="224" t="s">
        <v>1</v>
      </c>
      <c r="N248" s="225" t="s">
        <v>38</v>
      </c>
      <c r="O248" s="226">
        <v>0.002</v>
      </c>
      <c r="P248" s="226">
        <f>O248*H248</f>
        <v>2.4850840000000001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11965.68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11965.68</v>
      </c>
      <c r="BL248" s="14" t="s">
        <v>288</v>
      </c>
      <c r="BM248" s="228" t="s">
        <v>730</v>
      </c>
    </row>
    <row r="249" s="2" customFormat="1" ht="21.75" customHeight="1">
      <c r="A249" s="29"/>
      <c r="B249" s="30"/>
      <c r="C249" s="217" t="s">
        <v>751</v>
      </c>
      <c r="D249" s="217" t="s">
        <v>284</v>
      </c>
      <c r="E249" s="218" t="s">
        <v>732</v>
      </c>
      <c r="F249" s="219" t="s">
        <v>733</v>
      </c>
      <c r="G249" s="220" t="s">
        <v>429</v>
      </c>
      <c r="H249" s="221">
        <v>10.002000000000001</v>
      </c>
      <c r="I249" s="222">
        <v>48</v>
      </c>
      <c r="J249" s="222">
        <f>ROUND(I249*H249,2)</f>
        <v>480.10000000000002</v>
      </c>
      <c r="K249" s="223"/>
      <c r="L249" s="35"/>
      <c r="M249" s="224" t="s">
        <v>1</v>
      </c>
      <c r="N249" s="225" t="s">
        <v>38</v>
      </c>
      <c r="O249" s="226">
        <v>0.032000000000000001</v>
      </c>
      <c r="P249" s="226">
        <f>O249*H249</f>
        <v>0.32006400000000002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480.10000000000002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480.10000000000002</v>
      </c>
      <c r="BL249" s="14" t="s">
        <v>288</v>
      </c>
      <c r="BM249" s="228" t="s">
        <v>734</v>
      </c>
    </row>
    <row r="250" s="2" customFormat="1" ht="21.75" customHeight="1">
      <c r="A250" s="29"/>
      <c r="B250" s="30"/>
      <c r="C250" s="217" t="s">
        <v>757</v>
      </c>
      <c r="D250" s="217" t="s">
        <v>284</v>
      </c>
      <c r="E250" s="218" t="s">
        <v>736</v>
      </c>
      <c r="F250" s="219" t="s">
        <v>737</v>
      </c>
      <c r="G250" s="220" t="s">
        <v>429</v>
      </c>
      <c r="H250" s="221">
        <v>100.02</v>
      </c>
      <c r="I250" s="222">
        <v>12.300000000000001</v>
      </c>
      <c r="J250" s="222">
        <f>ROUND(I250*H250,2)</f>
        <v>1230.25</v>
      </c>
      <c r="K250" s="223"/>
      <c r="L250" s="35"/>
      <c r="M250" s="224" t="s">
        <v>1</v>
      </c>
      <c r="N250" s="225" t="s">
        <v>38</v>
      </c>
      <c r="O250" s="226">
        <v>0.0030000000000000001</v>
      </c>
      <c r="P250" s="226">
        <f>O250*H250</f>
        <v>0.30005999999999999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1230.25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1230.25</v>
      </c>
      <c r="BL250" s="14" t="s">
        <v>288</v>
      </c>
      <c r="BM250" s="228" t="s">
        <v>738</v>
      </c>
    </row>
    <row r="251" s="2" customFormat="1" ht="21.75" customHeight="1">
      <c r="A251" s="29"/>
      <c r="B251" s="30"/>
      <c r="C251" s="217" t="s">
        <v>764</v>
      </c>
      <c r="D251" s="217" t="s">
        <v>284</v>
      </c>
      <c r="E251" s="218" t="s">
        <v>740</v>
      </c>
      <c r="F251" s="219" t="s">
        <v>741</v>
      </c>
      <c r="G251" s="220" t="s">
        <v>429</v>
      </c>
      <c r="H251" s="221">
        <v>52.253999999999998</v>
      </c>
      <c r="I251" s="222">
        <v>165</v>
      </c>
      <c r="J251" s="222">
        <f>ROUND(I251*H251,2)</f>
        <v>8621.9099999999999</v>
      </c>
      <c r="K251" s="223"/>
      <c r="L251" s="35"/>
      <c r="M251" s="224" t="s">
        <v>1</v>
      </c>
      <c r="N251" s="225" t="s">
        <v>38</v>
      </c>
      <c r="O251" s="226">
        <v>0.159</v>
      </c>
      <c r="P251" s="226">
        <f>O251*H251</f>
        <v>8.3083860000000005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8621.9099999999999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8621.9099999999999</v>
      </c>
      <c r="BL251" s="14" t="s">
        <v>288</v>
      </c>
      <c r="BM251" s="228" t="s">
        <v>742</v>
      </c>
    </row>
    <row r="252" s="2" customFormat="1" ht="16.5" customHeight="1">
      <c r="A252" s="29"/>
      <c r="B252" s="30"/>
      <c r="C252" s="217" t="s">
        <v>768</v>
      </c>
      <c r="D252" s="217" t="s">
        <v>284</v>
      </c>
      <c r="E252" s="218" t="s">
        <v>744</v>
      </c>
      <c r="F252" s="219" t="s">
        <v>745</v>
      </c>
      <c r="G252" s="220" t="s">
        <v>429</v>
      </c>
      <c r="H252" s="221">
        <v>41.223999999999997</v>
      </c>
      <c r="I252" s="222">
        <v>11.1</v>
      </c>
      <c r="J252" s="222">
        <f>ROUND(I252*H252,2)</f>
        <v>457.58999999999998</v>
      </c>
      <c r="K252" s="223"/>
      <c r="L252" s="35"/>
      <c r="M252" s="224" t="s">
        <v>1</v>
      </c>
      <c r="N252" s="225" t="s">
        <v>38</v>
      </c>
      <c r="O252" s="226">
        <v>0.0060000000000000001</v>
      </c>
      <c r="P252" s="226">
        <f>O252*H252</f>
        <v>0.24734399999999998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457.58999999999998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457.58999999999998</v>
      </c>
      <c r="BL252" s="14" t="s">
        <v>288</v>
      </c>
      <c r="BM252" s="228" t="s">
        <v>992</v>
      </c>
    </row>
    <row r="253" s="2" customFormat="1" ht="44.25" customHeight="1">
      <c r="A253" s="29"/>
      <c r="B253" s="30"/>
      <c r="C253" s="217" t="s">
        <v>772</v>
      </c>
      <c r="D253" s="217" t="s">
        <v>284</v>
      </c>
      <c r="E253" s="218" t="s">
        <v>748</v>
      </c>
      <c r="F253" s="219" t="s">
        <v>749</v>
      </c>
      <c r="G253" s="220" t="s">
        <v>429</v>
      </c>
      <c r="H253" s="221">
        <v>43.149000000000001</v>
      </c>
      <c r="I253" s="222">
        <v>253</v>
      </c>
      <c r="J253" s="222">
        <f>ROUND(I253*H253,2)</f>
        <v>10916.700000000001</v>
      </c>
      <c r="K253" s="223"/>
      <c r="L253" s="35"/>
      <c r="M253" s="224" t="s">
        <v>1</v>
      </c>
      <c r="N253" s="225" t="s">
        <v>38</v>
      </c>
      <c r="O253" s="226">
        <v>0</v>
      </c>
      <c r="P253" s="226">
        <f>O253*H253</f>
        <v>0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10916.700000000001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10916.700000000001</v>
      </c>
      <c r="BL253" s="14" t="s">
        <v>288</v>
      </c>
      <c r="BM253" s="228" t="s">
        <v>750</v>
      </c>
    </row>
    <row r="254" s="2" customFormat="1" ht="44.25" customHeight="1">
      <c r="A254" s="29"/>
      <c r="B254" s="30"/>
      <c r="C254" s="217" t="s">
        <v>879</v>
      </c>
      <c r="D254" s="217" t="s">
        <v>284</v>
      </c>
      <c r="E254" s="218" t="s">
        <v>752</v>
      </c>
      <c r="F254" s="219" t="s">
        <v>753</v>
      </c>
      <c r="G254" s="220" t="s">
        <v>429</v>
      </c>
      <c r="H254" s="221">
        <v>5.0010000000000003</v>
      </c>
      <c r="I254" s="222">
        <v>505</v>
      </c>
      <c r="J254" s="222">
        <f>ROUND(I254*H254,2)</f>
        <v>2525.5100000000002</v>
      </c>
      <c r="K254" s="223"/>
      <c r="L254" s="35"/>
      <c r="M254" s="224" t="s">
        <v>1</v>
      </c>
      <c r="N254" s="225" t="s">
        <v>38</v>
      </c>
      <c r="O254" s="226">
        <v>0</v>
      </c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2525.5100000000002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2525.5100000000002</v>
      </c>
      <c r="BL254" s="14" t="s">
        <v>288</v>
      </c>
      <c r="BM254" s="228" t="s">
        <v>754</v>
      </c>
    </row>
    <row r="255" s="12" customFormat="1" ht="22.8" customHeight="1">
      <c r="A255" s="12"/>
      <c r="B255" s="202"/>
      <c r="C255" s="203"/>
      <c r="D255" s="204" t="s">
        <v>72</v>
      </c>
      <c r="E255" s="215" t="s">
        <v>755</v>
      </c>
      <c r="F255" s="215" t="s">
        <v>756</v>
      </c>
      <c r="G255" s="203"/>
      <c r="H255" s="203"/>
      <c r="I255" s="203"/>
      <c r="J255" s="216">
        <f>BK255</f>
        <v>140238.89000000001</v>
      </c>
      <c r="K255" s="203"/>
      <c r="L255" s="207"/>
      <c r="M255" s="208"/>
      <c r="N255" s="209"/>
      <c r="O255" s="209"/>
      <c r="P255" s="210">
        <f>P256</f>
        <v>217.33356000000001</v>
      </c>
      <c r="Q255" s="209"/>
      <c r="R255" s="210">
        <f>R256</f>
        <v>0</v>
      </c>
      <c r="S255" s="209"/>
      <c r="T255" s="211">
        <f>T256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2" t="s">
        <v>80</v>
      </c>
      <c r="AT255" s="213" t="s">
        <v>72</v>
      </c>
      <c r="AU255" s="213" t="s">
        <v>80</v>
      </c>
      <c r="AY255" s="212" t="s">
        <v>282</v>
      </c>
      <c r="BK255" s="214">
        <f>BK256</f>
        <v>140238.89000000001</v>
      </c>
    </row>
    <row r="256" s="2" customFormat="1" ht="21.75" customHeight="1">
      <c r="A256" s="29"/>
      <c r="B256" s="30"/>
      <c r="C256" s="217" t="s">
        <v>880</v>
      </c>
      <c r="D256" s="217" t="s">
        <v>284</v>
      </c>
      <c r="E256" s="218" t="s">
        <v>758</v>
      </c>
      <c r="F256" s="219" t="s">
        <v>759</v>
      </c>
      <c r="G256" s="220" t="s">
        <v>429</v>
      </c>
      <c r="H256" s="221">
        <v>146.84700000000001</v>
      </c>
      <c r="I256" s="222">
        <v>955</v>
      </c>
      <c r="J256" s="222">
        <f>ROUND(I256*H256,2)</f>
        <v>140238.89000000001</v>
      </c>
      <c r="K256" s="223"/>
      <c r="L256" s="35"/>
      <c r="M256" s="240" t="s">
        <v>1</v>
      </c>
      <c r="N256" s="241" t="s">
        <v>38</v>
      </c>
      <c r="O256" s="242">
        <v>1.48</v>
      </c>
      <c r="P256" s="242">
        <f>O256*H256</f>
        <v>217.33356000000001</v>
      </c>
      <c r="Q256" s="242">
        <v>0</v>
      </c>
      <c r="R256" s="242">
        <f>Q256*H256</f>
        <v>0</v>
      </c>
      <c r="S256" s="242">
        <v>0</v>
      </c>
      <c r="T256" s="243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140238.89000000001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140238.89000000001</v>
      </c>
      <c r="BL256" s="14" t="s">
        <v>288</v>
      </c>
      <c r="BM256" s="228" t="s">
        <v>1473</v>
      </c>
    </row>
    <row r="257" s="2" customFormat="1" ht="6.96" customHeight="1">
      <c r="A257" s="29"/>
      <c r="B257" s="56"/>
      <c r="C257" s="57"/>
      <c r="D257" s="57"/>
      <c r="E257" s="57"/>
      <c r="F257" s="57"/>
      <c r="G257" s="57"/>
      <c r="H257" s="57"/>
      <c r="I257" s="57"/>
      <c r="J257" s="57"/>
      <c r="K257" s="57"/>
      <c r="L257" s="35"/>
      <c r="M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</row>
  </sheetData>
  <sheetProtection sheet="1" autoFilter="0" formatColumns="0" formatRows="0" objects="1" scenarios="1" spinCount="100000" saltValue="6wYbvtpBcVW/ODIh4H26elW8FYhy32d1+mWQ5n3zMVCXtNDj88lHdhwCJ/CJedJCweMD4/hEgUA2pfCOKI6bhw==" hashValue="+Dqq2g6spHgnyKS7TrYINSjo47QShZxzPfrpBYR82AUPIDpZ/pOrZPZ/glXWkxKmsI97YgEDCNiYKhnCat3NNg==" algorithmName="SHA-512" password="CC35"/>
  <autoFilter ref="C127:K25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117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1059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1474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ROUND(J132, 2)</f>
        <v>1616606.29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ROUND((SUM(BE132:BE221)),  2)</f>
        <v>1616606.29</v>
      </c>
      <c r="G35" s="29"/>
      <c r="H35" s="29"/>
      <c r="I35" s="155">
        <v>0.20999999999999999</v>
      </c>
      <c r="J35" s="154">
        <f>ROUND(((SUM(BE132:BE221))*I35),  2)</f>
        <v>339487.32000000001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ROUND((SUM(BF132:BF221)),  2)</f>
        <v>0</v>
      </c>
      <c r="G36" s="29"/>
      <c r="H36" s="29"/>
      <c r="I36" s="155">
        <v>0.14999999999999999</v>
      </c>
      <c r="J36" s="154">
        <f>ROUND(((SUM(BF132:BF221))*I36),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ROUND((SUM(BG132:BG221)),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ROUND((SUM(BH132:BH221)),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ROUND((SUM(BI132:BI221)),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1956093.6100000001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1059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001.1-3 - Výtlak 3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J132</f>
        <v>1616606.29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J133</f>
        <v>1584057.79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J134</f>
        <v>959655.55000000005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J168</f>
        <v>1539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J170</f>
        <v>5032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J174</f>
        <v>17994.189999999999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J176</f>
        <v>209380.28999999998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J183</f>
        <v>177272.59000000003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J200</f>
        <v>32970.470000000001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J206</f>
        <v>44027.830000000009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J215</f>
        <v>136185.87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79"/>
      <c r="C109" s="180"/>
      <c r="D109" s="181" t="s">
        <v>265</v>
      </c>
      <c r="E109" s="182"/>
      <c r="F109" s="182"/>
      <c r="G109" s="182"/>
      <c r="H109" s="182"/>
      <c r="I109" s="182"/>
      <c r="J109" s="183">
        <f>J217</f>
        <v>32548.5</v>
      </c>
      <c r="K109" s="180"/>
      <c r="L109" s="184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85"/>
      <c r="C110" s="123"/>
      <c r="D110" s="186" t="s">
        <v>266</v>
      </c>
      <c r="E110" s="187"/>
      <c r="F110" s="187"/>
      <c r="G110" s="187"/>
      <c r="H110" s="187"/>
      <c r="I110" s="187"/>
      <c r="J110" s="188">
        <f>J218</f>
        <v>32548.5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29"/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6.96" customHeight="1">
      <c r="A112" s="29"/>
      <c r="B112" s="56"/>
      <c r="C112" s="57"/>
      <c r="D112" s="57"/>
      <c r="E112" s="57"/>
      <c r="F112" s="57"/>
      <c r="G112" s="57"/>
      <c r="H112" s="57"/>
      <c r="I112" s="57"/>
      <c r="J112" s="57"/>
      <c r="K112" s="57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="2" customFormat="1" ht="6.96" customHeight="1">
      <c r="A116" s="29"/>
      <c r="B116" s="58"/>
      <c r="C116" s="59"/>
      <c r="D116" s="59"/>
      <c r="E116" s="59"/>
      <c r="F116" s="59"/>
      <c r="G116" s="59"/>
      <c r="H116" s="59"/>
      <c r="I116" s="59"/>
      <c r="J116" s="59"/>
      <c r="K116" s="59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24.96" customHeight="1">
      <c r="A117" s="29"/>
      <c r="B117" s="30"/>
      <c r="C117" s="20" t="s">
        <v>267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14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26.25" customHeight="1">
      <c r="A120" s="29"/>
      <c r="B120" s="30"/>
      <c r="C120" s="31"/>
      <c r="D120" s="31"/>
      <c r="E120" s="174" t="str">
        <f>E7</f>
        <v>Kanalizace a ČOV pro obec Horní Kruty, místní část Dolní Kruty, Přestavlky a Bohouňovice II</v>
      </c>
      <c r="F120" s="26"/>
      <c r="G120" s="26"/>
      <c r="H120" s="26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1" customFormat="1" ht="12" customHeight="1">
      <c r="B121" s="18"/>
      <c r="C121" s="26" t="s">
        <v>246</v>
      </c>
      <c r="D121" s="19"/>
      <c r="E121" s="19"/>
      <c r="F121" s="19"/>
      <c r="G121" s="19"/>
      <c r="H121" s="19"/>
      <c r="I121" s="19"/>
      <c r="J121" s="19"/>
      <c r="K121" s="19"/>
      <c r="L121" s="17"/>
    </row>
    <row r="122" s="2" customFormat="1" ht="16.5" customHeight="1">
      <c r="A122" s="29"/>
      <c r="B122" s="30"/>
      <c r="C122" s="31"/>
      <c r="D122" s="31"/>
      <c r="E122" s="174" t="s">
        <v>1059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2" customHeight="1">
      <c r="A123" s="29"/>
      <c r="B123" s="30"/>
      <c r="C123" s="26" t="s">
        <v>248</v>
      </c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6.5" customHeight="1">
      <c r="A124" s="29"/>
      <c r="B124" s="30"/>
      <c r="C124" s="31"/>
      <c r="D124" s="31"/>
      <c r="E124" s="66" t="str">
        <f>E11</f>
        <v>001.1-3 - Výtlak 3</v>
      </c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2" customHeight="1">
      <c r="A126" s="29"/>
      <c r="B126" s="30"/>
      <c r="C126" s="26" t="s">
        <v>18</v>
      </c>
      <c r="D126" s="31"/>
      <c r="E126" s="31"/>
      <c r="F126" s="23" t="str">
        <f>F14</f>
        <v>Horní Kruty, místní část Dolní Kruty, Přestavlky a</v>
      </c>
      <c r="G126" s="31"/>
      <c r="H126" s="31"/>
      <c r="I126" s="26" t="s">
        <v>20</v>
      </c>
      <c r="J126" s="69" t="str">
        <f>IF(J14="","",J14)</f>
        <v>10. 2. 2021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6.96" customHeight="1">
      <c r="A127" s="29"/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40.05" customHeight="1">
      <c r="A128" s="29"/>
      <c r="B128" s="30"/>
      <c r="C128" s="26" t="s">
        <v>22</v>
      </c>
      <c r="D128" s="31"/>
      <c r="E128" s="31"/>
      <c r="F128" s="23" t="str">
        <f>E17</f>
        <v>Obec Horní Kruty</v>
      </c>
      <c r="G128" s="31"/>
      <c r="H128" s="31"/>
      <c r="I128" s="26" t="s">
        <v>28</v>
      </c>
      <c r="J128" s="27" t="str">
        <f>E23</f>
        <v>Vodohospodářské inženýrské služby a.s.</v>
      </c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5.15" customHeight="1">
      <c r="A129" s="29"/>
      <c r="B129" s="30"/>
      <c r="C129" s="26" t="s">
        <v>26</v>
      </c>
      <c r="D129" s="31"/>
      <c r="E129" s="31"/>
      <c r="F129" s="23" t="str">
        <f>IF(E20="","",E20)</f>
        <v xml:space="preserve"> </v>
      </c>
      <c r="G129" s="31"/>
      <c r="H129" s="31"/>
      <c r="I129" s="26" t="s">
        <v>31</v>
      </c>
      <c r="J129" s="27" t="str">
        <f>E26</f>
        <v xml:space="preserve"> </v>
      </c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0.32" customHeight="1">
      <c r="A130" s="29"/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11" customFormat="1" ht="29.28" customHeight="1">
      <c r="A131" s="190"/>
      <c r="B131" s="191"/>
      <c r="C131" s="192" t="s">
        <v>268</v>
      </c>
      <c r="D131" s="193" t="s">
        <v>58</v>
      </c>
      <c r="E131" s="193" t="s">
        <v>54</v>
      </c>
      <c r="F131" s="193" t="s">
        <v>55</v>
      </c>
      <c r="G131" s="193" t="s">
        <v>269</v>
      </c>
      <c r="H131" s="193" t="s">
        <v>270</v>
      </c>
      <c r="I131" s="193" t="s">
        <v>271</v>
      </c>
      <c r="J131" s="194" t="s">
        <v>252</v>
      </c>
      <c r="K131" s="195" t="s">
        <v>272</v>
      </c>
      <c r="L131" s="196"/>
      <c r="M131" s="90" t="s">
        <v>1</v>
      </c>
      <c r="N131" s="91" t="s">
        <v>37</v>
      </c>
      <c r="O131" s="91" t="s">
        <v>273</v>
      </c>
      <c r="P131" s="91" t="s">
        <v>274</v>
      </c>
      <c r="Q131" s="91" t="s">
        <v>275</v>
      </c>
      <c r="R131" s="91" t="s">
        <v>276</v>
      </c>
      <c r="S131" s="91" t="s">
        <v>277</v>
      </c>
      <c r="T131" s="92" t="s">
        <v>278</v>
      </c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</row>
    <row r="132" s="2" customFormat="1" ht="22.8" customHeight="1">
      <c r="A132" s="29"/>
      <c r="B132" s="30"/>
      <c r="C132" s="97" t="s">
        <v>279</v>
      </c>
      <c r="D132" s="31"/>
      <c r="E132" s="31"/>
      <c r="F132" s="31"/>
      <c r="G132" s="31"/>
      <c r="H132" s="31"/>
      <c r="I132" s="31"/>
      <c r="J132" s="197">
        <f>BK132</f>
        <v>1616606.29</v>
      </c>
      <c r="K132" s="31"/>
      <c r="L132" s="35"/>
      <c r="M132" s="93"/>
      <c r="N132" s="198"/>
      <c r="O132" s="94"/>
      <c r="P132" s="199">
        <f>P133+P217</f>
        <v>1671.2388829999998</v>
      </c>
      <c r="Q132" s="94"/>
      <c r="R132" s="199">
        <f>R133+R217</f>
        <v>142.67831959999998</v>
      </c>
      <c r="S132" s="94"/>
      <c r="T132" s="200">
        <f>T133+T217</f>
        <v>104.33383599999999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72</v>
      </c>
      <c r="AU132" s="14" t="s">
        <v>254</v>
      </c>
      <c r="BK132" s="201">
        <f>BK133+BK217</f>
        <v>1616606.29</v>
      </c>
    </row>
    <row r="133" s="12" customFormat="1" ht="25.92" customHeight="1">
      <c r="A133" s="12"/>
      <c r="B133" s="202"/>
      <c r="C133" s="203"/>
      <c r="D133" s="204" t="s">
        <v>72</v>
      </c>
      <c r="E133" s="205" t="s">
        <v>280</v>
      </c>
      <c r="F133" s="205" t="s">
        <v>281</v>
      </c>
      <c r="G133" s="203"/>
      <c r="H133" s="203"/>
      <c r="I133" s="203"/>
      <c r="J133" s="206">
        <f>BK133</f>
        <v>1584057.79</v>
      </c>
      <c r="K133" s="203"/>
      <c r="L133" s="207"/>
      <c r="M133" s="208"/>
      <c r="N133" s="209"/>
      <c r="O133" s="209"/>
      <c r="P133" s="210">
        <f>P134+P168+P170+P174+P176+P183+P200+P206+P215</f>
        <v>1648.5363829999997</v>
      </c>
      <c r="Q133" s="209"/>
      <c r="R133" s="210">
        <f>R134+R168+R170+R174+R176+R183+R200+R206+R215</f>
        <v>142.60316959999997</v>
      </c>
      <c r="S133" s="209"/>
      <c r="T133" s="211">
        <f>T134+T168+T170+T174+T176+T183+T200+T206+T215</f>
        <v>104.33383599999999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2" t="s">
        <v>80</v>
      </c>
      <c r="AT133" s="213" t="s">
        <v>72</v>
      </c>
      <c r="AU133" s="213" t="s">
        <v>73</v>
      </c>
      <c r="AY133" s="212" t="s">
        <v>282</v>
      </c>
      <c r="BK133" s="214">
        <f>BK134+BK168+BK170+BK174+BK176+BK183+BK200+BK206+BK215</f>
        <v>1584057.79</v>
      </c>
    </row>
    <row r="134" s="12" customFormat="1" ht="22.8" customHeight="1">
      <c r="A134" s="12"/>
      <c r="B134" s="202"/>
      <c r="C134" s="203"/>
      <c r="D134" s="204" t="s">
        <v>72</v>
      </c>
      <c r="E134" s="215" t="s">
        <v>80</v>
      </c>
      <c r="F134" s="215" t="s">
        <v>283</v>
      </c>
      <c r="G134" s="203"/>
      <c r="H134" s="203"/>
      <c r="I134" s="203"/>
      <c r="J134" s="216">
        <f>BK134</f>
        <v>959655.55000000005</v>
      </c>
      <c r="K134" s="203"/>
      <c r="L134" s="207"/>
      <c r="M134" s="208"/>
      <c r="N134" s="209"/>
      <c r="O134" s="209"/>
      <c r="P134" s="210">
        <f>SUM(P135:P167)</f>
        <v>1147.1127569999999</v>
      </c>
      <c r="Q134" s="209"/>
      <c r="R134" s="210">
        <f>SUM(R135:R167)</f>
        <v>2.2070011599999999</v>
      </c>
      <c r="S134" s="209"/>
      <c r="T134" s="211">
        <f>SUM(T135:T167)</f>
        <v>100.63147599999999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2" t="s">
        <v>80</v>
      </c>
      <c r="AT134" s="213" t="s">
        <v>72</v>
      </c>
      <c r="AU134" s="213" t="s">
        <v>80</v>
      </c>
      <c r="AY134" s="212" t="s">
        <v>282</v>
      </c>
      <c r="BK134" s="214">
        <f>SUM(BK135:BK167)</f>
        <v>959655.55000000005</v>
      </c>
    </row>
    <row r="135" s="2" customFormat="1" ht="21.75" customHeight="1">
      <c r="A135" s="29"/>
      <c r="B135" s="30"/>
      <c r="C135" s="217" t="s">
        <v>80</v>
      </c>
      <c r="D135" s="217" t="s">
        <v>284</v>
      </c>
      <c r="E135" s="218" t="s">
        <v>290</v>
      </c>
      <c r="F135" s="219" t="s">
        <v>291</v>
      </c>
      <c r="G135" s="220" t="s">
        <v>287</v>
      </c>
      <c r="H135" s="221">
        <v>171.362</v>
      </c>
      <c r="I135" s="222">
        <v>50.299999999999997</v>
      </c>
      <c r="J135" s="222">
        <f>ROUND(I135*H135,2)</f>
        <v>8619.5100000000002</v>
      </c>
      <c r="K135" s="223"/>
      <c r="L135" s="35"/>
      <c r="M135" s="224" t="s">
        <v>1</v>
      </c>
      <c r="N135" s="225" t="s">
        <v>38</v>
      </c>
      <c r="O135" s="226">
        <v>0.10199999999999999</v>
      </c>
      <c r="P135" s="226">
        <f>O135*H135</f>
        <v>17.478923999999999</v>
      </c>
      <c r="Q135" s="226">
        <v>0</v>
      </c>
      <c r="R135" s="226">
        <f>Q135*H135</f>
        <v>0</v>
      </c>
      <c r="S135" s="226">
        <v>0.28999999999999998</v>
      </c>
      <c r="T135" s="227">
        <f>S135*H135</f>
        <v>49.694979999999994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8619.5100000000002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8619.5100000000002</v>
      </c>
      <c r="BL135" s="14" t="s">
        <v>288</v>
      </c>
      <c r="BM135" s="228" t="s">
        <v>292</v>
      </c>
    </row>
    <row r="136" s="2" customFormat="1" ht="21.75" customHeight="1">
      <c r="A136" s="29"/>
      <c r="B136" s="30"/>
      <c r="C136" s="217" t="s">
        <v>82</v>
      </c>
      <c r="D136" s="217" t="s">
        <v>284</v>
      </c>
      <c r="E136" s="218" t="s">
        <v>296</v>
      </c>
      <c r="F136" s="219" t="s">
        <v>297</v>
      </c>
      <c r="G136" s="220" t="s">
        <v>287</v>
      </c>
      <c r="H136" s="221">
        <v>10.321999999999999</v>
      </c>
      <c r="I136" s="222">
        <v>41.200000000000003</v>
      </c>
      <c r="J136" s="222">
        <f>ROUND(I136*H136,2)</f>
        <v>425.26999999999998</v>
      </c>
      <c r="K136" s="223"/>
      <c r="L136" s="35"/>
      <c r="M136" s="224" t="s">
        <v>1</v>
      </c>
      <c r="N136" s="225" t="s">
        <v>38</v>
      </c>
      <c r="O136" s="226">
        <v>0.080000000000000002</v>
      </c>
      <c r="P136" s="226">
        <f>O136*H136</f>
        <v>0.82575999999999994</v>
      </c>
      <c r="Q136" s="226">
        <v>0</v>
      </c>
      <c r="R136" s="226">
        <f>Q136*H136</f>
        <v>0</v>
      </c>
      <c r="S136" s="226">
        <v>0.098000000000000004</v>
      </c>
      <c r="T136" s="227">
        <f>S136*H136</f>
        <v>1.0115559999999999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425.26999999999998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425.26999999999998</v>
      </c>
      <c r="BL136" s="14" t="s">
        <v>288</v>
      </c>
      <c r="BM136" s="228" t="s">
        <v>298</v>
      </c>
    </row>
    <row r="137" s="2" customFormat="1" ht="21.75" customHeight="1">
      <c r="A137" s="29"/>
      <c r="B137" s="30"/>
      <c r="C137" s="217" t="s">
        <v>155</v>
      </c>
      <c r="D137" s="217" t="s">
        <v>284</v>
      </c>
      <c r="E137" s="218" t="s">
        <v>300</v>
      </c>
      <c r="F137" s="219" t="s">
        <v>301</v>
      </c>
      <c r="G137" s="220" t="s">
        <v>287</v>
      </c>
      <c r="H137" s="221">
        <v>17.135999999999999</v>
      </c>
      <c r="I137" s="222">
        <v>58.700000000000003</v>
      </c>
      <c r="J137" s="222">
        <f>ROUND(I137*H137,2)</f>
        <v>1005.88</v>
      </c>
      <c r="K137" s="223"/>
      <c r="L137" s="35"/>
      <c r="M137" s="224" t="s">
        <v>1</v>
      </c>
      <c r="N137" s="225" t="s">
        <v>38</v>
      </c>
      <c r="O137" s="226">
        <v>0.108</v>
      </c>
      <c r="P137" s="226">
        <f>O137*H137</f>
        <v>1.8506879999999999</v>
      </c>
      <c r="Q137" s="226">
        <v>0</v>
      </c>
      <c r="R137" s="226">
        <f>Q137*H137</f>
        <v>0</v>
      </c>
      <c r="S137" s="226">
        <v>0.22</v>
      </c>
      <c r="T137" s="227">
        <f>S137*H137</f>
        <v>3.7699199999999999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1005.88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1005.88</v>
      </c>
      <c r="BL137" s="14" t="s">
        <v>288</v>
      </c>
      <c r="BM137" s="228" t="s">
        <v>302</v>
      </c>
    </row>
    <row r="138" s="2" customFormat="1" ht="21.75" customHeight="1">
      <c r="A138" s="29"/>
      <c r="B138" s="30"/>
      <c r="C138" s="217" t="s">
        <v>288</v>
      </c>
      <c r="D138" s="217" t="s">
        <v>284</v>
      </c>
      <c r="E138" s="218" t="s">
        <v>308</v>
      </c>
      <c r="F138" s="219" t="s">
        <v>309</v>
      </c>
      <c r="G138" s="220" t="s">
        <v>287</v>
      </c>
      <c r="H138" s="221">
        <v>154.226</v>
      </c>
      <c r="I138" s="222">
        <v>83</v>
      </c>
      <c r="J138" s="222">
        <f>ROUND(I138*H138,2)</f>
        <v>12800.76</v>
      </c>
      <c r="K138" s="223"/>
      <c r="L138" s="35"/>
      <c r="M138" s="224" t="s">
        <v>1</v>
      </c>
      <c r="N138" s="225" t="s">
        <v>38</v>
      </c>
      <c r="O138" s="226">
        <v>0.014999999999999999</v>
      </c>
      <c r="P138" s="226">
        <f>O138*H138</f>
        <v>2.3133900000000001</v>
      </c>
      <c r="Q138" s="226">
        <v>0.00012999999999999999</v>
      </c>
      <c r="R138" s="226">
        <f>Q138*H138</f>
        <v>0.020049379999999999</v>
      </c>
      <c r="S138" s="226">
        <v>0.23000000000000001</v>
      </c>
      <c r="T138" s="227">
        <f>S138*H138</f>
        <v>35.471980000000002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12800.76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12800.76</v>
      </c>
      <c r="BL138" s="14" t="s">
        <v>288</v>
      </c>
      <c r="BM138" s="228" t="s">
        <v>310</v>
      </c>
    </row>
    <row r="139" s="2" customFormat="1" ht="21.75" customHeight="1">
      <c r="A139" s="29"/>
      <c r="B139" s="30"/>
      <c r="C139" s="217" t="s">
        <v>299</v>
      </c>
      <c r="D139" s="217" t="s">
        <v>284</v>
      </c>
      <c r="E139" s="218" t="s">
        <v>316</v>
      </c>
      <c r="F139" s="219" t="s">
        <v>317</v>
      </c>
      <c r="G139" s="220" t="s">
        <v>287</v>
      </c>
      <c r="H139" s="221">
        <v>92.896000000000001</v>
      </c>
      <c r="I139" s="222">
        <v>70</v>
      </c>
      <c r="J139" s="222">
        <f>ROUND(I139*H139,2)</f>
        <v>6502.7200000000003</v>
      </c>
      <c r="K139" s="223"/>
      <c r="L139" s="35"/>
      <c r="M139" s="224" t="s">
        <v>1</v>
      </c>
      <c r="N139" s="225" t="s">
        <v>38</v>
      </c>
      <c r="O139" s="226">
        <v>0.012999999999999999</v>
      </c>
      <c r="P139" s="226">
        <f>O139*H139</f>
        <v>1.2076480000000001</v>
      </c>
      <c r="Q139" s="226">
        <v>9.0000000000000006E-05</v>
      </c>
      <c r="R139" s="226">
        <f>Q139*H139</f>
        <v>0.0083606400000000008</v>
      </c>
      <c r="S139" s="226">
        <v>0.11500000000000001</v>
      </c>
      <c r="T139" s="227">
        <f>S139*H139</f>
        <v>10.68304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6502.7200000000003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6502.7200000000003</v>
      </c>
      <c r="BL139" s="14" t="s">
        <v>288</v>
      </c>
      <c r="BM139" s="228" t="s">
        <v>318</v>
      </c>
    </row>
    <row r="140" s="2" customFormat="1" ht="21.75" customHeight="1">
      <c r="A140" s="29"/>
      <c r="B140" s="30"/>
      <c r="C140" s="217" t="s">
        <v>303</v>
      </c>
      <c r="D140" s="217" t="s">
        <v>284</v>
      </c>
      <c r="E140" s="218" t="s">
        <v>325</v>
      </c>
      <c r="F140" s="219" t="s">
        <v>326</v>
      </c>
      <c r="G140" s="220" t="s">
        <v>327</v>
      </c>
      <c r="H140" s="221">
        <v>54</v>
      </c>
      <c r="I140" s="222">
        <v>74.900000000000006</v>
      </c>
      <c r="J140" s="222">
        <f>ROUND(I140*H140,2)</f>
        <v>4044.5999999999999</v>
      </c>
      <c r="K140" s="223"/>
      <c r="L140" s="35"/>
      <c r="M140" s="224" t="s">
        <v>1</v>
      </c>
      <c r="N140" s="225" t="s">
        <v>38</v>
      </c>
      <c r="O140" s="226">
        <v>0.184</v>
      </c>
      <c r="P140" s="226">
        <f>O140*H140</f>
        <v>9.9359999999999999</v>
      </c>
      <c r="Q140" s="226">
        <v>3.0000000000000001E-05</v>
      </c>
      <c r="R140" s="226">
        <f>Q140*H140</f>
        <v>0.0016200000000000001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4044.5999999999999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4044.5999999999999</v>
      </c>
      <c r="BL140" s="14" t="s">
        <v>288</v>
      </c>
      <c r="BM140" s="228" t="s">
        <v>328</v>
      </c>
    </row>
    <row r="141" s="2" customFormat="1" ht="21.75" customHeight="1">
      <c r="A141" s="29"/>
      <c r="B141" s="30"/>
      <c r="C141" s="217" t="s">
        <v>307</v>
      </c>
      <c r="D141" s="217" t="s">
        <v>284</v>
      </c>
      <c r="E141" s="218" t="s">
        <v>330</v>
      </c>
      <c r="F141" s="219" t="s">
        <v>331</v>
      </c>
      <c r="G141" s="220" t="s">
        <v>332</v>
      </c>
      <c r="H141" s="221">
        <v>4.5</v>
      </c>
      <c r="I141" s="222">
        <v>43.899999999999999</v>
      </c>
      <c r="J141" s="222">
        <f>ROUND(I141*H141,2)</f>
        <v>197.55000000000001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197.55000000000001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197.55000000000001</v>
      </c>
      <c r="BL141" s="14" t="s">
        <v>288</v>
      </c>
      <c r="BM141" s="228" t="s">
        <v>333</v>
      </c>
    </row>
    <row r="142" s="2" customFormat="1" ht="16.5" customHeight="1">
      <c r="A142" s="29"/>
      <c r="B142" s="30"/>
      <c r="C142" s="217" t="s">
        <v>311</v>
      </c>
      <c r="D142" s="217" t="s">
        <v>284</v>
      </c>
      <c r="E142" s="218" t="s">
        <v>335</v>
      </c>
      <c r="F142" s="219" t="s">
        <v>336</v>
      </c>
      <c r="G142" s="220" t="s">
        <v>322</v>
      </c>
      <c r="H142" s="221">
        <v>2</v>
      </c>
      <c r="I142" s="222">
        <v>248</v>
      </c>
      <c r="J142" s="222">
        <f>ROUND(I142*H142,2)</f>
        <v>496</v>
      </c>
      <c r="K142" s="223"/>
      <c r="L142" s="35"/>
      <c r="M142" s="224" t="s">
        <v>1</v>
      </c>
      <c r="N142" s="225" t="s">
        <v>38</v>
      </c>
      <c r="O142" s="226">
        <v>0.58099999999999996</v>
      </c>
      <c r="P142" s="226">
        <f>O142*H142</f>
        <v>1.1619999999999999</v>
      </c>
      <c r="Q142" s="226">
        <v>0.036900000000000002</v>
      </c>
      <c r="R142" s="226">
        <f>Q142*H142</f>
        <v>0.073800000000000004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496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496</v>
      </c>
      <c r="BL142" s="14" t="s">
        <v>288</v>
      </c>
      <c r="BM142" s="228" t="s">
        <v>337</v>
      </c>
    </row>
    <row r="143" s="2" customFormat="1" ht="21.75" customHeight="1">
      <c r="A143" s="29"/>
      <c r="B143" s="30"/>
      <c r="C143" s="217" t="s">
        <v>315</v>
      </c>
      <c r="D143" s="217" t="s">
        <v>284</v>
      </c>
      <c r="E143" s="218" t="s">
        <v>339</v>
      </c>
      <c r="F143" s="219" t="s">
        <v>340</v>
      </c>
      <c r="G143" s="220" t="s">
        <v>322</v>
      </c>
      <c r="H143" s="221">
        <v>3.3999999999999999</v>
      </c>
      <c r="I143" s="222">
        <v>238</v>
      </c>
      <c r="J143" s="222">
        <f>ROUND(I143*H143,2)</f>
        <v>809.20000000000005</v>
      </c>
      <c r="K143" s="223"/>
      <c r="L143" s="35"/>
      <c r="M143" s="224" t="s">
        <v>1</v>
      </c>
      <c r="N143" s="225" t="s">
        <v>38</v>
      </c>
      <c r="O143" s="226">
        <v>0.54700000000000004</v>
      </c>
      <c r="P143" s="226">
        <f>O143*H143</f>
        <v>1.8598000000000001</v>
      </c>
      <c r="Q143" s="226">
        <v>0.036900000000000002</v>
      </c>
      <c r="R143" s="226">
        <f>Q143*H143</f>
        <v>0.12546000000000002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809.20000000000005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809.20000000000005</v>
      </c>
      <c r="BL143" s="14" t="s">
        <v>288</v>
      </c>
      <c r="BM143" s="228" t="s">
        <v>341</v>
      </c>
    </row>
    <row r="144" s="2" customFormat="1" ht="21.75" customHeight="1">
      <c r="A144" s="29"/>
      <c r="B144" s="30"/>
      <c r="C144" s="217" t="s">
        <v>319</v>
      </c>
      <c r="D144" s="217" t="s">
        <v>284</v>
      </c>
      <c r="E144" s="218" t="s">
        <v>342</v>
      </c>
      <c r="F144" s="219" t="s">
        <v>343</v>
      </c>
      <c r="G144" s="220" t="s">
        <v>322</v>
      </c>
      <c r="H144" s="221">
        <v>171.83500000000001</v>
      </c>
      <c r="I144" s="222">
        <v>63.100000000000001</v>
      </c>
      <c r="J144" s="222">
        <f>ROUND(I144*H144,2)</f>
        <v>10842.790000000001</v>
      </c>
      <c r="K144" s="223"/>
      <c r="L144" s="35"/>
      <c r="M144" s="224" t="s">
        <v>1</v>
      </c>
      <c r="N144" s="225" t="s">
        <v>38</v>
      </c>
      <c r="O144" s="226">
        <v>0.113</v>
      </c>
      <c r="P144" s="226">
        <f>O144*H144</f>
        <v>19.417355000000001</v>
      </c>
      <c r="Q144" s="226">
        <v>0.00013999999999999999</v>
      </c>
      <c r="R144" s="226">
        <f>Q144*H144</f>
        <v>0.024056899999999999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10842.790000000001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10842.790000000001</v>
      </c>
      <c r="BL144" s="14" t="s">
        <v>288</v>
      </c>
      <c r="BM144" s="228" t="s">
        <v>908</v>
      </c>
    </row>
    <row r="145" s="2" customFormat="1" ht="21.75" customHeight="1">
      <c r="A145" s="29"/>
      <c r="B145" s="30"/>
      <c r="C145" s="217" t="s">
        <v>324</v>
      </c>
      <c r="D145" s="217" t="s">
        <v>284</v>
      </c>
      <c r="E145" s="218" t="s">
        <v>346</v>
      </c>
      <c r="F145" s="219" t="s">
        <v>347</v>
      </c>
      <c r="G145" s="220" t="s">
        <v>322</v>
      </c>
      <c r="H145" s="221">
        <v>171.83500000000001</v>
      </c>
      <c r="I145" s="222">
        <v>36.799999999999997</v>
      </c>
      <c r="J145" s="222">
        <f>ROUND(I145*H145,2)</f>
        <v>6323.5299999999997</v>
      </c>
      <c r="K145" s="223"/>
      <c r="L145" s="35"/>
      <c r="M145" s="224" t="s">
        <v>1</v>
      </c>
      <c r="N145" s="225" t="s">
        <v>38</v>
      </c>
      <c r="O145" s="226">
        <v>0.072999999999999995</v>
      </c>
      <c r="P145" s="226">
        <f>O145*H145</f>
        <v>12.543955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6323.5299999999997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6323.5299999999997</v>
      </c>
      <c r="BL145" s="14" t="s">
        <v>288</v>
      </c>
      <c r="BM145" s="228" t="s">
        <v>909</v>
      </c>
    </row>
    <row r="146" s="2" customFormat="1" ht="33" customHeight="1">
      <c r="A146" s="29"/>
      <c r="B146" s="30"/>
      <c r="C146" s="217" t="s">
        <v>329</v>
      </c>
      <c r="D146" s="217" t="s">
        <v>284</v>
      </c>
      <c r="E146" s="218" t="s">
        <v>354</v>
      </c>
      <c r="F146" s="219" t="s">
        <v>355</v>
      </c>
      <c r="G146" s="220" t="s">
        <v>356</v>
      </c>
      <c r="H146" s="221">
        <v>156.89099999999999</v>
      </c>
      <c r="I146" s="222">
        <v>387</v>
      </c>
      <c r="J146" s="222">
        <f>ROUND(I146*H146,2)</f>
        <v>60716.82</v>
      </c>
      <c r="K146" s="223"/>
      <c r="L146" s="35"/>
      <c r="M146" s="224" t="s">
        <v>1</v>
      </c>
      <c r="N146" s="225" t="s">
        <v>38</v>
      </c>
      <c r="O146" s="226">
        <v>0.53800000000000003</v>
      </c>
      <c r="P146" s="226">
        <f>O146*H146</f>
        <v>84.407358000000002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60716.82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60716.82</v>
      </c>
      <c r="BL146" s="14" t="s">
        <v>288</v>
      </c>
      <c r="BM146" s="228" t="s">
        <v>357</v>
      </c>
    </row>
    <row r="147" s="2" customFormat="1" ht="33" customHeight="1">
      <c r="A147" s="29"/>
      <c r="B147" s="30"/>
      <c r="C147" s="217" t="s">
        <v>334</v>
      </c>
      <c r="D147" s="217" t="s">
        <v>284</v>
      </c>
      <c r="E147" s="218" t="s">
        <v>359</v>
      </c>
      <c r="F147" s="219" t="s">
        <v>360</v>
      </c>
      <c r="G147" s="220" t="s">
        <v>356</v>
      </c>
      <c r="H147" s="221">
        <v>156.89099999999999</v>
      </c>
      <c r="I147" s="222">
        <v>516</v>
      </c>
      <c r="J147" s="222">
        <f>ROUND(I147*H147,2)</f>
        <v>80955.759999999995</v>
      </c>
      <c r="K147" s="223"/>
      <c r="L147" s="35"/>
      <c r="M147" s="224" t="s">
        <v>1</v>
      </c>
      <c r="N147" s="225" t="s">
        <v>38</v>
      </c>
      <c r="O147" s="226">
        <v>0.71599999999999997</v>
      </c>
      <c r="P147" s="226">
        <f>O147*H147</f>
        <v>112.33395599999999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80955.759999999995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80955.759999999995</v>
      </c>
      <c r="BL147" s="14" t="s">
        <v>288</v>
      </c>
      <c r="BM147" s="228" t="s">
        <v>361</v>
      </c>
    </row>
    <row r="148" s="2" customFormat="1" ht="16.5" customHeight="1">
      <c r="A148" s="29"/>
      <c r="B148" s="30"/>
      <c r="C148" s="217" t="s">
        <v>338</v>
      </c>
      <c r="D148" s="217" t="s">
        <v>284</v>
      </c>
      <c r="E148" s="218" t="s">
        <v>370</v>
      </c>
      <c r="F148" s="219" t="s">
        <v>371</v>
      </c>
      <c r="G148" s="220" t="s">
        <v>356</v>
      </c>
      <c r="H148" s="221">
        <v>62.756</v>
      </c>
      <c r="I148" s="222">
        <v>509</v>
      </c>
      <c r="J148" s="222">
        <f>ROUND(I148*H148,2)</f>
        <v>31942.799999999999</v>
      </c>
      <c r="K148" s="223"/>
      <c r="L148" s="35"/>
      <c r="M148" s="224" t="s">
        <v>1</v>
      </c>
      <c r="N148" s="225" t="s">
        <v>38</v>
      </c>
      <c r="O148" s="226">
        <v>1.7629999999999999</v>
      </c>
      <c r="P148" s="226">
        <f>O148*H148</f>
        <v>110.63882799999999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31942.799999999999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31942.799999999999</v>
      </c>
      <c r="BL148" s="14" t="s">
        <v>288</v>
      </c>
      <c r="BM148" s="228" t="s">
        <v>372</v>
      </c>
    </row>
    <row r="149" s="2" customFormat="1" ht="44.25" customHeight="1">
      <c r="A149" s="29"/>
      <c r="B149" s="30"/>
      <c r="C149" s="217" t="s">
        <v>8</v>
      </c>
      <c r="D149" s="217" t="s">
        <v>284</v>
      </c>
      <c r="E149" s="218" t="s">
        <v>1100</v>
      </c>
      <c r="F149" s="219" t="s">
        <v>1101</v>
      </c>
      <c r="G149" s="220" t="s">
        <v>322</v>
      </c>
      <c r="H149" s="221">
        <v>13.5</v>
      </c>
      <c r="I149" s="222">
        <v>14400</v>
      </c>
      <c r="J149" s="222">
        <f>ROUND(I149*H149,2)</f>
        <v>194400</v>
      </c>
      <c r="K149" s="223"/>
      <c r="L149" s="35"/>
      <c r="M149" s="224" t="s">
        <v>1</v>
      </c>
      <c r="N149" s="225" t="s">
        <v>38</v>
      </c>
      <c r="O149" s="226">
        <v>8.1600000000000001</v>
      </c>
      <c r="P149" s="226">
        <f>O149*H149</f>
        <v>110.16</v>
      </c>
      <c r="Q149" s="226">
        <v>0.001</v>
      </c>
      <c r="R149" s="226">
        <f>Q149*H149</f>
        <v>0.0135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194400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194400</v>
      </c>
      <c r="BL149" s="14" t="s">
        <v>288</v>
      </c>
      <c r="BM149" s="228" t="s">
        <v>1102</v>
      </c>
    </row>
    <row r="150" s="2" customFormat="1" ht="21.75" customHeight="1">
      <c r="A150" s="29"/>
      <c r="B150" s="30"/>
      <c r="C150" s="230" t="s">
        <v>345</v>
      </c>
      <c r="D150" s="230" t="s">
        <v>378</v>
      </c>
      <c r="E150" s="231" t="s">
        <v>1103</v>
      </c>
      <c r="F150" s="232" t="s">
        <v>1104</v>
      </c>
      <c r="G150" s="233" t="s">
        <v>322</v>
      </c>
      <c r="H150" s="234">
        <v>14.175000000000001</v>
      </c>
      <c r="I150" s="235">
        <v>1780</v>
      </c>
      <c r="J150" s="235">
        <f>ROUND(I150*H150,2)</f>
        <v>25231.5</v>
      </c>
      <c r="K150" s="236"/>
      <c r="L150" s="237"/>
      <c r="M150" s="238" t="s">
        <v>1</v>
      </c>
      <c r="N150" s="239" t="s">
        <v>38</v>
      </c>
      <c r="O150" s="226">
        <v>0</v>
      </c>
      <c r="P150" s="226">
        <f>O150*H150</f>
        <v>0</v>
      </c>
      <c r="Q150" s="226">
        <v>0.036119999999999999</v>
      </c>
      <c r="R150" s="226">
        <f>Q150*H150</f>
        <v>0.51200100000000004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311</v>
      </c>
      <c r="AT150" s="228" t="s">
        <v>378</v>
      </c>
      <c r="AU150" s="228" t="s">
        <v>82</v>
      </c>
      <c r="AY150" s="14" t="s">
        <v>282</v>
      </c>
      <c r="BE150" s="229">
        <f>IF(N150="základní",J150,0)</f>
        <v>25231.5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25231.5</v>
      </c>
      <c r="BL150" s="14" t="s">
        <v>288</v>
      </c>
      <c r="BM150" s="228" t="s">
        <v>1105</v>
      </c>
    </row>
    <row r="151" s="2" customFormat="1" ht="21.75" customHeight="1">
      <c r="A151" s="29"/>
      <c r="B151" s="30"/>
      <c r="C151" s="217" t="s">
        <v>349</v>
      </c>
      <c r="D151" s="217" t="s">
        <v>284</v>
      </c>
      <c r="E151" s="218" t="s">
        <v>383</v>
      </c>
      <c r="F151" s="219" t="s">
        <v>384</v>
      </c>
      <c r="G151" s="220" t="s">
        <v>287</v>
      </c>
      <c r="H151" s="221">
        <v>710.524</v>
      </c>
      <c r="I151" s="222">
        <v>251</v>
      </c>
      <c r="J151" s="222">
        <f>ROUND(I151*H151,2)</f>
        <v>178341.51999999999</v>
      </c>
      <c r="K151" s="223"/>
      <c r="L151" s="35"/>
      <c r="M151" s="224" t="s">
        <v>1</v>
      </c>
      <c r="N151" s="225" t="s">
        <v>38</v>
      </c>
      <c r="O151" s="226">
        <v>0.45800000000000002</v>
      </c>
      <c r="P151" s="226">
        <f>O151*H151</f>
        <v>325.41999200000004</v>
      </c>
      <c r="Q151" s="226">
        <v>0.0020100000000000001</v>
      </c>
      <c r="R151" s="226">
        <f>Q151*H151</f>
        <v>1.4281532400000001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178341.51999999999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178341.51999999999</v>
      </c>
      <c r="BL151" s="14" t="s">
        <v>288</v>
      </c>
      <c r="BM151" s="228" t="s">
        <v>385</v>
      </c>
    </row>
    <row r="152" s="2" customFormat="1" ht="21.75" customHeight="1">
      <c r="A152" s="29"/>
      <c r="B152" s="30"/>
      <c r="C152" s="217" t="s">
        <v>353</v>
      </c>
      <c r="D152" s="217" t="s">
        <v>284</v>
      </c>
      <c r="E152" s="218" t="s">
        <v>387</v>
      </c>
      <c r="F152" s="219" t="s">
        <v>388</v>
      </c>
      <c r="G152" s="220" t="s">
        <v>287</v>
      </c>
      <c r="H152" s="221">
        <v>710.524</v>
      </c>
      <c r="I152" s="222">
        <v>76.200000000000003</v>
      </c>
      <c r="J152" s="222">
        <f>ROUND(I152*H152,2)</f>
        <v>54141.93</v>
      </c>
      <c r="K152" s="223"/>
      <c r="L152" s="35"/>
      <c r="M152" s="224" t="s">
        <v>1</v>
      </c>
      <c r="N152" s="225" t="s">
        <v>38</v>
      </c>
      <c r="O152" s="226">
        <v>0.218</v>
      </c>
      <c r="P152" s="226">
        <f>O152*H152</f>
        <v>154.89423199999999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54141.93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54141.93</v>
      </c>
      <c r="BL152" s="14" t="s">
        <v>288</v>
      </c>
      <c r="BM152" s="228" t="s">
        <v>389</v>
      </c>
    </row>
    <row r="153" s="2" customFormat="1" ht="33" customHeight="1">
      <c r="A153" s="29"/>
      <c r="B153" s="30"/>
      <c r="C153" s="217" t="s">
        <v>358</v>
      </c>
      <c r="D153" s="217" t="s">
        <v>284</v>
      </c>
      <c r="E153" s="218" t="s">
        <v>395</v>
      </c>
      <c r="F153" s="219" t="s">
        <v>396</v>
      </c>
      <c r="G153" s="220" t="s">
        <v>356</v>
      </c>
      <c r="H153" s="221">
        <v>375.721</v>
      </c>
      <c r="I153" s="222">
        <v>100</v>
      </c>
      <c r="J153" s="222">
        <f>ROUND(I153*H153,2)</f>
        <v>37572.099999999999</v>
      </c>
      <c r="K153" s="223"/>
      <c r="L153" s="35"/>
      <c r="M153" s="224" t="s">
        <v>1</v>
      </c>
      <c r="N153" s="225" t="s">
        <v>38</v>
      </c>
      <c r="O153" s="226">
        <v>0.050000000000000003</v>
      </c>
      <c r="P153" s="226">
        <f>O153*H153</f>
        <v>18.786049999999999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37572.099999999999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37572.099999999999</v>
      </c>
      <c r="BL153" s="14" t="s">
        <v>288</v>
      </c>
      <c r="BM153" s="228" t="s">
        <v>397</v>
      </c>
    </row>
    <row r="154" s="2" customFormat="1" ht="33" customHeight="1">
      <c r="A154" s="29"/>
      <c r="B154" s="30"/>
      <c r="C154" s="217" t="s">
        <v>362</v>
      </c>
      <c r="D154" s="217" t="s">
        <v>284</v>
      </c>
      <c r="E154" s="218" t="s">
        <v>399</v>
      </c>
      <c r="F154" s="219" t="s">
        <v>400</v>
      </c>
      <c r="G154" s="220" t="s">
        <v>356</v>
      </c>
      <c r="H154" s="221">
        <v>215.618</v>
      </c>
      <c r="I154" s="222">
        <v>115</v>
      </c>
      <c r="J154" s="222">
        <f>ROUND(I154*H154,2)</f>
        <v>24796.07</v>
      </c>
      <c r="K154" s="223"/>
      <c r="L154" s="35"/>
      <c r="M154" s="224" t="s">
        <v>1</v>
      </c>
      <c r="N154" s="225" t="s">
        <v>38</v>
      </c>
      <c r="O154" s="226">
        <v>0.057000000000000002</v>
      </c>
      <c r="P154" s="226">
        <f>O154*H154</f>
        <v>12.290226000000001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24796.07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24796.07</v>
      </c>
      <c r="BL154" s="14" t="s">
        <v>288</v>
      </c>
      <c r="BM154" s="228" t="s">
        <v>401</v>
      </c>
    </row>
    <row r="155" s="2" customFormat="1" ht="21.75" customHeight="1">
      <c r="A155" s="29"/>
      <c r="B155" s="30"/>
      <c r="C155" s="217" t="s">
        <v>7</v>
      </c>
      <c r="D155" s="217" t="s">
        <v>284</v>
      </c>
      <c r="E155" s="218" t="s">
        <v>407</v>
      </c>
      <c r="F155" s="219" t="s">
        <v>408</v>
      </c>
      <c r="G155" s="220" t="s">
        <v>356</v>
      </c>
      <c r="H155" s="221">
        <v>238.69</v>
      </c>
      <c r="I155" s="222">
        <v>45.5</v>
      </c>
      <c r="J155" s="222">
        <f>ROUND(I155*H155,2)</f>
        <v>10860.4</v>
      </c>
      <c r="K155" s="223"/>
      <c r="L155" s="35"/>
      <c r="M155" s="224" t="s">
        <v>1</v>
      </c>
      <c r="N155" s="225" t="s">
        <v>38</v>
      </c>
      <c r="O155" s="226">
        <v>0.071999999999999995</v>
      </c>
      <c r="P155" s="226">
        <f>O155*H155</f>
        <v>17.185679999999998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10860.4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10860.4</v>
      </c>
      <c r="BL155" s="14" t="s">
        <v>288</v>
      </c>
      <c r="BM155" s="228" t="s">
        <v>409</v>
      </c>
    </row>
    <row r="156" s="2" customFormat="1" ht="21.75" customHeight="1">
      <c r="A156" s="29"/>
      <c r="B156" s="30"/>
      <c r="C156" s="217" t="s">
        <v>369</v>
      </c>
      <c r="D156" s="217" t="s">
        <v>284</v>
      </c>
      <c r="E156" s="218" t="s">
        <v>411</v>
      </c>
      <c r="F156" s="219" t="s">
        <v>412</v>
      </c>
      <c r="G156" s="220" t="s">
        <v>356</v>
      </c>
      <c r="H156" s="221">
        <v>156.89099999999999</v>
      </c>
      <c r="I156" s="222">
        <v>60.700000000000003</v>
      </c>
      <c r="J156" s="222">
        <f>ROUND(I156*H156,2)</f>
        <v>9523.2800000000007</v>
      </c>
      <c r="K156" s="223"/>
      <c r="L156" s="35"/>
      <c r="M156" s="224" t="s">
        <v>1</v>
      </c>
      <c r="N156" s="225" t="s">
        <v>38</v>
      </c>
      <c r="O156" s="226">
        <v>0.096000000000000002</v>
      </c>
      <c r="P156" s="226">
        <f>O156*H156</f>
        <v>15.061536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9523.2800000000007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9523.2800000000007</v>
      </c>
      <c r="BL156" s="14" t="s">
        <v>288</v>
      </c>
      <c r="BM156" s="228" t="s">
        <v>413</v>
      </c>
    </row>
    <row r="157" s="2" customFormat="1" ht="16.5" customHeight="1">
      <c r="A157" s="29"/>
      <c r="B157" s="30"/>
      <c r="C157" s="217" t="s">
        <v>373</v>
      </c>
      <c r="D157" s="217" t="s">
        <v>284</v>
      </c>
      <c r="E157" s="218" t="s">
        <v>419</v>
      </c>
      <c r="F157" s="219" t="s">
        <v>420</v>
      </c>
      <c r="G157" s="220" t="s">
        <v>356</v>
      </c>
      <c r="H157" s="221">
        <v>313.78199999999998</v>
      </c>
      <c r="I157" s="222">
        <v>18.5</v>
      </c>
      <c r="J157" s="222">
        <f>ROUND(I157*H157,2)</f>
        <v>5804.9700000000003</v>
      </c>
      <c r="K157" s="223"/>
      <c r="L157" s="35"/>
      <c r="M157" s="224" t="s">
        <v>1</v>
      </c>
      <c r="N157" s="225" t="s">
        <v>38</v>
      </c>
      <c r="O157" s="226">
        <v>0.0089999999999999993</v>
      </c>
      <c r="P157" s="226">
        <f>O157*H157</f>
        <v>2.8240379999999998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5804.9700000000003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5804.9700000000003</v>
      </c>
      <c r="BL157" s="14" t="s">
        <v>288</v>
      </c>
      <c r="BM157" s="228" t="s">
        <v>421</v>
      </c>
    </row>
    <row r="158" s="2" customFormat="1" ht="21.75" customHeight="1">
      <c r="A158" s="29"/>
      <c r="B158" s="30"/>
      <c r="C158" s="217" t="s">
        <v>377</v>
      </c>
      <c r="D158" s="217" t="s">
        <v>284</v>
      </c>
      <c r="E158" s="218" t="s">
        <v>423</v>
      </c>
      <c r="F158" s="219" t="s">
        <v>424</v>
      </c>
      <c r="G158" s="220" t="s">
        <v>356</v>
      </c>
      <c r="H158" s="221">
        <v>63.631999999999998</v>
      </c>
      <c r="I158" s="222">
        <v>195</v>
      </c>
      <c r="J158" s="222">
        <f>ROUND(I158*H158,2)</f>
        <v>12408.24</v>
      </c>
      <c r="K158" s="223"/>
      <c r="L158" s="35"/>
      <c r="M158" s="224" t="s">
        <v>1</v>
      </c>
      <c r="N158" s="225" t="s">
        <v>38</v>
      </c>
      <c r="O158" s="226">
        <v>0.435</v>
      </c>
      <c r="P158" s="226">
        <f>O158*H158</f>
        <v>27.679919999999999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12408.24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12408.24</v>
      </c>
      <c r="BL158" s="14" t="s">
        <v>288</v>
      </c>
      <c r="BM158" s="228" t="s">
        <v>425</v>
      </c>
    </row>
    <row r="159" s="2" customFormat="1" ht="16.5" customHeight="1">
      <c r="A159" s="29"/>
      <c r="B159" s="30"/>
      <c r="C159" s="230" t="s">
        <v>382</v>
      </c>
      <c r="D159" s="230" t="s">
        <v>378</v>
      </c>
      <c r="E159" s="231" t="s">
        <v>427</v>
      </c>
      <c r="F159" s="232" t="s">
        <v>428</v>
      </c>
      <c r="G159" s="233" t="s">
        <v>429</v>
      </c>
      <c r="H159" s="234">
        <v>114.538</v>
      </c>
      <c r="I159" s="235">
        <v>349</v>
      </c>
      <c r="J159" s="235">
        <f>ROUND(I159*H159,2)</f>
        <v>39973.760000000002</v>
      </c>
      <c r="K159" s="236"/>
      <c r="L159" s="237"/>
      <c r="M159" s="238" t="s">
        <v>1</v>
      </c>
      <c r="N159" s="239" t="s">
        <v>38</v>
      </c>
      <c r="O159" s="226">
        <v>0</v>
      </c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311</v>
      </c>
      <c r="AT159" s="228" t="s">
        <v>378</v>
      </c>
      <c r="AU159" s="228" t="s">
        <v>82</v>
      </c>
      <c r="AY159" s="14" t="s">
        <v>282</v>
      </c>
      <c r="BE159" s="229">
        <f>IF(N159="základní",J159,0)</f>
        <v>39973.760000000002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39973.760000000002</v>
      </c>
      <c r="BL159" s="14" t="s">
        <v>288</v>
      </c>
      <c r="BM159" s="228" t="s">
        <v>430</v>
      </c>
    </row>
    <row r="160" s="2" customFormat="1" ht="21.75" customHeight="1">
      <c r="A160" s="29"/>
      <c r="B160" s="30"/>
      <c r="C160" s="217" t="s">
        <v>386</v>
      </c>
      <c r="D160" s="217" t="s">
        <v>284</v>
      </c>
      <c r="E160" s="218" t="s">
        <v>432</v>
      </c>
      <c r="F160" s="219" t="s">
        <v>433</v>
      </c>
      <c r="G160" s="220" t="s">
        <v>356</v>
      </c>
      <c r="H160" s="221">
        <v>195.75800000000001</v>
      </c>
      <c r="I160" s="222">
        <v>133</v>
      </c>
      <c r="J160" s="222">
        <f>ROUND(I160*H160,2)</f>
        <v>26035.810000000001</v>
      </c>
      <c r="K160" s="223"/>
      <c r="L160" s="35"/>
      <c r="M160" s="224" t="s">
        <v>1</v>
      </c>
      <c r="N160" s="225" t="s">
        <v>38</v>
      </c>
      <c r="O160" s="226">
        <v>0.32800000000000001</v>
      </c>
      <c r="P160" s="226">
        <f>O160*H160</f>
        <v>64.208624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26035.810000000001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26035.810000000001</v>
      </c>
      <c r="BL160" s="14" t="s">
        <v>288</v>
      </c>
      <c r="BM160" s="228" t="s">
        <v>434</v>
      </c>
    </row>
    <row r="161" s="2" customFormat="1" ht="33" customHeight="1">
      <c r="A161" s="29"/>
      <c r="B161" s="30"/>
      <c r="C161" s="217" t="s">
        <v>390</v>
      </c>
      <c r="D161" s="217" t="s">
        <v>284</v>
      </c>
      <c r="E161" s="218" t="s">
        <v>440</v>
      </c>
      <c r="F161" s="219" t="s">
        <v>441</v>
      </c>
      <c r="G161" s="220" t="s">
        <v>356</v>
      </c>
      <c r="H161" s="221">
        <v>19.859999999999999</v>
      </c>
      <c r="I161" s="222">
        <v>256</v>
      </c>
      <c r="J161" s="222">
        <f>ROUND(I161*H161,2)</f>
        <v>5084.1599999999999</v>
      </c>
      <c r="K161" s="223"/>
      <c r="L161" s="35"/>
      <c r="M161" s="224" t="s">
        <v>1</v>
      </c>
      <c r="N161" s="225" t="s">
        <v>38</v>
      </c>
      <c r="O161" s="226">
        <v>0.086999999999999994</v>
      </c>
      <c r="P161" s="226">
        <f>O161*H161</f>
        <v>1.7278199999999999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5084.1599999999999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5084.1599999999999</v>
      </c>
      <c r="BL161" s="14" t="s">
        <v>288</v>
      </c>
      <c r="BM161" s="228" t="s">
        <v>442</v>
      </c>
    </row>
    <row r="162" s="2" customFormat="1" ht="33" customHeight="1">
      <c r="A162" s="29"/>
      <c r="B162" s="30"/>
      <c r="C162" s="217" t="s">
        <v>394</v>
      </c>
      <c r="D162" s="217" t="s">
        <v>284</v>
      </c>
      <c r="E162" s="218" t="s">
        <v>444</v>
      </c>
      <c r="F162" s="219" t="s">
        <v>445</v>
      </c>
      <c r="G162" s="220" t="s">
        <v>356</v>
      </c>
      <c r="H162" s="221">
        <v>198.59999999999999</v>
      </c>
      <c r="I162" s="222">
        <v>19.399999999999999</v>
      </c>
      <c r="J162" s="222">
        <f>ROUND(I162*H162,2)</f>
        <v>3852.8400000000001</v>
      </c>
      <c r="K162" s="223"/>
      <c r="L162" s="35"/>
      <c r="M162" s="224" t="s">
        <v>1</v>
      </c>
      <c r="N162" s="225" t="s">
        <v>38</v>
      </c>
      <c r="O162" s="226">
        <v>0.0050000000000000001</v>
      </c>
      <c r="P162" s="226">
        <f>O162*H162</f>
        <v>0.99299999999999999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3852.8400000000001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3852.8400000000001</v>
      </c>
      <c r="BL162" s="14" t="s">
        <v>288</v>
      </c>
      <c r="BM162" s="228" t="s">
        <v>446</v>
      </c>
    </row>
    <row r="163" s="2" customFormat="1" ht="33" customHeight="1">
      <c r="A163" s="29"/>
      <c r="B163" s="30"/>
      <c r="C163" s="217" t="s">
        <v>398</v>
      </c>
      <c r="D163" s="217" t="s">
        <v>284</v>
      </c>
      <c r="E163" s="218" t="s">
        <v>448</v>
      </c>
      <c r="F163" s="219" t="s">
        <v>449</v>
      </c>
      <c r="G163" s="220" t="s">
        <v>356</v>
      </c>
      <c r="H163" s="221">
        <v>98.164000000000001</v>
      </c>
      <c r="I163" s="222">
        <v>296</v>
      </c>
      <c r="J163" s="222">
        <f>ROUND(I163*H163,2)</f>
        <v>29056.540000000001</v>
      </c>
      <c r="K163" s="223"/>
      <c r="L163" s="35"/>
      <c r="M163" s="224" t="s">
        <v>1</v>
      </c>
      <c r="N163" s="225" t="s">
        <v>38</v>
      </c>
      <c r="O163" s="226">
        <v>0.099000000000000005</v>
      </c>
      <c r="P163" s="226">
        <f>O163*H163</f>
        <v>9.718236000000001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29056.540000000001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29056.540000000001</v>
      </c>
      <c r="BL163" s="14" t="s">
        <v>288</v>
      </c>
      <c r="BM163" s="228" t="s">
        <v>450</v>
      </c>
    </row>
    <row r="164" s="2" customFormat="1" ht="33" customHeight="1">
      <c r="A164" s="29"/>
      <c r="B164" s="30"/>
      <c r="C164" s="217" t="s">
        <v>402</v>
      </c>
      <c r="D164" s="217" t="s">
        <v>284</v>
      </c>
      <c r="E164" s="218" t="s">
        <v>452</v>
      </c>
      <c r="F164" s="219" t="s">
        <v>453</v>
      </c>
      <c r="G164" s="220" t="s">
        <v>356</v>
      </c>
      <c r="H164" s="221">
        <v>981.63999999999999</v>
      </c>
      <c r="I164" s="222">
        <v>22.800000000000001</v>
      </c>
      <c r="J164" s="222">
        <f>ROUND(I164*H164,2)</f>
        <v>22381.389999999999</v>
      </c>
      <c r="K164" s="223"/>
      <c r="L164" s="35"/>
      <c r="M164" s="224" t="s">
        <v>1</v>
      </c>
      <c r="N164" s="225" t="s">
        <v>38</v>
      </c>
      <c r="O164" s="226">
        <v>0.0060000000000000001</v>
      </c>
      <c r="P164" s="226">
        <f>O164*H164</f>
        <v>5.8898400000000004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22381.389999999999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22381.389999999999</v>
      </c>
      <c r="BL164" s="14" t="s">
        <v>288</v>
      </c>
      <c r="BM164" s="228" t="s">
        <v>454</v>
      </c>
    </row>
    <row r="165" s="2" customFormat="1" ht="33" customHeight="1">
      <c r="A165" s="29"/>
      <c r="B165" s="30"/>
      <c r="C165" s="217" t="s">
        <v>406</v>
      </c>
      <c r="D165" s="217" t="s">
        <v>284</v>
      </c>
      <c r="E165" s="218" t="s">
        <v>464</v>
      </c>
      <c r="F165" s="219" t="s">
        <v>465</v>
      </c>
      <c r="G165" s="220" t="s">
        <v>429</v>
      </c>
      <c r="H165" s="221">
        <v>200.64099999999999</v>
      </c>
      <c r="I165" s="222">
        <v>253</v>
      </c>
      <c r="J165" s="222">
        <f>ROUND(I165*H165,2)</f>
        <v>50762.169999999998</v>
      </c>
      <c r="K165" s="223"/>
      <c r="L165" s="35"/>
      <c r="M165" s="224" t="s">
        <v>1</v>
      </c>
      <c r="N165" s="225" t="s">
        <v>38</v>
      </c>
      <c r="O165" s="226">
        <v>0</v>
      </c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50762.169999999998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50762.169999999998</v>
      </c>
      <c r="BL165" s="14" t="s">
        <v>288</v>
      </c>
      <c r="BM165" s="228" t="s">
        <v>466</v>
      </c>
    </row>
    <row r="166" s="2" customFormat="1" ht="21.75" customHeight="1">
      <c r="A166" s="29"/>
      <c r="B166" s="30"/>
      <c r="C166" s="217" t="s">
        <v>410</v>
      </c>
      <c r="D166" s="217" t="s">
        <v>284</v>
      </c>
      <c r="E166" s="218" t="s">
        <v>468</v>
      </c>
      <c r="F166" s="219" t="s">
        <v>469</v>
      </c>
      <c r="G166" s="220" t="s">
        <v>287</v>
      </c>
      <c r="H166" s="221">
        <v>0.72899999999999998</v>
      </c>
      <c r="I166" s="222">
        <v>13.699999999999999</v>
      </c>
      <c r="J166" s="222">
        <f>ROUND(I166*H166,2)</f>
        <v>9.9900000000000002</v>
      </c>
      <c r="K166" s="223"/>
      <c r="L166" s="35"/>
      <c r="M166" s="224" t="s">
        <v>1</v>
      </c>
      <c r="N166" s="225" t="s">
        <v>38</v>
      </c>
      <c r="O166" s="226">
        <v>0.019</v>
      </c>
      <c r="P166" s="226">
        <f>O166*H166</f>
        <v>0.013850999999999999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9.9900000000000002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9.9900000000000002</v>
      </c>
      <c r="BL166" s="14" t="s">
        <v>288</v>
      </c>
      <c r="BM166" s="228" t="s">
        <v>1475</v>
      </c>
    </row>
    <row r="167" s="2" customFormat="1" ht="21.75" customHeight="1">
      <c r="A167" s="29"/>
      <c r="B167" s="30"/>
      <c r="C167" s="217" t="s">
        <v>414</v>
      </c>
      <c r="D167" s="217" t="s">
        <v>284</v>
      </c>
      <c r="E167" s="218" t="s">
        <v>472</v>
      </c>
      <c r="F167" s="219" t="s">
        <v>473</v>
      </c>
      <c r="G167" s="220" t="s">
        <v>287</v>
      </c>
      <c r="H167" s="221">
        <v>171.362</v>
      </c>
      <c r="I167" s="222">
        <v>21.800000000000001</v>
      </c>
      <c r="J167" s="222">
        <f>ROUND(I167*H167,2)</f>
        <v>3735.6900000000001</v>
      </c>
      <c r="K167" s="223"/>
      <c r="L167" s="35"/>
      <c r="M167" s="224" t="s">
        <v>1</v>
      </c>
      <c r="N167" s="225" t="s">
        <v>38</v>
      </c>
      <c r="O167" s="226">
        <v>0.025000000000000001</v>
      </c>
      <c r="P167" s="226">
        <f>O167*H167</f>
        <v>4.2840499999999997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3735.6900000000001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3735.6900000000001</v>
      </c>
      <c r="BL167" s="14" t="s">
        <v>288</v>
      </c>
      <c r="BM167" s="228" t="s">
        <v>1476</v>
      </c>
    </row>
    <row r="168" s="12" customFormat="1" ht="22.8" customHeight="1">
      <c r="A168" s="12"/>
      <c r="B168" s="202"/>
      <c r="C168" s="203"/>
      <c r="D168" s="204" t="s">
        <v>72</v>
      </c>
      <c r="E168" s="215" t="s">
        <v>82</v>
      </c>
      <c r="F168" s="215" t="s">
        <v>488</v>
      </c>
      <c r="G168" s="203"/>
      <c r="H168" s="203"/>
      <c r="I168" s="203"/>
      <c r="J168" s="216">
        <f>BK168</f>
        <v>1539</v>
      </c>
      <c r="K168" s="203"/>
      <c r="L168" s="207"/>
      <c r="M168" s="208"/>
      <c r="N168" s="209"/>
      <c r="O168" s="209"/>
      <c r="P168" s="210">
        <f>P169</f>
        <v>1.2420000000000002</v>
      </c>
      <c r="Q168" s="209"/>
      <c r="R168" s="210">
        <f>R169</f>
        <v>0</v>
      </c>
      <c r="S168" s="209"/>
      <c r="T168" s="211">
        <f>T169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2" t="s">
        <v>80</v>
      </c>
      <c r="AT168" s="213" t="s">
        <v>72</v>
      </c>
      <c r="AU168" s="213" t="s">
        <v>80</v>
      </c>
      <c r="AY168" s="212" t="s">
        <v>282</v>
      </c>
      <c r="BK168" s="214">
        <f>BK169</f>
        <v>1539</v>
      </c>
    </row>
    <row r="169" s="2" customFormat="1" ht="33" customHeight="1">
      <c r="A169" s="29"/>
      <c r="B169" s="30"/>
      <c r="C169" s="217" t="s">
        <v>418</v>
      </c>
      <c r="D169" s="217" t="s">
        <v>284</v>
      </c>
      <c r="E169" s="218" t="s">
        <v>494</v>
      </c>
      <c r="F169" s="219" t="s">
        <v>495</v>
      </c>
      <c r="G169" s="220" t="s">
        <v>356</v>
      </c>
      <c r="H169" s="221">
        <v>1.3500000000000001</v>
      </c>
      <c r="I169" s="222">
        <v>1140</v>
      </c>
      <c r="J169" s="222">
        <f>ROUND(I169*H169,2)</f>
        <v>1539</v>
      </c>
      <c r="K169" s="223"/>
      <c r="L169" s="35"/>
      <c r="M169" s="224" t="s">
        <v>1</v>
      </c>
      <c r="N169" s="225" t="s">
        <v>38</v>
      </c>
      <c r="O169" s="226">
        <v>0.92000000000000004</v>
      </c>
      <c r="P169" s="226">
        <f>O169*H169</f>
        <v>1.2420000000000002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1539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1539</v>
      </c>
      <c r="BL169" s="14" t="s">
        <v>288</v>
      </c>
      <c r="BM169" s="228" t="s">
        <v>1477</v>
      </c>
    </row>
    <row r="170" s="12" customFormat="1" ht="22.8" customHeight="1">
      <c r="A170" s="12"/>
      <c r="B170" s="202"/>
      <c r="C170" s="203"/>
      <c r="D170" s="204" t="s">
        <v>72</v>
      </c>
      <c r="E170" s="215" t="s">
        <v>155</v>
      </c>
      <c r="F170" s="215" t="s">
        <v>497</v>
      </c>
      <c r="G170" s="203"/>
      <c r="H170" s="203"/>
      <c r="I170" s="203"/>
      <c r="J170" s="216">
        <f>BK170</f>
        <v>5032</v>
      </c>
      <c r="K170" s="203"/>
      <c r="L170" s="207"/>
      <c r="M170" s="208"/>
      <c r="N170" s="209"/>
      <c r="O170" s="209"/>
      <c r="P170" s="210">
        <f>SUM(P171:P173)</f>
        <v>4.0519999999999996</v>
      </c>
      <c r="Q170" s="209"/>
      <c r="R170" s="210">
        <f>SUM(R171:R173)</f>
        <v>0.93648999999999993</v>
      </c>
      <c r="S170" s="209"/>
      <c r="T170" s="211">
        <f>SUM(T171:T173)</f>
        <v>1.6379999999999999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12" t="s">
        <v>80</v>
      </c>
      <c r="AT170" s="213" t="s">
        <v>72</v>
      </c>
      <c r="AU170" s="213" t="s">
        <v>80</v>
      </c>
      <c r="AY170" s="212" t="s">
        <v>282</v>
      </c>
      <c r="BK170" s="214">
        <f>SUM(BK171:BK173)</f>
        <v>5032</v>
      </c>
    </row>
    <row r="171" s="2" customFormat="1" ht="21.75" customHeight="1">
      <c r="A171" s="29"/>
      <c r="B171" s="30"/>
      <c r="C171" s="217" t="s">
        <v>422</v>
      </c>
      <c r="D171" s="217" t="s">
        <v>284</v>
      </c>
      <c r="E171" s="218" t="s">
        <v>499</v>
      </c>
      <c r="F171" s="219" t="s">
        <v>500</v>
      </c>
      <c r="G171" s="220" t="s">
        <v>501</v>
      </c>
      <c r="H171" s="221">
        <v>1</v>
      </c>
      <c r="I171" s="222">
        <v>1360</v>
      </c>
      <c r="J171" s="222">
        <f>ROUND(I171*H171,2)</f>
        <v>1360</v>
      </c>
      <c r="K171" s="223"/>
      <c r="L171" s="35"/>
      <c r="M171" s="224" t="s">
        <v>1</v>
      </c>
      <c r="N171" s="225" t="s">
        <v>38</v>
      </c>
      <c r="O171" s="226">
        <v>1.492</v>
      </c>
      <c r="P171" s="226">
        <f>O171*H171</f>
        <v>1.492</v>
      </c>
      <c r="Q171" s="226">
        <v>0.10149</v>
      </c>
      <c r="R171" s="226">
        <f>Q171*H171</f>
        <v>0.10149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1360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1360</v>
      </c>
      <c r="BL171" s="14" t="s">
        <v>288</v>
      </c>
      <c r="BM171" s="228" t="s">
        <v>502</v>
      </c>
    </row>
    <row r="172" s="2" customFormat="1" ht="21.75" customHeight="1">
      <c r="A172" s="29"/>
      <c r="B172" s="30"/>
      <c r="C172" s="217" t="s">
        <v>426</v>
      </c>
      <c r="D172" s="217" t="s">
        <v>284</v>
      </c>
      <c r="E172" s="218" t="s">
        <v>504</v>
      </c>
      <c r="F172" s="219" t="s">
        <v>505</v>
      </c>
      <c r="G172" s="220" t="s">
        <v>501</v>
      </c>
      <c r="H172" s="221">
        <v>1</v>
      </c>
      <c r="I172" s="222">
        <v>997</v>
      </c>
      <c r="J172" s="222">
        <f>ROUND(I172*H172,2)</f>
        <v>997</v>
      </c>
      <c r="K172" s="223"/>
      <c r="L172" s="35"/>
      <c r="M172" s="224" t="s">
        <v>1</v>
      </c>
      <c r="N172" s="225" t="s">
        <v>38</v>
      </c>
      <c r="O172" s="226">
        <v>2.5600000000000001</v>
      </c>
      <c r="P172" s="226">
        <f>O172*H172</f>
        <v>2.5600000000000001</v>
      </c>
      <c r="Q172" s="226">
        <v>0</v>
      </c>
      <c r="R172" s="226">
        <f>Q172*H172</f>
        <v>0</v>
      </c>
      <c r="S172" s="226">
        <v>1.6379999999999999</v>
      </c>
      <c r="T172" s="227">
        <f>S172*H172</f>
        <v>1.6379999999999999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997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997</v>
      </c>
      <c r="BL172" s="14" t="s">
        <v>288</v>
      </c>
      <c r="BM172" s="228" t="s">
        <v>506</v>
      </c>
    </row>
    <row r="173" s="2" customFormat="1" ht="16.5" customHeight="1">
      <c r="A173" s="29"/>
      <c r="B173" s="30"/>
      <c r="C173" s="230" t="s">
        <v>431</v>
      </c>
      <c r="D173" s="230" t="s">
        <v>378</v>
      </c>
      <c r="E173" s="231" t="s">
        <v>1126</v>
      </c>
      <c r="F173" s="232" t="s">
        <v>1127</v>
      </c>
      <c r="G173" s="233" t="s">
        <v>501</v>
      </c>
      <c r="H173" s="234">
        <v>0.5</v>
      </c>
      <c r="I173" s="235">
        <v>5350</v>
      </c>
      <c r="J173" s="235">
        <f>ROUND(I173*H173,2)</f>
        <v>2675</v>
      </c>
      <c r="K173" s="236"/>
      <c r="L173" s="237"/>
      <c r="M173" s="238" t="s">
        <v>1</v>
      </c>
      <c r="N173" s="239" t="s">
        <v>38</v>
      </c>
      <c r="O173" s="226">
        <v>0</v>
      </c>
      <c r="P173" s="226">
        <f>O173*H173</f>
        <v>0</v>
      </c>
      <c r="Q173" s="226">
        <v>1.6699999999999999</v>
      </c>
      <c r="R173" s="226">
        <f>Q173*H173</f>
        <v>0.83499999999999996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311</v>
      </c>
      <c r="AT173" s="228" t="s">
        <v>378</v>
      </c>
      <c r="AU173" s="228" t="s">
        <v>82</v>
      </c>
      <c r="AY173" s="14" t="s">
        <v>282</v>
      </c>
      <c r="BE173" s="229">
        <f>IF(N173="základní",J173,0)</f>
        <v>2675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2675</v>
      </c>
      <c r="BL173" s="14" t="s">
        <v>288</v>
      </c>
      <c r="BM173" s="228" t="s">
        <v>510</v>
      </c>
    </row>
    <row r="174" s="12" customFormat="1" ht="22.8" customHeight="1">
      <c r="A174" s="12"/>
      <c r="B174" s="202"/>
      <c r="C174" s="203"/>
      <c r="D174" s="204" t="s">
        <v>72</v>
      </c>
      <c r="E174" s="215" t="s">
        <v>288</v>
      </c>
      <c r="F174" s="215" t="s">
        <v>519</v>
      </c>
      <c r="G174" s="203"/>
      <c r="H174" s="203"/>
      <c r="I174" s="203"/>
      <c r="J174" s="216">
        <f>BK174</f>
        <v>17994.189999999999</v>
      </c>
      <c r="K174" s="203"/>
      <c r="L174" s="207"/>
      <c r="M174" s="208"/>
      <c r="N174" s="209"/>
      <c r="O174" s="209"/>
      <c r="P174" s="210">
        <f>P175</f>
        <v>22.147988999999999</v>
      </c>
      <c r="Q174" s="209"/>
      <c r="R174" s="210">
        <f>R175</f>
        <v>0</v>
      </c>
      <c r="S174" s="209"/>
      <c r="T174" s="211">
        <f>T175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2" t="s">
        <v>80</v>
      </c>
      <c r="AT174" s="213" t="s">
        <v>72</v>
      </c>
      <c r="AU174" s="213" t="s">
        <v>80</v>
      </c>
      <c r="AY174" s="212" t="s">
        <v>282</v>
      </c>
      <c r="BK174" s="214">
        <f>BK175</f>
        <v>17994.189999999999</v>
      </c>
    </row>
    <row r="175" s="2" customFormat="1" ht="33" customHeight="1">
      <c r="A175" s="29"/>
      <c r="B175" s="30"/>
      <c r="C175" s="217" t="s">
        <v>435</v>
      </c>
      <c r="D175" s="217" t="s">
        <v>284</v>
      </c>
      <c r="E175" s="218" t="s">
        <v>521</v>
      </c>
      <c r="F175" s="219" t="s">
        <v>522</v>
      </c>
      <c r="G175" s="220" t="s">
        <v>356</v>
      </c>
      <c r="H175" s="221">
        <v>16.817</v>
      </c>
      <c r="I175" s="222">
        <v>1070</v>
      </c>
      <c r="J175" s="222">
        <f>ROUND(I175*H175,2)</f>
        <v>17994.189999999999</v>
      </c>
      <c r="K175" s="223"/>
      <c r="L175" s="35"/>
      <c r="M175" s="224" t="s">
        <v>1</v>
      </c>
      <c r="N175" s="225" t="s">
        <v>38</v>
      </c>
      <c r="O175" s="226">
        <v>1.317</v>
      </c>
      <c r="P175" s="226">
        <f>O175*H175</f>
        <v>22.147988999999999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17994.189999999999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17994.189999999999</v>
      </c>
      <c r="BL175" s="14" t="s">
        <v>288</v>
      </c>
      <c r="BM175" s="228" t="s">
        <v>523</v>
      </c>
    </row>
    <row r="176" s="12" customFormat="1" ht="22.8" customHeight="1">
      <c r="A176" s="12"/>
      <c r="B176" s="202"/>
      <c r="C176" s="203"/>
      <c r="D176" s="204" t="s">
        <v>72</v>
      </c>
      <c r="E176" s="215" t="s">
        <v>299</v>
      </c>
      <c r="F176" s="215" t="s">
        <v>552</v>
      </c>
      <c r="G176" s="203"/>
      <c r="H176" s="203"/>
      <c r="I176" s="203"/>
      <c r="J176" s="216">
        <f>BK176</f>
        <v>209380.28999999998</v>
      </c>
      <c r="K176" s="203"/>
      <c r="L176" s="207"/>
      <c r="M176" s="208"/>
      <c r="N176" s="209"/>
      <c r="O176" s="209"/>
      <c r="P176" s="210">
        <f>SUM(P177:P182)</f>
        <v>42.492761999999999</v>
      </c>
      <c r="Q176" s="209"/>
      <c r="R176" s="210">
        <f>SUM(R177:R182)</f>
        <v>138.19962487999999</v>
      </c>
      <c r="S176" s="209"/>
      <c r="T176" s="211">
        <f>SUM(T177:T182)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2" t="s">
        <v>80</v>
      </c>
      <c r="AT176" s="213" t="s">
        <v>72</v>
      </c>
      <c r="AU176" s="213" t="s">
        <v>80</v>
      </c>
      <c r="AY176" s="212" t="s">
        <v>282</v>
      </c>
      <c r="BK176" s="214">
        <f>SUM(BK177:BK182)</f>
        <v>209380.28999999998</v>
      </c>
    </row>
    <row r="177" s="2" customFormat="1" ht="16.5" customHeight="1">
      <c r="A177" s="29"/>
      <c r="B177" s="30"/>
      <c r="C177" s="217" t="s">
        <v>439</v>
      </c>
      <c r="D177" s="217" t="s">
        <v>284</v>
      </c>
      <c r="E177" s="218" t="s">
        <v>558</v>
      </c>
      <c r="F177" s="219" t="s">
        <v>559</v>
      </c>
      <c r="G177" s="220" t="s">
        <v>287</v>
      </c>
      <c r="H177" s="221">
        <v>171.362</v>
      </c>
      <c r="I177" s="222">
        <v>162</v>
      </c>
      <c r="J177" s="222">
        <f>ROUND(I177*H177,2)</f>
        <v>27760.639999999999</v>
      </c>
      <c r="K177" s="223"/>
      <c r="L177" s="35"/>
      <c r="M177" s="224" t="s">
        <v>1</v>
      </c>
      <c r="N177" s="225" t="s">
        <v>38</v>
      </c>
      <c r="O177" s="226">
        <v>0.025999999999999999</v>
      </c>
      <c r="P177" s="226">
        <f>O177*H177</f>
        <v>4.4554119999999999</v>
      </c>
      <c r="Q177" s="226">
        <v>0.34499999999999997</v>
      </c>
      <c r="R177" s="226">
        <f>Q177*H177</f>
        <v>59.119889999999991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27760.639999999999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27760.639999999999</v>
      </c>
      <c r="BL177" s="14" t="s">
        <v>288</v>
      </c>
      <c r="BM177" s="228" t="s">
        <v>560</v>
      </c>
    </row>
    <row r="178" s="2" customFormat="1" ht="16.5" customHeight="1">
      <c r="A178" s="29"/>
      <c r="B178" s="30"/>
      <c r="C178" s="217" t="s">
        <v>443</v>
      </c>
      <c r="D178" s="217" t="s">
        <v>284</v>
      </c>
      <c r="E178" s="218" t="s">
        <v>562</v>
      </c>
      <c r="F178" s="219" t="s">
        <v>563</v>
      </c>
      <c r="G178" s="220" t="s">
        <v>287</v>
      </c>
      <c r="H178" s="221">
        <v>171.362</v>
      </c>
      <c r="I178" s="222">
        <v>211</v>
      </c>
      <c r="J178" s="222">
        <f>ROUND(I178*H178,2)</f>
        <v>36157.379999999997</v>
      </c>
      <c r="K178" s="223"/>
      <c r="L178" s="35"/>
      <c r="M178" s="224" t="s">
        <v>1</v>
      </c>
      <c r="N178" s="225" t="s">
        <v>38</v>
      </c>
      <c r="O178" s="226">
        <v>0.029000000000000001</v>
      </c>
      <c r="P178" s="226">
        <f>O178*H178</f>
        <v>4.9694979999999997</v>
      </c>
      <c r="Q178" s="226">
        <v>0.46000000000000002</v>
      </c>
      <c r="R178" s="226">
        <f>Q178*H178</f>
        <v>78.826520000000002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36157.379999999997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36157.379999999997</v>
      </c>
      <c r="BL178" s="14" t="s">
        <v>288</v>
      </c>
      <c r="BM178" s="228" t="s">
        <v>564</v>
      </c>
    </row>
    <row r="179" s="2" customFormat="1" ht="21.75" customHeight="1">
      <c r="A179" s="29"/>
      <c r="B179" s="30"/>
      <c r="C179" s="217" t="s">
        <v>447</v>
      </c>
      <c r="D179" s="217" t="s">
        <v>284</v>
      </c>
      <c r="E179" s="218" t="s">
        <v>578</v>
      </c>
      <c r="F179" s="219" t="s">
        <v>579</v>
      </c>
      <c r="G179" s="220" t="s">
        <v>287</v>
      </c>
      <c r="H179" s="221">
        <v>171.362</v>
      </c>
      <c r="I179" s="222">
        <v>18.800000000000001</v>
      </c>
      <c r="J179" s="222">
        <f>ROUND(I179*H179,2)</f>
        <v>3221.6100000000001</v>
      </c>
      <c r="K179" s="223"/>
      <c r="L179" s="35"/>
      <c r="M179" s="224" t="s">
        <v>1</v>
      </c>
      <c r="N179" s="225" t="s">
        <v>38</v>
      </c>
      <c r="O179" s="226">
        <v>0.0080000000000000002</v>
      </c>
      <c r="P179" s="226">
        <f>O179*H179</f>
        <v>1.3708959999999999</v>
      </c>
      <c r="Q179" s="226">
        <v>0.00034000000000000002</v>
      </c>
      <c r="R179" s="226">
        <f>Q179*H179</f>
        <v>0.058263080000000002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3221.6100000000001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3221.6100000000001</v>
      </c>
      <c r="BL179" s="14" t="s">
        <v>288</v>
      </c>
      <c r="BM179" s="228" t="s">
        <v>580</v>
      </c>
    </row>
    <row r="180" s="2" customFormat="1" ht="21.75" customHeight="1">
      <c r="A180" s="29"/>
      <c r="B180" s="30"/>
      <c r="C180" s="217" t="s">
        <v>451</v>
      </c>
      <c r="D180" s="217" t="s">
        <v>284</v>
      </c>
      <c r="E180" s="218" t="s">
        <v>582</v>
      </c>
      <c r="F180" s="219" t="s">
        <v>583</v>
      </c>
      <c r="G180" s="220" t="s">
        <v>287</v>
      </c>
      <c r="H180" s="221">
        <v>274.57999999999998</v>
      </c>
      <c r="I180" s="222">
        <v>15.300000000000001</v>
      </c>
      <c r="J180" s="222">
        <f>ROUND(I180*H180,2)</f>
        <v>4201.0699999999997</v>
      </c>
      <c r="K180" s="223"/>
      <c r="L180" s="35"/>
      <c r="M180" s="224" t="s">
        <v>1</v>
      </c>
      <c r="N180" s="225" t="s">
        <v>38</v>
      </c>
      <c r="O180" s="226">
        <v>0.002</v>
      </c>
      <c r="P180" s="226">
        <f>O180*H180</f>
        <v>0.54915999999999998</v>
      </c>
      <c r="Q180" s="226">
        <v>0.00071000000000000002</v>
      </c>
      <c r="R180" s="226">
        <f>Q180*H180</f>
        <v>0.19495179999999998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4201.0699999999997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4201.0699999999997</v>
      </c>
      <c r="BL180" s="14" t="s">
        <v>288</v>
      </c>
      <c r="BM180" s="228" t="s">
        <v>584</v>
      </c>
    </row>
    <row r="181" s="2" customFormat="1" ht="21.75" customHeight="1">
      <c r="A181" s="29"/>
      <c r="B181" s="30"/>
      <c r="C181" s="217" t="s">
        <v>455</v>
      </c>
      <c r="D181" s="217" t="s">
        <v>284</v>
      </c>
      <c r="E181" s="218" t="s">
        <v>586</v>
      </c>
      <c r="F181" s="219" t="s">
        <v>587</v>
      </c>
      <c r="G181" s="220" t="s">
        <v>287</v>
      </c>
      <c r="H181" s="221">
        <v>171.362</v>
      </c>
      <c r="I181" s="222">
        <v>296</v>
      </c>
      <c r="J181" s="222">
        <f>ROUND(I181*H181,2)</f>
        <v>50723.150000000001</v>
      </c>
      <c r="K181" s="223"/>
      <c r="L181" s="35"/>
      <c r="M181" s="224" t="s">
        <v>1</v>
      </c>
      <c r="N181" s="225" t="s">
        <v>38</v>
      </c>
      <c r="O181" s="226">
        <v>0.068000000000000005</v>
      </c>
      <c r="P181" s="226">
        <f>O181*H181</f>
        <v>11.652616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50723.150000000001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50723.150000000001</v>
      </c>
      <c r="BL181" s="14" t="s">
        <v>288</v>
      </c>
      <c r="BM181" s="228" t="s">
        <v>1478</v>
      </c>
    </row>
    <row r="182" s="2" customFormat="1" ht="33" customHeight="1">
      <c r="A182" s="29"/>
      <c r="B182" s="30"/>
      <c r="C182" s="217" t="s">
        <v>459</v>
      </c>
      <c r="D182" s="217" t="s">
        <v>284</v>
      </c>
      <c r="E182" s="218" t="s">
        <v>594</v>
      </c>
      <c r="F182" s="219" t="s">
        <v>595</v>
      </c>
      <c r="G182" s="220" t="s">
        <v>287</v>
      </c>
      <c r="H182" s="221">
        <v>274.57999999999998</v>
      </c>
      <c r="I182" s="222">
        <v>318</v>
      </c>
      <c r="J182" s="222">
        <f>ROUND(I182*H182,2)</f>
        <v>87316.440000000002</v>
      </c>
      <c r="K182" s="223"/>
      <c r="L182" s="35"/>
      <c r="M182" s="224" t="s">
        <v>1</v>
      </c>
      <c r="N182" s="225" t="s">
        <v>38</v>
      </c>
      <c r="O182" s="226">
        <v>0.070999999999999994</v>
      </c>
      <c r="P182" s="226">
        <f>O182*H182</f>
        <v>19.495179999999998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87316.440000000002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87316.440000000002</v>
      </c>
      <c r="BL182" s="14" t="s">
        <v>288</v>
      </c>
      <c r="BM182" s="228" t="s">
        <v>596</v>
      </c>
    </row>
    <row r="183" s="12" customFormat="1" ht="22.8" customHeight="1">
      <c r="A183" s="12"/>
      <c r="B183" s="202"/>
      <c r="C183" s="203"/>
      <c r="D183" s="204" t="s">
        <v>72</v>
      </c>
      <c r="E183" s="215" t="s">
        <v>311</v>
      </c>
      <c r="F183" s="215" t="s">
        <v>597</v>
      </c>
      <c r="G183" s="203"/>
      <c r="H183" s="203"/>
      <c r="I183" s="203"/>
      <c r="J183" s="216">
        <f>BK183</f>
        <v>177272.59000000003</v>
      </c>
      <c r="K183" s="203"/>
      <c r="L183" s="207"/>
      <c r="M183" s="208"/>
      <c r="N183" s="209"/>
      <c r="O183" s="209"/>
      <c r="P183" s="210">
        <f>SUM(P184:P199)</f>
        <v>184.28335000000001</v>
      </c>
      <c r="Q183" s="209"/>
      <c r="R183" s="210">
        <f>SUM(R184:R199)</f>
        <v>1.26005356</v>
      </c>
      <c r="S183" s="209"/>
      <c r="T183" s="211">
        <f>SUM(T184:T199)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12" t="s">
        <v>80</v>
      </c>
      <c r="AT183" s="213" t="s">
        <v>72</v>
      </c>
      <c r="AU183" s="213" t="s">
        <v>80</v>
      </c>
      <c r="AY183" s="212" t="s">
        <v>282</v>
      </c>
      <c r="BK183" s="214">
        <f>SUM(BK184:BK199)</f>
        <v>177272.59000000003</v>
      </c>
    </row>
    <row r="184" s="2" customFormat="1" ht="21.75" customHeight="1">
      <c r="A184" s="29"/>
      <c r="B184" s="30"/>
      <c r="C184" s="217" t="s">
        <v>463</v>
      </c>
      <c r="D184" s="217" t="s">
        <v>284</v>
      </c>
      <c r="E184" s="218" t="s">
        <v>1183</v>
      </c>
      <c r="F184" s="219" t="s">
        <v>1184</v>
      </c>
      <c r="G184" s="220" t="s">
        <v>501</v>
      </c>
      <c r="H184" s="221">
        <v>1</v>
      </c>
      <c r="I184" s="222">
        <v>261</v>
      </c>
      <c r="J184" s="222">
        <f>ROUND(I184*H184,2)</f>
        <v>261</v>
      </c>
      <c r="K184" s="223"/>
      <c r="L184" s="35"/>
      <c r="M184" s="224" t="s">
        <v>1</v>
      </c>
      <c r="N184" s="225" t="s">
        <v>38</v>
      </c>
      <c r="O184" s="226">
        <v>0.58299999999999996</v>
      </c>
      <c r="P184" s="226">
        <f>O184*H184</f>
        <v>0.58299999999999996</v>
      </c>
      <c r="Q184" s="226">
        <v>0.00010000000000000001</v>
      </c>
      <c r="R184" s="226">
        <f>Q184*H184</f>
        <v>0.00010000000000000001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261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261</v>
      </c>
      <c r="BL184" s="14" t="s">
        <v>288</v>
      </c>
      <c r="BM184" s="228" t="s">
        <v>1185</v>
      </c>
    </row>
    <row r="185" s="2" customFormat="1" ht="16.5" customHeight="1">
      <c r="A185" s="29"/>
      <c r="B185" s="30"/>
      <c r="C185" s="230" t="s">
        <v>467</v>
      </c>
      <c r="D185" s="230" t="s">
        <v>378</v>
      </c>
      <c r="E185" s="231" t="s">
        <v>1189</v>
      </c>
      <c r="F185" s="232" t="s">
        <v>1190</v>
      </c>
      <c r="G185" s="233" t="s">
        <v>501</v>
      </c>
      <c r="H185" s="234">
        <v>1</v>
      </c>
      <c r="I185" s="235">
        <v>4701</v>
      </c>
      <c r="J185" s="235">
        <f>ROUND(I185*H185,2)</f>
        <v>4701</v>
      </c>
      <c r="K185" s="236"/>
      <c r="L185" s="237"/>
      <c r="M185" s="238" t="s">
        <v>1</v>
      </c>
      <c r="N185" s="239" t="s">
        <v>38</v>
      </c>
      <c r="O185" s="226">
        <v>0</v>
      </c>
      <c r="P185" s="226">
        <f>O185*H185</f>
        <v>0</v>
      </c>
      <c r="Q185" s="226">
        <v>0.0070400000000000003</v>
      </c>
      <c r="R185" s="226">
        <f>Q185*H185</f>
        <v>0.0070400000000000003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311</v>
      </c>
      <c r="AT185" s="228" t="s">
        <v>378</v>
      </c>
      <c r="AU185" s="228" t="s">
        <v>82</v>
      </c>
      <c r="AY185" s="14" t="s">
        <v>282</v>
      </c>
      <c r="BE185" s="229">
        <f>IF(N185="základní",J185,0)</f>
        <v>4701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4701</v>
      </c>
      <c r="BL185" s="14" t="s">
        <v>288</v>
      </c>
      <c r="BM185" s="228" t="s">
        <v>1191</v>
      </c>
    </row>
    <row r="186" s="2" customFormat="1" ht="33" customHeight="1">
      <c r="A186" s="29"/>
      <c r="B186" s="30"/>
      <c r="C186" s="217" t="s">
        <v>471</v>
      </c>
      <c r="D186" s="217" t="s">
        <v>284</v>
      </c>
      <c r="E186" s="218" t="s">
        <v>1210</v>
      </c>
      <c r="F186" s="219" t="s">
        <v>1211</v>
      </c>
      <c r="G186" s="220" t="s">
        <v>322</v>
      </c>
      <c r="H186" s="221">
        <v>306.99000000000001</v>
      </c>
      <c r="I186" s="222">
        <v>126</v>
      </c>
      <c r="J186" s="222">
        <f>ROUND(I186*H186,2)</f>
        <v>38680.739999999998</v>
      </c>
      <c r="K186" s="223"/>
      <c r="L186" s="35"/>
      <c r="M186" s="224" t="s">
        <v>1</v>
      </c>
      <c r="N186" s="225" t="s">
        <v>38</v>
      </c>
      <c r="O186" s="226">
        <v>0.313</v>
      </c>
      <c r="P186" s="226">
        <f>O186*H186</f>
        <v>96.087870000000009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38680.739999999998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38680.739999999998</v>
      </c>
      <c r="BL186" s="14" t="s">
        <v>288</v>
      </c>
      <c r="BM186" s="228" t="s">
        <v>1212</v>
      </c>
    </row>
    <row r="187" s="2" customFormat="1" ht="21.75" customHeight="1">
      <c r="A187" s="29"/>
      <c r="B187" s="30"/>
      <c r="C187" s="230" t="s">
        <v>475</v>
      </c>
      <c r="D187" s="230" t="s">
        <v>378</v>
      </c>
      <c r="E187" s="231" t="s">
        <v>1222</v>
      </c>
      <c r="F187" s="232" t="s">
        <v>1223</v>
      </c>
      <c r="G187" s="233" t="s">
        <v>322</v>
      </c>
      <c r="H187" s="234">
        <v>328.50299999999999</v>
      </c>
      <c r="I187" s="235">
        <v>226</v>
      </c>
      <c r="J187" s="235">
        <f>ROUND(I187*H187,2)</f>
        <v>74241.679999999993</v>
      </c>
      <c r="K187" s="236"/>
      <c r="L187" s="237"/>
      <c r="M187" s="238" t="s">
        <v>1</v>
      </c>
      <c r="N187" s="239" t="s">
        <v>38</v>
      </c>
      <c r="O187" s="226">
        <v>0</v>
      </c>
      <c r="P187" s="226">
        <f>O187*H187</f>
        <v>0</v>
      </c>
      <c r="Q187" s="226">
        <v>0.0021199999999999999</v>
      </c>
      <c r="R187" s="226">
        <f>Q187*H187</f>
        <v>0.69642635999999991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311</v>
      </c>
      <c r="AT187" s="228" t="s">
        <v>378</v>
      </c>
      <c r="AU187" s="228" t="s">
        <v>82</v>
      </c>
      <c r="AY187" s="14" t="s">
        <v>282</v>
      </c>
      <c r="BE187" s="229">
        <f>IF(N187="základní",J187,0)</f>
        <v>74241.679999999993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74241.679999999993</v>
      </c>
      <c r="BL187" s="14" t="s">
        <v>288</v>
      </c>
      <c r="BM187" s="228" t="s">
        <v>1224</v>
      </c>
    </row>
    <row r="188" s="2" customFormat="1" ht="21.75" customHeight="1">
      <c r="A188" s="29"/>
      <c r="B188" s="30"/>
      <c r="C188" s="217" t="s">
        <v>479</v>
      </c>
      <c r="D188" s="217" t="s">
        <v>284</v>
      </c>
      <c r="E188" s="218" t="s">
        <v>1237</v>
      </c>
      <c r="F188" s="219" t="s">
        <v>1238</v>
      </c>
      <c r="G188" s="220" t="s">
        <v>501</v>
      </c>
      <c r="H188" s="221">
        <v>16</v>
      </c>
      <c r="I188" s="222">
        <v>272</v>
      </c>
      <c r="J188" s="222">
        <f>ROUND(I188*H188,2)</f>
        <v>4352</v>
      </c>
      <c r="K188" s="223"/>
      <c r="L188" s="35"/>
      <c r="M188" s="224" t="s">
        <v>1</v>
      </c>
      <c r="N188" s="225" t="s">
        <v>38</v>
      </c>
      <c r="O188" s="226">
        <v>0.625</v>
      </c>
      <c r="P188" s="226">
        <f>O188*H188</f>
        <v>10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4352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4352</v>
      </c>
      <c r="BL188" s="14" t="s">
        <v>288</v>
      </c>
      <c r="BM188" s="228" t="s">
        <v>1239</v>
      </c>
    </row>
    <row r="189" s="2" customFormat="1" ht="16.5" customHeight="1">
      <c r="A189" s="29"/>
      <c r="B189" s="30"/>
      <c r="C189" s="230" t="s">
        <v>483</v>
      </c>
      <c r="D189" s="230" t="s">
        <v>378</v>
      </c>
      <c r="E189" s="231" t="s">
        <v>1240</v>
      </c>
      <c r="F189" s="232" t="s">
        <v>1241</v>
      </c>
      <c r="G189" s="233" t="s">
        <v>501</v>
      </c>
      <c r="H189" s="234">
        <v>16</v>
      </c>
      <c r="I189" s="235">
        <v>282</v>
      </c>
      <c r="J189" s="235">
        <f>ROUND(I189*H189,2)</f>
        <v>4512</v>
      </c>
      <c r="K189" s="236"/>
      <c r="L189" s="237"/>
      <c r="M189" s="238" t="s">
        <v>1</v>
      </c>
      <c r="N189" s="239" t="s">
        <v>38</v>
      </c>
      <c r="O189" s="226">
        <v>0</v>
      </c>
      <c r="P189" s="226">
        <f>O189*H189</f>
        <v>0</v>
      </c>
      <c r="Q189" s="226">
        <v>0.00038999999999999999</v>
      </c>
      <c r="R189" s="226">
        <f>Q189*H189</f>
        <v>0.0062399999999999999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311</v>
      </c>
      <c r="AT189" s="228" t="s">
        <v>378</v>
      </c>
      <c r="AU189" s="228" t="s">
        <v>82</v>
      </c>
      <c r="AY189" s="14" t="s">
        <v>282</v>
      </c>
      <c r="BE189" s="229">
        <f>IF(N189="základní",J189,0)</f>
        <v>4512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4512</v>
      </c>
      <c r="BL189" s="14" t="s">
        <v>288</v>
      </c>
      <c r="BM189" s="228" t="s">
        <v>1242</v>
      </c>
    </row>
    <row r="190" s="2" customFormat="1" ht="21.75" customHeight="1">
      <c r="A190" s="29"/>
      <c r="B190" s="30"/>
      <c r="C190" s="217" t="s">
        <v>489</v>
      </c>
      <c r="D190" s="217" t="s">
        <v>284</v>
      </c>
      <c r="E190" s="218" t="s">
        <v>1264</v>
      </c>
      <c r="F190" s="219" t="s">
        <v>1265</v>
      </c>
      <c r="G190" s="220" t="s">
        <v>501</v>
      </c>
      <c r="H190" s="221">
        <v>6</v>
      </c>
      <c r="I190" s="222">
        <v>258</v>
      </c>
      <c r="J190" s="222">
        <f>ROUND(I190*H190,2)</f>
        <v>1548</v>
      </c>
      <c r="K190" s="223"/>
      <c r="L190" s="35"/>
      <c r="M190" s="224" t="s">
        <v>1</v>
      </c>
      <c r="N190" s="225" t="s">
        <v>38</v>
      </c>
      <c r="O190" s="226">
        <v>0.57899999999999996</v>
      </c>
      <c r="P190" s="226">
        <f>O190*H190</f>
        <v>3.4739999999999998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1548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1548</v>
      </c>
      <c r="BL190" s="14" t="s">
        <v>288</v>
      </c>
      <c r="BM190" s="228" t="s">
        <v>1266</v>
      </c>
    </row>
    <row r="191" s="2" customFormat="1" ht="16.5" customHeight="1">
      <c r="A191" s="29"/>
      <c r="B191" s="30"/>
      <c r="C191" s="230" t="s">
        <v>493</v>
      </c>
      <c r="D191" s="230" t="s">
        <v>378</v>
      </c>
      <c r="E191" s="231" t="s">
        <v>1267</v>
      </c>
      <c r="F191" s="232" t="s">
        <v>1268</v>
      </c>
      <c r="G191" s="233" t="s">
        <v>501</v>
      </c>
      <c r="H191" s="234">
        <v>2</v>
      </c>
      <c r="I191" s="235">
        <v>853</v>
      </c>
      <c r="J191" s="235">
        <f>ROUND(I191*H191,2)</f>
        <v>1706</v>
      </c>
      <c r="K191" s="236"/>
      <c r="L191" s="237"/>
      <c r="M191" s="238" t="s">
        <v>1</v>
      </c>
      <c r="N191" s="239" t="s">
        <v>38</v>
      </c>
      <c r="O191" s="226">
        <v>0</v>
      </c>
      <c r="P191" s="226">
        <f>O191*H191</f>
        <v>0</v>
      </c>
      <c r="Q191" s="226">
        <v>0.00072000000000000005</v>
      </c>
      <c r="R191" s="226">
        <f>Q191*H191</f>
        <v>0.0014400000000000001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311</v>
      </c>
      <c r="AT191" s="228" t="s">
        <v>378</v>
      </c>
      <c r="AU191" s="228" t="s">
        <v>82</v>
      </c>
      <c r="AY191" s="14" t="s">
        <v>282</v>
      </c>
      <c r="BE191" s="229">
        <f>IF(N191="základní",J191,0)</f>
        <v>1706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1706</v>
      </c>
      <c r="BL191" s="14" t="s">
        <v>288</v>
      </c>
      <c r="BM191" s="228" t="s">
        <v>1269</v>
      </c>
    </row>
    <row r="192" s="2" customFormat="1" ht="16.5" customHeight="1">
      <c r="A192" s="29"/>
      <c r="B192" s="30"/>
      <c r="C192" s="230" t="s">
        <v>498</v>
      </c>
      <c r="D192" s="230" t="s">
        <v>378</v>
      </c>
      <c r="E192" s="231" t="s">
        <v>1270</v>
      </c>
      <c r="F192" s="232" t="s">
        <v>1271</v>
      </c>
      <c r="G192" s="233" t="s">
        <v>501</v>
      </c>
      <c r="H192" s="234">
        <v>3</v>
      </c>
      <c r="I192" s="235">
        <v>853</v>
      </c>
      <c r="J192" s="235">
        <f>ROUND(I192*H192,2)</f>
        <v>2559</v>
      </c>
      <c r="K192" s="236"/>
      <c r="L192" s="237"/>
      <c r="M192" s="238" t="s">
        <v>1</v>
      </c>
      <c r="N192" s="239" t="s">
        <v>38</v>
      </c>
      <c r="O192" s="226">
        <v>0</v>
      </c>
      <c r="P192" s="226">
        <f>O192*H192</f>
        <v>0</v>
      </c>
      <c r="Q192" s="226">
        <v>0.00072000000000000005</v>
      </c>
      <c r="R192" s="226">
        <f>Q192*H192</f>
        <v>0.00216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311</v>
      </c>
      <c r="AT192" s="228" t="s">
        <v>378</v>
      </c>
      <c r="AU192" s="228" t="s">
        <v>82</v>
      </c>
      <c r="AY192" s="14" t="s">
        <v>282</v>
      </c>
      <c r="BE192" s="229">
        <f>IF(N192="základní",J192,0)</f>
        <v>2559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2559</v>
      </c>
      <c r="BL192" s="14" t="s">
        <v>288</v>
      </c>
      <c r="BM192" s="228" t="s">
        <v>1272</v>
      </c>
    </row>
    <row r="193" s="2" customFormat="1" ht="21.75" customHeight="1">
      <c r="A193" s="29"/>
      <c r="B193" s="30"/>
      <c r="C193" s="230" t="s">
        <v>503</v>
      </c>
      <c r="D193" s="230" t="s">
        <v>378</v>
      </c>
      <c r="E193" s="231" t="s">
        <v>1459</v>
      </c>
      <c r="F193" s="232" t="s">
        <v>1460</v>
      </c>
      <c r="G193" s="233" t="s">
        <v>501</v>
      </c>
      <c r="H193" s="234">
        <v>1</v>
      </c>
      <c r="I193" s="235">
        <v>2119</v>
      </c>
      <c r="J193" s="235">
        <f>ROUND(I193*H193,2)</f>
        <v>2119</v>
      </c>
      <c r="K193" s="236"/>
      <c r="L193" s="237"/>
      <c r="M193" s="238" t="s">
        <v>1</v>
      </c>
      <c r="N193" s="239" t="s">
        <v>38</v>
      </c>
      <c r="O193" s="226">
        <v>0</v>
      </c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311</v>
      </c>
      <c r="AT193" s="228" t="s">
        <v>378</v>
      </c>
      <c r="AU193" s="228" t="s">
        <v>82</v>
      </c>
      <c r="AY193" s="14" t="s">
        <v>282</v>
      </c>
      <c r="BE193" s="229">
        <f>IF(N193="základní",J193,0)</f>
        <v>2119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2119</v>
      </c>
      <c r="BL193" s="14" t="s">
        <v>288</v>
      </c>
      <c r="BM193" s="228" t="s">
        <v>1479</v>
      </c>
    </row>
    <row r="194" s="2" customFormat="1" ht="16.5" customHeight="1">
      <c r="A194" s="29"/>
      <c r="B194" s="30"/>
      <c r="C194" s="217" t="s">
        <v>507</v>
      </c>
      <c r="D194" s="217" t="s">
        <v>284</v>
      </c>
      <c r="E194" s="218" t="s">
        <v>1346</v>
      </c>
      <c r="F194" s="219" t="s">
        <v>1347</v>
      </c>
      <c r="G194" s="220" t="s">
        <v>322</v>
      </c>
      <c r="H194" s="221">
        <v>320.49000000000001</v>
      </c>
      <c r="I194" s="222">
        <v>17.699999999999999</v>
      </c>
      <c r="J194" s="222">
        <f>ROUND(I194*H194,2)</f>
        <v>5672.6700000000001</v>
      </c>
      <c r="K194" s="223"/>
      <c r="L194" s="35"/>
      <c r="M194" s="224" t="s">
        <v>1</v>
      </c>
      <c r="N194" s="225" t="s">
        <v>38</v>
      </c>
      <c r="O194" s="226">
        <v>0.043999999999999997</v>
      </c>
      <c r="P194" s="226">
        <f>O194*H194</f>
        <v>14.101559999999999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5672.6700000000001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5672.6700000000001</v>
      </c>
      <c r="BL194" s="14" t="s">
        <v>288</v>
      </c>
      <c r="BM194" s="228" t="s">
        <v>1348</v>
      </c>
    </row>
    <row r="195" s="2" customFormat="1" ht="21.75" customHeight="1">
      <c r="A195" s="29"/>
      <c r="B195" s="30"/>
      <c r="C195" s="217" t="s">
        <v>511</v>
      </c>
      <c r="D195" s="217" t="s">
        <v>284</v>
      </c>
      <c r="E195" s="218" t="s">
        <v>1354</v>
      </c>
      <c r="F195" s="219" t="s">
        <v>1355</v>
      </c>
      <c r="G195" s="220" t="s">
        <v>322</v>
      </c>
      <c r="H195" s="221">
        <v>320.49000000000001</v>
      </c>
      <c r="I195" s="222">
        <v>34</v>
      </c>
      <c r="J195" s="222">
        <f>ROUND(I195*H195,2)</f>
        <v>10896.66</v>
      </c>
      <c r="K195" s="223"/>
      <c r="L195" s="35"/>
      <c r="M195" s="224" t="s">
        <v>1</v>
      </c>
      <c r="N195" s="225" t="s">
        <v>38</v>
      </c>
      <c r="O195" s="226">
        <v>0.079000000000000001</v>
      </c>
      <c r="P195" s="226">
        <f>O195*H195</f>
        <v>25.318709999999999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10896.66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10896.66</v>
      </c>
      <c r="BL195" s="14" t="s">
        <v>288</v>
      </c>
      <c r="BM195" s="228" t="s">
        <v>1356</v>
      </c>
    </row>
    <row r="196" s="2" customFormat="1" ht="21.75" customHeight="1">
      <c r="A196" s="29"/>
      <c r="B196" s="30"/>
      <c r="C196" s="217" t="s">
        <v>515</v>
      </c>
      <c r="D196" s="217" t="s">
        <v>284</v>
      </c>
      <c r="E196" s="218" t="s">
        <v>1358</v>
      </c>
      <c r="F196" s="219" t="s">
        <v>1359</v>
      </c>
      <c r="G196" s="220" t="s">
        <v>501</v>
      </c>
      <c r="H196" s="221">
        <v>1</v>
      </c>
      <c r="I196" s="222">
        <v>6650</v>
      </c>
      <c r="J196" s="222">
        <f>ROUND(I196*H196,2)</f>
        <v>6650</v>
      </c>
      <c r="K196" s="223"/>
      <c r="L196" s="35"/>
      <c r="M196" s="224" t="s">
        <v>1</v>
      </c>
      <c r="N196" s="225" t="s">
        <v>38</v>
      </c>
      <c r="O196" s="226">
        <v>10.300000000000001</v>
      </c>
      <c r="P196" s="226">
        <f>O196*H196</f>
        <v>10.300000000000001</v>
      </c>
      <c r="Q196" s="226">
        <v>0.45937</v>
      </c>
      <c r="R196" s="226">
        <f>Q196*H196</f>
        <v>0.45937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6650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6650</v>
      </c>
      <c r="BL196" s="14" t="s">
        <v>288</v>
      </c>
      <c r="BM196" s="228" t="s">
        <v>1360</v>
      </c>
    </row>
    <row r="197" s="2" customFormat="1" ht="16.5" customHeight="1">
      <c r="A197" s="29"/>
      <c r="B197" s="30"/>
      <c r="C197" s="217" t="s">
        <v>520</v>
      </c>
      <c r="D197" s="217" t="s">
        <v>284</v>
      </c>
      <c r="E197" s="218" t="s">
        <v>1394</v>
      </c>
      <c r="F197" s="219" t="s">
        <v>1395</v>
      </c>
      <c r="G197" s="220" t="s">
        <v>322</v>
      </c>
      <c r="H197" s="221">
        <v>306.99000000000001</v>
      </c>
      <c r="I197" s="222">
        <v>43.299999999999997</v>
      </c>
      <c r="J197" s="222">
        <f>ROUND(I197*H197,2)</f>
        <v>13292.67</v>
      </c>
      <c r="K197" s="223"/>
      <c r="L197" s="35"/>
      <c r="M197" s="224" t="s">
        <v>1</v>
      </c>
      <c r="N197" s="225" t="s">
        <v>38</v>
      </c>
      <c r="O197" s="226">
        <v>0.053999999999999999</v>
      </c>
      <c r="P197" s="226">
        <f>O197*H197</f>
        <v>16.577459999999999</v>
      </c>
      <c r="Q197" s="226">
        <v>0.00019000000000000001</v>
      </c>
      <c r="R197" s="226">
        <f>Q197*H197</f>
        <v>0.058328100000000008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13292.67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13292.67</v>
      </c>
      <c r="BL197" s="14" t="s">
        <v>288</v>
      </c>
      <c r="BM197" s="228" t="s">
        <v>1396</v>
      </c>
    </row>
    <row r="198" s="2" customFormat="1" ht="21.75" customHeight="1">
      <c r="A198" s="29"/>
      <c r="B198" s="30"/>
      <c r="C198" s="217" t="s">
        <v>524</v>
      </c>
      <c r="D198" s="217" t="s">
        <v>284</v>
      </c>
      <c r="E198" s="218" t="s">
        <v>676</v>
      </c>
      <c r="F198" s="219" t="s">
        <v>677</v>
      </c>
      <c r="G198" s="220" t="s">
        <v>322</v>
      </c>
      <c r="H198" s="221">
        <v>306.99000000000001</v>
      </c>
      <c r="I198" s="222">
        <v>12.9</v>
      </c>
      <c r="J198" s="222">
        <f>ROUND(I198*H198,2)</f>
        <v>3960.1700000000001</v>
      </c>
      <c r="K198" s="223"/>
      <c r="L198" s="35"/>
      <c r="M198" s="224" t="s">
        <v>1</v>
      </c>
      <c r="N198" s="225" t="s">
        <v>38</v>
      </c>
      <c r="O198" s="226">
        <v>0.025000000000000001</v>
      </c>
      <c r="P198" s="226">
        <f>O198*H198</f>
        <v>7.6747500000000004</v>
      </c>
      <c r="Q198" s="226">
        <v>9.0000000000000006E-05</v>
      </c>
      <c r="R198" s="226">
        <f>Q198*H198</f>
        <v>0.027629100000000004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3960.1700000000001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3960.1700000000001</v>
      </c>
      <c r="BL198" s="14" t="s">
        <v>288</v>
      </c>
      <c r="BM198" s="228" t="s">
        <v>678</v>
      </c>
    </row>
    <row r="199" s="2" customFormat="1" ht="21.75" customHeight="1">
      <c r="A199" s="29"/>
      <c r="B199" s="30"/>
      <c r="C199" s="217" t="s">
        <v>528</v>
      </c>
      <c r="D199" s="217" t="s">
        <v>284</v>
      </c>
      <c r="E199" s="218" t="s">
        <v>1399</v>
      </c>
      <c r="F199" s="219" t="s">
        <v>1400</v>
      </c>
      <c r="G199" s="220" t="s">
        <v>501</v>
      </c>
      <c r="H199" s="221">
        <v>2</v>
      </c>
      <c r="I199" s="222">
        <v>1060</v>
      </c>
      <c r="J199" s="222">
        <f>ROUND(I199*H199,2)</f>
        <v>2120</v>
      </c>
      <c r="K199" s="223"/>
      <c r="L199" s="35"/>
      <c r="M199" s="224" t="s">
        <v>1</v>
      </c>
      <c r="N199" s="225" t="s">
        <v>38</v>
      </c>
      <c r="O199" s="226">
        <v>0.083000000000000004</v>
      </c>
      <c r="P199" s="226">
        <f>O199*H199</f>
        <v>0.16600000000000001</v>
      </c>
      <c r="Q199" s="226">
        <v>0.00066</v>
      </c>
      <c r="R199" s="226">
        <f>Q199*H199</f>
        <v>0.00132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2120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2120</v>
      </c>
      <c r="BL199" s="14" t="s">
        <v>288</v>
      </c>
      <c r="BM199" s="228" t="s">
        <v>1401</v>
      </c>
    </row>
    <row r="200" s="12" customFormat="1" ht="22.8" customHeight="1">
      <c r="A200" s="12"/>
      <c r="B200" s="202"/>
      <c r="C200" s="203"/>
      <c r="D200" s="204" t="s">
        <v>72</v>
      </c>
      <c r="E200" s="215" t="s">
        <v>315</v>
      </c>
      <c r="F200" s="215" t="s">
        <v>683</v>
      </c>
      <c r="G200" s="203"/>
      <c r="H200" s="203"/>
      <c r="I200" s="203"/>
      <c r="J200" s="216">
        <f>BK200</f>
        <v>32970.470000000001</v>
      </c>
      <c r="K200" s="203"/>
      <c r="L200" s="207"/>
      <c r="M200" s="208"/>
      <c r="N200" s="209"/>
      <c r="O200" s="209"/>
      <c r="P200" s="210">
        <f>SUM(P201:P205)</f>
        <v>20.174610000000001</v>
      </c>
      <c r="Q200" s="209"/>
      <c r="R200" s="210">
        <f>SUM(R201:R205)</f>
        <v>0</v>
      </c>
      <c r="S200" s="209"/>
      <c r="T200" s="211">
        <f>SUM(T201:T205)</f>
        <v>2.0643600000000002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2" t="s">
        <v>80</v>
      </c>
      <c r="AT200" s="213" t="s">
        <v>72</v>
      </c>
      <c r="AU200" s="213" t="s">
        <v>80</v>
      </c>
      <c r="AY200" s="212" t="s">
        <v>282</v>
      </c>
      <c r="BK200" s="214">
        <f>SUM(BK201:BK205)</f>
        <v>32970.470000000001</v>
      </c>
    </row>
    <row r="201" s="2" customFormat="1" ht="33" customHeight="1">
      <c r="A201" s="29"/>
      <c r="B201" s="30"/>
      <c r="C201" s="217" t="s">
        <v>532</v>
      </c>
      <c r="D201" s="217" t="s">
        <v>284</v>
      </c>
      <c r="E201" s="218" t="s">
        <v>693</v>
      </c>
      <c r="F201" s="219" t="s">
        <v>694</v>
      </c>
      <c r="G201" s="220" t="s">
        <v>322</v>
      </c>
      <c r="H201" s="221">
        <v>209.31</v>
      </c>
      <c r="I201" s="222">
        <v>115</v>
      </c>
      <c r="J201" s="222">
        <f>ROUND(I201*H201,2)</f>
        <v>24070.650000000001</v>
      </c>
      <c r="K201" s="223"/>
      <c r="L201" s="35"/>
      <c r="M201" s="224" t="s">
        <v>1</v>
      </c>
      <c r="N201" s="225" t="s">
        <v>38</v>
      </c>
      <c r="O201" s="226">
        <v>0</v>
      </c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24070.650000000001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24070.650000000001</v>
      </c>
      <c r="BL201" s="14" t="s">
        <v>288</v>
      </c>
      <c r="BM201" s="228" t="s">
        <v>695</v>
      </c>
    </row>
    <row r="202" s="2" customFormat="1" ht="21.75" customHeight="1">
      <c r="A202" s="29"/>
      <c r="B202" s="30"/>
      <c r="C202" s="217" t="s">
        <v>536</v>
      </c>
      <c r="D202" s="217" t="s">
        <v>284</v>
      </c>
      <c r="E202" s="218" t="s">
        <v>697</v>
      </c>
      <c r="F202" s="219" t="s">
        <v>698</v>
      </c>
      <c r="G202" s="220" t="s">
        <v>322</v>
      </c>
      <c r="H202" s="221">
        <v>188.37899999999999</v>
      </c>
      <c r="I202" s="222">
        <v>30.100000000000001</v>
      </c>
      <c r="J202" s="222">
        <f>ROUND(I202*H202,2)</f>
        <v>5670.21</v>
      </c>
      <c r="K202" s="223"/>
      <c r="L202" s="35"/>
      <c r="M202" s="224" t="s">
        <v>1</v>
      </c>
      <c r="N202" s="225" t="s">
        <v>38</v>
      </c>
      <c r="O202" s="226">
        <v>0.067000000000000004</v>
      </c>
      <c r="P202" s="226">
        <f>O202*H202</f>
        <v>12.621392999999999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5670.21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5670.21</v>
      </c>
      <c r="BL202" s="14" t="s">
        <v>288</v>
      </c>
      <c r="BM202" s="228" t="s">
        <v>699</v>
      </c>
    </row>
    <row r="203" s="2" customFormat="1" ht="16.5" customHeight="1">
      <c r="A203" s="29"/>
      <c r="B203" s="30"/>
      <c r="C203" s="217" t="s">
        <v>540</v>
      </c>
      <c r="D203" s="217" t="s">
        <v>284</v>
      </c>
      <c r="E203" s="218" t="s">
        <v>701</v>
      </c>
      <c r="F203" s="219" t="s">
        <v>702</v>
      </c>
      <c r="G203" s="220" t="s">
        <v>322</v>
      </c>
      <c r="H203" s="221">
        <v>20.931000000000001</v>
      </c>
      <c r="I203" s="222">
        <v>66.599999999999994</v>
      </c>
      <c r="J203" s="222">
        <f>ROUND(I203*H203,2)</f>
        <v>1394</v>
      </c>
      <c r="K203" s="223"/>
      <c r="L203" s="35"/>
      <c r="M203" s="224" t="s">
        <v>1</v>
      </c>
      <c r="N203" s="225" t="s">
        <v>38</v>
      </c>
      <c r="O203" s="226">
        <v>0.155</v>
      </c>
      <c r="P203" s="226">
        <f>O203*H203</f>
        <v>3.2443050000000002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1394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1394</v>
      </c>
      <c r="BL203" s="14" t="s">
        <v>288</v>
      </c>
      <c r="BM203" s="228" t="s">
        <v>703</v>
      </c>
    </row>
    <row r="204" s="2" customFormat="1" ht="21.75" customHeight="1">
      <c r="A204" s="29"/>
      <c r="B204" s="30"/>
      <c r="C204" s="217" t="s">
        <v>544</v>
      </c>
      <c r="D204" s="217" t="s">
        <v>284</v>
      </c>
      <c r="E204" s="218" t="s">
        <v>705</v>
      </c>
      <c r="F204" s="219" t="s">
        <v>706</v>
      </c>
      <c r="G204" s="220" t="s">
        <v>322</v>
      </c>
      <c r="H204" s="221">
        <v>20.931000000000001</v>
      </c>
      <c r="I204" s="222">
        <v>84</v>
      </c>
      <c r="J204" s="222">
        <f>ROUND(I204*H204,2)</f>
        <v>1758.2000000000001</v>
      </c>
      <c r="K204" s="223"/>
      <c r="L204" s="35"/>
      <c r="M204" s="224" t="s">
        <v>1</v>
      </c>
      <c r="N204" s="225" t="s">
        <v>38</v>
      </c>
      <c r="O204" s="226">
        <v>0.19600000000000001</v>
      </c>
      <c r="P204" s="226">
        <f>O204*H204</f>
        <v>4.1024760000000002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1758.2000000000001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1758.2000000000001</v>
      </c>
      <c r="BL204" s="14" t="s">
        <v>288</v>
      </c>
      <c r="BM204" s="228" t="s">
        <v>707</v>
      </c>
    </row>
    <row r="205" s="2" customFormat="1" ht="21.75" customHeight="1">
      <c r="A205" s="29"/>
      <c r="B205" s="30"/>
      <c r="C205" s="217" t="s">
        <v>548</v>
      </c>
      <c r="D205" s="217" t="s">
        <v>284</v>
      </c>
      <c r="E205" s="218" t="s">
        <v>713</v>
      </c>
      <c r="F205" s="219" t="s">
        <v>714</v>
      </c>
      <c r="G205" s="220" t="s">
        <v>287</v>
      </c>
      <c r="H205" s="221">
        <v>103.218</v>
      </c>
      <c r="I205" s="222">
        <v>0.75</v>
      </c>
      <c r="J205" s="222">
        <f>ROUND(I205*H205,2)</f>
        <v>77.409999999999997</v>
      </c>
      <c r="K205" s="223"/>
      <c r="L205" s="35"/>
      <c r="M205" s="224" t="s">
        <v>1</v>
      </c>
      <c r="N205" s="225" t="s">
        <v>38</v>
      </c>
      <c r="O205" s="226">
        <v>0.002</v>
      </c>
      <c r="P205" s="226">
        <f>O205*H205</f>
        <v>0.20643600000000001</v>
      </c>
      <c r="Q205" s="226">
        <v>0</v>
      </c>
      <c r="R205" s="226">
        <f>Q205*H205</f>
        <v>0</v>
      </c>
      <c r="S205" s="226">
        <v>0.02</v>
      </c>
      <c r="T205" s="227">
        <f>S205*H205</f>
        <v>2.0643600000000002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77.409999999999997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77.409999999999997</v>
      </c>
      <c r="BL205" s="14" t="s">
        <v>288</v>
      </c>
      <c r="BM205" s="228" t="s">
        <v>715</v>
      </c>
    </row>
    <row r="206" s="12" customFormat="1" ht="22.8" customHeight="1">
      <c r="A206" s="12"/>
      <c r="B206" s="202"/>
      <c r="C206" s="203"/>
      <c r="D206" s="204" t="s">
        <v>72</v>
      </c>
      <c r="E206" s="215" t="s">
        <v>721</v>
      </c>
      <c r="F206" s="215" t="s">
        <v>722</v>
      </c>
      <c r="G206" s="203"/>
      <c r="H206" s="203"/>
      <c r="I206" s="203"/>
      <c r="J206" s="216">
        <f>BK206</f>
        <v>44027.830000000009</v>
      </c>
      <c r="K206" s="203"/>
      <c r="L206" s="207"/>
      <c r="M206" s="208"/>
      <c r="N206" s="209"/>
      <c r="O206" s="209"/>
      <c r="P206" s="210">
        <f>SUM(P207:P214)</f>
        <v>15.978475000000001</v>
      </c>
      <c r="Q206" s="209"/>
      <c r="R206" s="210">
        <f>SUM(R207:R214)</f>
        <v>0</v>
      </c>
      <c r="S206" s="209"/>
      <c r="T206" s="211">
        <f>SUM(T207:T214)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2" t="s">
        <v>80</v>
      </c>
      <c r="AT206" s="213" t="s">
        <v>72</v>
      </c>
      <c r="AU206" s="213" t="s">
        <v>80</v>
      </c>
      <c r="AY206" s="212" t="s">
        <v>282</v>
      </c>
      <c r="BK206" s="214">
        <f>SUM(BK207:BK214)</f>
        <v>44027.830000000009</v>
      </c>
    </row>
    <row r="207" s="2" customFormat="1" ht="21.75" customHeight="1">
      <c r="A207" s="29"/>
      <c r="B207" s="30"/>
      <c r="C207" s="217" t="s">
        <v>553</v>
      </c>
      <c r="D207" s="217" t="s">
        <v>284</v>
      </c>
      <c r="E207" s="218" t="s">
        <v>724</v>
      </c>
      <c r="F207" s="219" t="s">
        <v>725</v>
      </c>
      <c r="G207" s="220" t="s">
        <v>429</v>
      </c>
      <c r="H207" s="221">
        <v>139.29300000000001</v>
      </c>
      <c r="I207" s="222">
        <v>42.700000000000003</v>
      </c>
      <c r="J207" s="222">
        <f>ROUND(I207*H207,2)</f>
        <v>5947.8100000000004</v>
      </c>
      <c r="K207" s="223"/>
      <c r="L207" s="35"/>
      <c r="M207" s="224" t="s">
        <v>1</v>
      </c>
      <c r="N207" s="225" t="s">
        <v>38</v>
      </c>
      <c r="O207" s="226">
        <v>0.029999999999999999</v>
      </c>
      <c r="P207" s="226">
        <f>O207*H207</f>
        <v>4.1787900000000002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5947.8100000000004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5947.8100000000004</v>
      </c>
      <c r="BL207" s="14" t="s">
        <v>288</v>
      </c>
      <c r="BM207" s="228" t="s">
        <v>726</v>
      </c>
    </row>
    <row r="208" s="2" customFormat="1" ht="21.75" customHeight="1">
      <c r="A208" s="29"/>
      <c r="B208" s="30"/>
      <c r="C208" s="217" t="s">
        <v>557</v>
      </c>
      <c r="D208" s="217" t="s">
        <v>284</v>
      </c>
      <c r="E208" s="218" t="s">
        <v>728</v>
      </c>
      <c r="F208" s="219" t="s">
        <v>729</v>
      </c>
      <c r="G208" s="220" t="s">
        <v>429</v>
      </c>
      <c r="H208" s="221">
        <v>1346.173</v>
      </c>
      <c r="I208" s="222">
        <v>9.6300000000000008</v>
      </c>
      <c r="J208" s="222">
        <f>ROUND(I208*H208,2)</f>
        <v>12963.65</v>
      </c>
      <c r="K208" s="223"/>
      <c r="L208" s="35"/>
      <c r="M208" s="224" t="s">
        <v>1</v>
      </c>
      <c r="N208" s="225" t="s">
        <v>38</v>
      </c>
      <c r="O208" s="226">
        <v>0.002</v>
      </c>
      <c r="P208" s="226">
        <f>O208*H208</f>
        <v>2.6923460000000001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12963.65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12963.65</v>
      </c>
      <c r="BL208" s="14" t="s">
        <v>288</v>
      </c>
      <c r="BM208" s="228" t="s">
        <v>730</v>
      </c>
    </row>
    <row r="209" s="2" customFormat="1" ht="21.75" customHeight="1">
      <c r="A209" s="29"/>
      <c r="B209" s="30"/>
      <c r="C209" s="217" t="s">
        <v>561</v>
      </c>
      <c r="D209" s="217" t="s">
        <v>284</v>
      </c>
      <c r="E209" s="218" t="s">
        <v>732</v>
      </c>
      <c r="F209" s="219" t="s">
        <v>733</v>
      </c>
      <c r="G209" s="220" t="s">
        <v>429</v>
      </c>
      <c r="H209" s="221">
        <v>10.390000000000001</v>
      </c>
      <c r="I209" s="222">
        <v>48</v>
      </c>
      <c r="J209" s="222">
        <f>ROUND(I209*H209,2)</f>
        <v>498.72000000000003</v>
      </c>
      <c r="K209" s="223"/>
      <c r="L209" s="35"/>
      <c r="M209" s="224" t="s">
        <v>1</v>
      </c>
      <c r="N209" s="225" t="s">
        <v>38</v>
      </c>
      <c r="O209" s="226">
        <v>0.032000000000000001</v>
      </c>
      <c r="P209" s="226">
        <f>O209*H209</f>
        <v>0.33248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498.72000000000003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498.72000000000003</v>
      </c>
      <c r="BL209" s="14" t="s">
        <v>288</v>
      </c>
      <c r="BM209" s="228" t="s">
        <v>734</v>
      </c>
    </row>
    <row r="210" s="2" customFormat="1" ht="21.75" customHeight="1">
      <c r="A210" s="29"/>
      <c r="B210" s="30"/>
      <c r="C210" s="217" t="s">
        <v>565</v>
      </c>
      <c r="D210" s="217" t="s">
        <v>284</v>
      </c>
      <c r="E210" s="218" t="s">
        <v>736</v>
      </c>
      <c r="F210" s="219" t="s">
        <v>737</v>
      </c>
      <c r="G210" s="220" t="s">
        <v>429</v>
      </c>
      <c r="H210" s="221">
        <v>103.90000000000001</v>
      </c>
      <c r="I210" s="222">
        <v>12.300000000000001</v>
      </c>
      <c r="J210" s="222">
        <f>ROUND(I210*H210,2)</f>
        <v>1277.97</v>
      </c>
      <c r="K210" s="223"/>
      <c r="L210" s="35"/>
      <c r="M210" s="224" t="s">
        <v>1</v>
      </c>
      <c r="N210" s="225" t="s">
        <v>38</v>
      </c>
      <c r="O210" s="226">
        <v>0.0030000000000000001</v>
      </c>
      <c r="P210" s="226">
        <f>O210*H210</f>
        <v>0.31170000000000003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1277.97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1277.97</v>
      </c>
      <c r="BL210" s="14" t="s">
        <v>288</v>
      </c>
      <c r="BM210" s="228" t="s">
        <v>738</v>
      </c>
    </row>
    <row r="211" s="2" customFormat="1" ht="21.75" customHeight="1">
      <c r="A211" s="29"/>
      <c r="B211" s="30"/>
      <c r="C211" s="217" t="s">
        <v>569</v>
      </c>
      <c r="D211" s="217" t="s">
        <v>284</v>
      </c>
      <c r="E211" s="218" t="s">
        <v>740</v>
      </c>
      <c r="F211" s="219" t="s">
        <v>741</v>
      </c>
      <c r="G211" s="220" t="s">
        <v>429</v>
      </c>
      <c r="H211" s="221">
        <v>51.463000000000001</v>
      </c>
      <c r="I211" s="222">
        <v>165</v>
      </c>
      <c r="J211" s="222">
        <f>ROUND(I211*H211,2)</f>
        <v>8491.3999999999996</v>
      </c>
      <c r="K211" s="223"/>
      <c r="L211" s="35"/>
      <c r="M211" s="224" t="s">
        <v>1</v>
      </c>
      <c r="N211" s="225" t="s">
        <v>38</v>
      </c>
      <c r="O211" s="226">
        <v>0.159</v>
      </c>
      <c r="P211" s="226">
        <f>O211*H211</f>
        <v>8.1826170000000005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8491.3999999999996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8491.3999999999996</v>
      </c>
      <c r="BL211" s="14" t="s">
        <v>288</v>
      </c>
      <c r="BM211" s="228" t="s">
        <v>742</v>
      </c>
    </row>
    <row r="212" s="2" customFormat="1" ht="16.5" customHeight="1">
      <c r="A212" s="29"/>
      <c r="B212" s="30"/>
      <c r="C212" s="217" t="s">
        <v>573</v>
      </c>
      <c r="D212" s="217" t="s">
        <v>284</v>
      </c>
      <c r="E212" s="218" t="s">
        <v>744</v>
      </c>
      <c r="F212" s="219" t="s">
        <v>745</v>
      </c>
      <c r="G212" s="220" t="s">
        <v>429</v>
      </c>
      <c r="H212" s="221">
        <v>46.756999999999998</v>
      </c>
      <c r="I212" s="222">
        <v>11.1</v>
      </c>
      <c r="J212" s="222">
        <f>ROUND(I212*H212,2)</f>
        <v>519</v>
      </c>
      <c r="K212" s="223"/>
      <c r="L212" s="35"/>
      <c r="M212" s="224" t="s">
        <v>1</v>
      </c>
      <c r="N212" s="225" t="s">
        <v>38</v>
      </c>
      <c r="O212" s="226">
        <v>0.0060000000000000001</v>
      </c>
      <c r="P212" s="226">
        <f>O212*H212</f>
        <v>0.28054200000000001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519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519</v>
      </c>
      <c r="BL212" s="14" t="s">
        <v>288</v>
      </c>
      <c r="BM212" s="228" t="s">
        <v>992</v>
      </c>
    </row>
    <row r="213" s="2" customFormat="1" ht="44.25" customHeight="1">
      <c r="A213" s="29"/>
      <c r="B213" s="30"/>
      <c r="C213" s="217" t="s">
        <v>577</v>
      </c>
      <c r="D213" s="217" t="s">
        <v>284</v>
      </c>
      <c r="E213" s="218" t="s">
        <v>748</v>
      </c>
      <c r="F213" s="219" t="s">
        <v>749</v>
      </c>
      <c r="G213" s="220" t="s">
        <v>429</v>
      </c>
      <c r="H213" s="221">
        <v>46.268000000000001</v>
      </c>
      <c r="I213" s="222">
        <v>253</v>
      </c>
      <c r="J213" s="222">
        <f>ROUND(I213*H213,2)</f>
        <v>11705.799999999999</v>
      </c>
      <c r="K213" s="223"/>
      <c r="L213" s="35"/>
      <c r="M213" s="224" t="s">
        <v>1</v>
      </c>
      <c r="N213" s="225" t="s">
        <v>38</v>
      </c>
      <c r="O213" s="226">
        <v>0</v>
      </c>
      <c r="P213" s="226">
        <f>O213*H213</f>
        <v>0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11705.799999999999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11705.799999999999</v>
      </c>
      <c r="BL213" s="14" t="s">
        <v>288</v>
      </c>
      <c r="BM213" s="228" t="s">
        <v>750</v>
      </c>
    </row>
    <row r="214" s="2" customFormat="1" ht="44.25" customHeight="1">
      <c r="A214" s="29"/>
      <c r="B214" s="30"/>
      <c r="C214" s="217" t="s">
        <v>581</v>
      </c>
      <c r="D214" s="217" t="s">
        <v>284</v>
      </c>
      <c r="E214" s="218" t="s">
        <v>752</v>
      </c>
      <c r="F214" s="219" t="s">
        <v>753</v>
      </c>
      <c r="G214" s="220" t="s">
        <v>429</v>
      </c>
      <c r="H214" s="221">
        <v>5.1950000000000003</v>
      </c>
      <c r="I214" s="222">
        <v>505</v>
      </c>
      <c r="J214" s="222">
        <f>ROUND(I214*H214,2)</f>
        <v>2623.48</v>
      </c>
      <c r="K214" s="223"/>
      <c r="L214" s="35"/>
      <c r="M214" s="224" t="s">
        <v>1</v>
      </c>
      <c r="N214" s="225" t="s">
        <v>38</v>
      </c>
      <c r="O214" s="226">
        <v>0</v>
      </c>
      <c r="P214" s="226">
        <f>O214*H214</f>
        <v>0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2623.48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2623.48</v>
      </c>
      <c r="BL214" s="14" t="s">
        <v>288</v>
      </c>
      <c r="BM214" s="228" t="s">
        <v>754</v>
      </c>
    </row>
    <row r="215" s="12" customFormat="1" ht="22.8" customHeight="1">
      <c r="A215" s="12"/>
      <c r="B215" s="202"/>
      <c r="C215" s="203"/>
      <c r="D215" s="204" t="s">
        <v>72</v>
      </c>
      <c r="E215" s="215" t="s">
        <v>755</v>
      </c>
      <c r="F215" s="215" t="s">
        <v>756</v>
      </c>
      <c r="G215" s="203"/>
      <c r="H215" s="203"/>
      <c r="I215" s="203"/>
      <c r="J215" s="216">
        <f>BK215</f>
        <v>136185.87</v>
      </c>
      <c r="K215" s="203"/>
      <c r="L215" s="207"/>
      <c r="M215" s="208"/>
      <c r="N215" s="209"/>
      <c r="O215" s="209"/>
      <c r="P215" s="210">
        <f>P216</f>
        <v>211.05244000000002</v>
      </c>
      <c r="Q215" s="209"/>
      <c r="R215" s="210">
        <f>R216</f>
        <v>0</v>
      </c>
      <c r="S215" s="209"/>
      <c r="T215" s="211">
        <f>T216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12" t="s">
        <v>80</v>
      </c>
      <c r="AT215" s="213" t="s">
        <v>72</v>
      </c>
      <c r="AU215" s="213" t="s">
        <v>80</v>
      </c>
      <c r="AY215" s="212" t="s">
        <v>282</v>
      </c>
      <c r="BK215" s="214">
        <f>BK216</f>
        <v>136185.87</v>
      </c>
    </row>
    <row r="216" s="2" customFormat="1" ht="21.75" customHeight="1">
      <c r="A216" s="29"/>
      <c r="B216" s="30"/>
      <c r="C216" s="217" t="s">
        <v>585</v>
      </c>
      <c r="D216" s="217" t="s">
        <v>284</v>
      </c>
      <c r="E216" s="218" t="s">
        <v>758</v>
      </c>
      <c r="F216" s="219" t="s">
        <v>759</v>
      </c>
      <c r="G216" s="220" t="s">
        <v>429</v>
      </c>
      <c r="H216" s="221">
        <v>142.60300000000001</v>
      </c>
      <c r="I216" s="222">
        <v>955</v>
      </c>
      <c r="J216" s="222">
        <f>ROUND(I216*H216,2)</f>
        <v>136185.87</v>
      </c>
      <c r="K216" s="223"/>
      <c r="L216" s="35"/>
      <c r="M216" s="224" t="s">
        <v>1</v>
      </c>
      <c r="N216" s="225" t="s">
        <v>38</v>
      </c>
      <c r="O216" s="226">
        <v>1.48</v>
      </c>
      <c r="P216" s="226">
        <f>O216*H216</f>
        <v>211.05244000000002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136185.87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136185.87</v>
      </c>
      <c r="BL216" s="14" t="s">
        <v>288</v>
      </c>
      <c r="BM216" s="228" t="s">
        <v>1480</v>
      </c>
    </row>
    <row r="217" s="12" customFormat="1" ht="25.92" customHeight="1">
      <c r="A217" s="12"/>
      <c r="B217" s="202"/>
      <c r="C217" s="203"/>
      <c r="D217" s="204" t="s">
        <v>72</v>
      </c>
      <c r="E217" s="205" t="s">
        <v>378</v>
      </c>
      <c r="F217" s="205" t="s">
        <v>761</v>
      </c>
      <c r="G217" s="203"/>
      <c r="H217" s="203"/>
      <c r="I217" s="203"/>
      <c r="J217" s="206">
        <f>BK217</f>
        <v>32548.5</v>
      </c>
      <c r="K217" s="203"/>
      <c r="L217" s="207"/>
      <c r="M217" s="208"/>
      <c r="N217" s="209"/>
      <c r="O217" s="209"/>
      <c r="P217" s="210">
        <f>P218</f>
        <v>22.702500000000001</v>
      </c>
      <c r="Q217" s="209"/>
      <c r="R217" s="210">
        <f>R218</f>
        <v>0.075150000000000008</v>
      </c>
      <c r="S217" s="209"/>
      <c r="T217" s="211">
        <f>T218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2" t="s">
        <v>155</v>
      </c>
      <c r="AT217" s="213" t="s">
        <v>72</v>
      </c>
      <c r="AU217" s="213" t="s">
        <v>73</v>
      </c>
      <c r="AY217" s="212" t="s">
        <v>282</v>
      </c>
      <c r="BK217" s="214">
        <f>BK218</f>
        <v>32548.5</v>
      </c>
    </row>
    <row r="218" s="12" customFormat="1" ht="22.8" customHeight="1">
      <c r="A218" s="12"/>
      <c r="B218" s="202"/>
      <c r="C218" s="203"/>
      <c r="D218" s="204" t="s">
        <v>72</v>
      </c>
      <c r="E218" s="215" t="s">
        <v>762</v>
      </c>
      <c r="F218" s="215" t="s">
        <v>763</v>
      </c>
      <c r="G218" s="203"/>
      <c r="H218" s="203"/>
      <c r="I218" s="203"/>
      <c r="J218" s="216">
        <f>BK218</f>
        <v>32548.5</v>
      </c>
      <c r="K218" s="203"/>
      <c r="L218" s="207"/>
      <c r="M218" s="208"/>
      <c r="N218" s="209"/>
      <c r="O218" s="209"/>
      <c r="P218" s="210">
        <f>SUM(P219:P221)</f>
        <v>22.702500000000001</v>
      </c>
      <c r="Q218" s="209"/>
      <c r="R218" s="210">
        <f>SUM(R219:R221)</f>
        <v>0.075150000000000008</v>
      </c>
      <c r="S218" s="209"/>
      <c r="T218" s="211">
        <f>SUM(T219:T221)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12" t="s">
        <v>155</v>
      </c>
      <c r="AT218" s="213" t="s">
        <v>72</v>
      </c>
      <c r="AU218" s="213" t="s">
        <v>80</v>
      </c>
      <c r="AY218" s="212" t="s">
        <v>282</v>
      </c>
      <c r="BK218" s="214">
        <f>SUM(BK219:BK221)</f>
        <v>32548.5</v>
      </c>
    </row>
    <row r="219" s="2" customFormat="1" ht="21.75" customHeight="1">
      <c r="A219" s="29"/>
      <c r="B219" s="30"/>
      <c r="C219" s="217" t="s">
        <v>589</v>
      </c>
      <c r="D219" s="217" t="s">
        <v>284</v>
      </c>
      <c r="E219" s="218" t="s">
        <v>1436</v>
      </c>
      <c r="F219" s="219" t="s">
        <v>1437</v>
      </c>
      <c r="G219" s="220" t="s">
        <v>322</v>
      </c>
      <c r="H219" s="221">
        <v>13.5</v>
      </c>
      <c r="I219" s="222">
        <v>451</v>
      </c>
      <c r="J219" s="222">
        <f>ROUND(I219*H219,2)</f>
        <v>6088.5</v>
      </c>
      <c r="K219" s="223"/>
      <c r="L219" s="35"/>
      <c r="M219" s="224" t="s">
        <v>1</v>
      </c>
      <c r="N219" s="225" t="s">
        <v>38</v>
      </c>
      <c r="O219" s="226">
        <v>0.60999999999999999</v>
      </c>
      <c r="P219" s="226">
        <f>O219*H219</f>
        <v>8.2349999999999994</v>
      </c>
      <c r="Q219" s="226">
        <v>0.00014999999999999999</v>
      </c>
      <c r="R219" s="226">
        <f>Q219*H219</f>
        <v>0.0020249999999999999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544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6088.5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6088.5</v>
      </c>
      <c r="BL219" s="14" t="s">
        <v>544</v>
      </c>
      <c r="BM219" s="228" t="s">
        <v>1438</v>
      </c>
    </row>
    <row r="220" s="2" customFormat="1" ht="21.75" customHeight="1">
      <c r="A220" s="29"/>
      <c r="B220" s="30"/>
      <c r="C220" s="217" t="s">
        <v>593</v>
      </c>
      <c r="D220" s="217" t="s">
        <v>284</v>
      </c>
      <c r="E220" s="218" t="s">
        <v>1440</v>
      </c>
      <c r="F220" s="219" t="s">
        <v>1441</v>
      </c>
      <c r="G220" s="220" t="s">
        <v>501</v>
      </c>
      <c r="H220" s="221">
        <v>3</v>
      </c>
      <c r="I220" s="222">
        <v>2160</v>
      </c>
      <c r="J220" s="222">
        <f>ROUND(I220*H220,2)</f>
        <v>6480</v>
      </c>
      <c r="K220" s="223"/>
      <c r="L220" s="35"/>
      <c r="M220" s="224" t="s">
        <v>1</v>
      </c>
      <c r="N220" s="225" t="s">
        <v>38</v>
      </c>
      <c r="O220" s="226">
        <v>2.7480000000000002</v>
      </c>
      <c r="P220" s="226">
        <f>O220*H220</f>
        <v>8.2439999999999998</v>
      </c>
      <c r="Q220" s="226">
        <v>0.0022799999999999999</v>
      </c>
      <c r="R220" s="226">
        <f>Q220*H220</f>
        <v>0.0068399999999999997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544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6480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6480</v>
      </c>
      <c r="BL220" s="14" t="s">
        <v>544</v>
      </c>
      <c r="BM220" s="228" t="s">
        <v>1481</v>
      </c>
    </row>
    <row r="221" s="2" customFormat="1" ht="21.75" customHeight="1">
      <c r="A221" s="29"/>
      <c r="B221" s="30"/>
      <c r="C221" s="217" t="s">
        <v>598</v>
      </c>
      <c r="D221" s="217" t="s">
        <v>284</v>
      </c>
      <c r="E221" s="218" t="s">
        <v>1444</v>
      </c>
      <c r="F221" s="219" t="s">
        <v>1445</v>
      </c>
      <c r="G221" s="220" t="s">
        <v>322</v>
      </c>
      <c r="H221" s="221">
        <v>13.5</v>
      </c>
      <c r="I221" s="222">
        <v>1480</v>
      </c>
      <c r="J221" s="222">
        <f>ROUND(I221*H221,2)</f>
        <v>19980</v>
      </c>
      <c r="K221" s="223"/>
      <c r="L221" s="35"/>
      <c r="M221" s="240" t="s">
        <v>1</v>
      </c>
      <c r="N221" s="241" t="s">
        <v>38</v>
      </c>
      <c r="O221" s="242">
        <v>0.46100000000000002</v>
      </c>
      <c r="P221" s="242">
        <f>O221*H221</f>
        <v>6.2235000000000005</v>
      </c>
      <c r="Q221" s="242">
        <v>0.0049100000000000003</v>
      </c>
      <c r="R221" s="242">
        <f>Q221*H221</f>
        <v>0.066285000000000011</v>
      </c>
      <c r="S221" s="242">
        <v>0</v>
      </c>
      <c r="T221" s="243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544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19980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19980</v>
      </c>
      <c r="BL221" s="14" t="s">
        <v>544</v>
      </c>
      <c r="BM221" s="228" t="s">
        <v>1446</v>
      </c>
    </row>
    <row r="222" s="2" customFormat="1" ht="6.96" customHeight="1">
      <c r="A222" s="29"/>
      <c r="B222" s="56"/>
      <c r="C222" s="57"/>
      <c r="D222" s="57"/>
      <c r="E222" s="57"/>
      <c r="F222" s="57"/>
      <c r="G222" s="57"/>
      <c r="H222" s="57"/>
      <c r="I222" s="57"/>
      <c r="J222" s="57"/>
      <c r="K222" s="57"/>
      <c r="L222" s="35"/>
      <c r="M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</row>
  </sheetData>
  <sheetProtection sheet="1" autoFilter="0" formatColumns="0" formatRows="0" objects="1" scenarios="1" spinCount="100000" saltValue="8Jthxm8Pev4pfT/5yorirRLYIobVmtatqV/6WbtXUS6nELUIO6KKG+Cs0bX3z+EDN1YvuRxbNM141hD9C3GXvg==" hashValue="SEYTeV+SHj4VY39Zukv9OUkZtqGAnepLIdJBSlGZ6Oe+7C4qNTiaecc7PU9CIsUYGWTbGZTdzrFcdohPA8RJbg==" algorithmName="SHA-512" password="CC35"/>
  <autoFilter ref="C131:K22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120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1059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1482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ROUND(J131, 2)</f>
        <v>2449188.9100000001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ROUND((SUM(BE131:BE262)),  2)</f>
        <v>2449188.9100000001</v>
      </c>
      <c r="G35" s="29"/>
      <c r="H35" s="29"/>
      <c r="I35" s="155">
        <v>0.20999999999999999</v>
      </c>
      <c r="J35" s="154">
        <f>ROUND(((SUM(BE131:BE262))*I35),  2)</f>
        <v>514329.66999999998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ROUND((SUM(BF131:BF262)),  2)</f>
        <v>0</v>
      </c>
      <c r="G36" s="29"/>
      <c r="H36" s="29"/>
      <c r="I36" s="155">
        <v>0.14999999999999999</v>
      </c>
      <c r="J36" s="154">
        <f>ROUND(((SUM(BF131:BF262))*I36),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ROUND((SUM(BG131:BG262)),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ROUND((SUM(BH131:BH262)),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ROUND((SUM(BI131:BI262)),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2963518.5800000001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1059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001.1-4 - Výtlak 4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J131</f>
        <v>2449188.9100000006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J132</f>
        <v>2417457.4100000006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J133</f>
        <v>1497689.7200000002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J179</f>
        <v>513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259</v>
      </c>
      <c r="E102" s="187"/>
      <c r="F102" s="187"/>
      <c r="G102" s="187"/>
      <c r="H102" s="187"/>
      <c r="I102" s="187"/>
      <c r="J102" s="188">
        <f>J181</f>
        <v>28722.18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260</v>
      </c>
      <c r="E103" s="187"/>
      <c r="F103" s="187"/>
      <c r="G103" s="187"/>
      <c r="H103" s="187"/>
      <c r="I103" s="187"/>
      <c r="J103" s="188">
        <f>J185</f>
        <v>343641.53000000003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261</v>
      </c>
      <c r="E104" s="187"/>
      <c r="F104" s="187"/>
      <c r="G104" s="187"/>
      <c r="H104" s="187"/>
      <c r="I104" s="187"/>
      <c r="J104" s="188">
        <f>J199</f>
        <v>389815.15999999997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262</v>
      </c>
      <c r="E105" s="187"/>
      <c r="F105" s="187"/>
      <c r="G105" s="187"/>
      <c r="H105" s="187"/>
      <c r="I105" s="187"/>
      <c r="J105" s="188">
        <f>J235</f>
        <v>10973.690000000001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263</v>
      </c>
      <c r="E106" s="187"/>
      <c r="F106" s="187"/>
      <c r="G106" s="187"/>
      <c r="H106" s="187"/>
      <c r="I106" s="187"/>
      <c r="J106" s="188">
        <f>J246</f>
        <v>74193.490000000005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264</v>
      </c>
      <c r="E107" s="187"/>
      <c r="F107" s="187"/>
      <c r="G107" s="187"/>
      <c r="H107" s="187"/>
      <c r="I107" s="187"/>
      <c r="J107" s="188">
        <f>J256</f>
        <v>71908.639999999999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79"/>
      <c r="C108" s="180"/>
      <c r="D108" s="181" t="s">
        <v>265</v>
      </c>
      <c r="E108" s="182"/>
      <c r="F108" s="182"/>
      <c r="G108" s="182"/>
      <c r="H108" s="182"/>
      <c r="I108" s="182"/>
      <c r="J108" s="183">
        <f>J258</f>
        <v>31731.5</v>
      </c>
      <c r="K108" s="180"/>
      <c r="L108" s="184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85"/>
      <c r="C109" s="123"/>
      <c r="D109" s="186" t="s">
        <v>266</v>
      </c>
      <c r="E109" s="187"/>
      <c r="F109" s="187"/>
      <c r="G109" s="187"/>
      <c r="H109" s="187"/>
      <c r="I109" s="187"/>
      <c r="J109" s="188">
        <f>J259</f>
        <v>31731.5</v>
      </c>
      <c r="K109" s="123"/>
      <c r="L109" s="18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29"/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6.96" customHeight="1">
      <c r="A111" s="29"/>
      <c r="B111" s="56"/>
      <c r="C111" s="57"/>
      <c r="D111" s="57"/>
      <c r="E111" s="57"/>
      <c r="F111" s="57"/>
      <c r="G111" s="57"/>
      <c r="H111" s="57"/>
      <c r="I111" s="57"/>
      <c r="J111" s="57"/>
      <c r="K111" s="57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="2" customFormat="1" ht="6.96" customHeight="1">
      <c r="A115" s="29"/>
      <c r="B115" s="58"/>
      <c r="C115" s="59"/>
      <c r="D115" s="59"/>
      <c r="E115" s="59"/>
      <c r="F115" s="59"/>
      <c r="G115" s="59"/>
      <c r="H115" s="59"/>
      <c r="I115" s="59"/>
      <c r="J115" s="59"/>
      <c r="K115" s="59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24.96" customHeight="1">
      <c r="A116" s="29"/>
      <c r="B116" s="30"/>
      <c r="C116" s="20" t="s">
        <v>267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6.96" customHeight="1">
      <c r="A117" s="29"/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12" customHeight="1">
      <c r="A118" s="29"/>
      <c r="B118" s="30"/>
      <c r="C118" s="26" t="s">
        <v>14</v>
      </c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26.25" customHeight="1">
      <c r="A119" s="29"/>
      <c r="B119" s="30"/>
      <c r="C119" s="31"/>
      <c r="D119" s="31"/>
      <c r="E119" s="174" t="str">
        <f>E7</f>
        <v>Kanalizace a ČOV pro obec Horní Kruty, místní část Dolní Kruty, Přestavlky a Bohouňovice II</v>
      </c>
      <c r="F119" s="26"/>
      <c r="G119" s="26"/>
      <c r="H119" s="26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1" customFormat="1" ht="12" customHeight="1">
      <c r="B120" s="18"/>
      <c r="C120" s="26" t="s">
        <v>246</v>
      </c>
      <c r="D120" s="19"/>
      <c r="E120" s="19"/>
      <c r="F120" s="19"/>
      <c r="G120" s="19"/>
      <c r="H120" s="19"/>
      <c r="I120" s="19"/>
      <c r="J120" s="19"/>
      <c r="K120" s="19"/>
      <c r="L120" s="17"/>
    </row>
    <row r="121" s="2" customFormat="1" ht="16.5" customHeight="1">
      <c r="A121" s="29"/>
      <c r="B121" s="30"/>
      <c r="C121" s="31"/>
      <c r="D121" s="31"/>
      <c r="E121" s="174" t="s">
        <v>1059</v>
      </c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2" customHeight="1">
      <c r="A122" s="29"/>
      <c r="B122" s="30"/>
      <c r="C122" s="26" t="s">
        <v>248</v>
      </c>
      <c r="D122" s="31"/>
      <c r="E122" s="31"/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6.5" customHeight="1">
      <c r="A123" s="29"/>
      <c r="B123" s="30"/>
      <c r="C123" s="31"/>
      <c r="D123" s="31"/>
      <c r="E123" s="66" t="str">
        <f>E11</f>
        <v>001.1-4 - Výtlak 4</v>
      </c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6.96" customHeight="1">
      <c r="A124" s="29"/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12" customHeight="1">
      <c r="A125" s="29"/>
      <c r="B125" s="30"/>
      <c r="C125" s="26" t="s">
        <v>18</v>
      </c>
      <c r="D125" s="31"/>
      <c r="E125" s="31"/>
      <c r="F125" s="23" t="str">
        <f>F14</f>
        <v>Horní Kruty, místní část Dolní Kruty, Přestavlky a</v>
      </c>
      <c r="G125" s="31"/>
      <c r="H125" s="31"/>
      <c r="I125" s="26" t="s">
        <v>20</v>
      </c>
      <c r="J125" s="69" t="str">
        <f>IF(J14="","",J14)</f>
        <v>10. 2. 2021</v>
      </c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6.96" customHeight="1">
      <c r="A126" s="29"/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40.05" customHeight="1">
      <c r="A127" s="29"/>
      <c r="B127" s="30"/>
      <c r="C127" s="26" t="s">
        <v>22</v>
      </c>
      <c r="D127" s="31"/>
      <c r="E127" s="31"/>
      <c r="F127" s="23" t="str">
        <f>E17</f>
        <v>Obec Horní Kruty</v>
      </c>
      <c r="G127" s="31"/>
      <c r="H127" s="31"/>
      <c r="I127" s="26" t="s">
        <v>28</v>
      </c>
      <c r="J127" s="27" t="str">
        <f>E23</f>
        <v>Vodohospodářské inženýrské služby a.s.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5.15" customHeight="1">
      <c r="A128" s="29"/>
      <c r="B128" s="30"/>
      <c r="C128" s="26" t="s">
        <v>26</v>
      </c>
      <c r="D128" s="31"/>
      <c r="E128" s="31"/>
      <c r="F128" s="23" t="str">
        <f>IF(E20="","",E20)</f>
        <v xml:space="preserve"> </v>
      </c>
      <c r="G128" s="31"/>
      <c r="H128" s="31"/>
      <c r="I128" s="26" t="s">
        <v>31</v>
      </c>
      <c r="J128" s="27" t="str">
        <f>E26</f>
        <v xml:space="preserve"> </v>
      </c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0.32" customHeight="1">
      <c r="A129" s="29"/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11" customFormat="1" ht="29.28" customHeight="1">
      <c r="A130" s="190"/>
      <c r="B130" s="191"/>
      <c r="C130" s="192" t="s">
        <v>268</v>
      </c>
      <c r="D130" s="193" t="s">
        <v>58</v>
      </c>
      <c r="E130" s="193" t="s">
        <v>54</v>
      </c>
      <c r="F130" s="193" t="s">
        <v>55</v>
      </c>
      <c r="G130" s="193" t="s">
        <v>269</v>
      </c>
      <c r="H130" s="193" t="s">
        <v>270</v>
      </c>
      <c r="I130" s="193" t="s">
        <v>271</v>
      </c>
      <c r="J130" s="194" t="s">
        <v>252</v>
      </c>
      <c r="K130" s="195" t="s">
        <v>272</v>
      </c>
      <c r="L130" s="196"/>
      <c r="M130" s="90" t="s">
        <v>1</v>
      </c>
      <c r="N130" s="91" t="s">
        <v>37</v>
      </c>
      <c r="O130" s="91" t="s">
        <v>273</v>
      </c>
      <c r="P130" s="91" t="s">
        <v>274</v>
      </c>
      <c r="Q130" s="91" t="s">
        <v>275</v>
      </c>
      <c r="R130" s="91" t="s">
        <v>276</v>
      </c>
      <c r="S130" s="91" t="s">
        <v>277</v>
      </c>
      <c r="T130" s="92" t="s">
        <v>278</v>
      </c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</row>
    <row r="131" s="2" customFormat="1" ht="22.8" customHeight="1">
      <c r="A131" s="29"/>
      <c r="B131" s="30"/>
      <c r="C131" s="97" t="s">
        <v>279</v>
      </c>
      <c r="D131" s="31"/>
      <c r="E131" s="31"/>
      <c r="F131" s="31"/>
      <c r="G131" s="31"/>
      <c r="H131" s="31"/>
      <c r="I131" s="31"/>
      <c r="J131" s="197">
        <f>BK131</f>
        <v>2449188.9100000006</v>
      </c>
      <c r="K131" s="31"/>
      <c r="L131" s="35"/>
      <c r="M131" s="93"/>
      <c r="N131" s="198"/>
      <c r="O131" s="94"/>
      <c r="P131" s="199">
        <f>P132+P258</f>
        <v>2221.2403999999997</v>
      </c>
      <c r="Q131" s="94"/>
      <c r="R131" s="199">
        <f>R132+R258</f>
        <v>75.388932260000018</v>
      </c>
      <c r="S131" s="94"/>
      <c r="T131" s="200">
        <f>T132+T258</f>
        <v>237.106033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72</v>
      </c>
      <c r="AU131" s="14" t="s">
        <v>254</v>
      </c>
      <c r="BK131" s="201">
        <f>BK132+BK258</f>
        <v>2449188.9100000006</v>
      </c>
    </row>
    <row r="132" s="12" customFormat="1" ht="25.92" customHeight="1">
      <c r="A132" s="12"/>
      <c r="B132" s="202"/>
      <c r="C132" s="203"/>
      <c r="D132" s="204" t="s">
        <v>72</v>
      </c>
      <c r="E132" s="205" t="s">
        <v>280</v>
      </c>
      <c r="F132" s="205" t="s">
        <v>281</v>
      </c>
      <c r="G132" s="203"/>
      <c r="H132" s="203"/>
      <c r="I132" s="203"/>
      <c r="J132" s="206">
        <f>BK132</f>
        <v>2417457.4100000006</v>
      </c>
      <c r="K132" s="203"/>
      <c r="L132" s="207"/>
      <c r="M132" s="208"/>
      <c r="N132" s="209"/>
      <c r="O132" s="209"/>
      <c r="P132" s="210">
        <f>P133+P179+P181+P185+P199+P235+P246+P256</f>
        <v>2206.2293999999997</v>
      </c>
      <c r="Q132" s="209"/>
      <c r="R132" s="210">
        <f>R133+R179+R181+R185+R199+R235+R246+R256</f>
        <v>75.297297260000022</v>
      </c>
      <c r="S132" s="209"/>
      <c r="T132" s="211">
        <f>T133+T179+T181+T185+T199+T235+T246+T256</f>
        <v>237.106033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73</v>
      </c>
      <c r="AY132" s="212" t="s">
        <v>282</v>
      </c>
      <c r="BK132" s="214">
        <f>BK133+BK179+BK181+BK185+BK199+BK235+BK246+BK256</f>
        <v>2417457.4100000006</v>
      </c>
    </row>
    <row r="133" s="12" customFormat="1" ht="22.8" customHeight="1">
      <c r="A133" s="12"/>
      <c r="B133" s="202"/>
      <c r="C133" s="203"/>
      <c r="D133" s="204" t="s">
        <v>72</v>
      </c>
      <c r="E133" s="215" t="s">
        <v>80</v>
      </c>
      <c r="F133" s="215" t="s">
        <v>283</v>
      </c>
      <c r="G133" s="203"/>
      <c r="H133" s="203"/>
      <c r="I133" s="203"/>
      <c r="J133" s="216">
        <f>BK133</f>
        <v>1497689.7200000002</v>
      </c>
      <c r="K133" s="203"/>
      <c r="L133" s="207"/>
      <c r="M133" s="208"/>
      <c r="N133" s="209"/>
      <c r="O133" s="209"/>
      <c r="P133" s="210">
        <f>SUM(P134:P178)</f>
        <v>1603.677512</v>
      </c>
      <c r="Q133" s="209"/>
      <c r="R133" s="210">
        <f>SUM(R134:R178)</f>
        <v>2.5144132400000005</v>
      </c>
      <c r="S133" s="209"/>
      <c r="T133" s="211">
        <f>SUM(T134:T178)</f>
        <v>232.40543299999999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2" t="s">
        <v>80</v>
      </c>
      <c r="AT133" s="213" t="s">
        <v>72</v>
      </c>
      <c r="AU133" s="213" t="s">
        <v>80</v>
      </c>
      <c r="AY133" s="212" t="s">
        <v>282</v>
      </c>
      <c r="BK133" s="214">
        <f>SUM(BK134:BK178)</f>
        <v>1497689.7200000002</v>
      </c>
    </row>
    <row r="134" s="2" customFormat="1" ht="21.75" customHeight="1">
      <c r="A134" s="29"/>
      <c r="B134" s="30"/>
      <c r="C134" s="217" t="s">
        <v>80</v>
      </c>
      <c r="D134" s="217" t="s">
        <v>284</v>
      </c>
      <c r="E134" s="218" t="s">
        <v>899</v>
      </c>
      <c r="F134" s="219" t="s">
        <v>900</v>
      </c>
      <c r="G134" s="220" t="s">
        <v>287</v>
      </c>
      <c r="H134" s="221">
        <v>2.25</v>
      </c>
      <c r="I134" s="222">
        <v>96.400000000000006</v>
      </c>
      <c r="J134" s="222">
        <f>ROUND(I134*H134,2)</f>
        <v>216.90000000000001</v>
      </c>
      <c r="K134" s="223"/>
      <c r="L134" s="35"/>
      <c r="M134" s="224" t="s">
        <v>1</v>
      </c>
      <c r="N134" s="225" t="s">
        <v>38</v>
      </c>
      <c r="O134" s="226">
        <v>0.313</v>
      </c>
      <c r="P134" s="226">
        <f>O134*H134</f>
        <v>0.70425000000000004</v>
      </c>
      <c r="Q134" s="226">
        <v>0</v>
      </c>
      <c r="R134" s="226">
        <f>Q134*H134</f>
        <v>0</v>
      </c>
      <c r="S134" s="226">
        <v>0.255</v>
      </c>
      <c r="T134" s="227">
        <f>S134*H134</f>
        <v>0.57374999999999998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216.90000000000001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216.90000000000001</v>
      </c>
      <c r="BL134" s="14" t="s">
        <v>288</v>
      </c>
      <c r="BM134" s="228" t="s">
        <v>1483</v>
      </c>
    </row>
    <row r="135" s="2" customFormat="1" ht="21.75" customHeight="1">
      <c r="A135" s="29"/>
      <c r="B135" s="30"/>
      <c r="C135" s="217" t="s">
        <v>82</v>
      </c>
      <c r="D135" s="217" t="s">
        <v>284</v>
      </c>
      <c r="E135" s="218" t="s">
        <v>285</v>
      </c>
      <c r="F135" s="219" t="s">
        <v>286</v>
      </c>
      <c r="G135" s="220" t="s">
        <v>287</v>
      </c>
      <c r="H135" s="221">
        <v>210.905</v>
      </c>
      <c r="I135" s="222">
        <v>34.600000000000001</v>
      </c>
      <c r="J135" s="222">
        <f>ROUND(I135*H135,2)</f>
        <v>7297.3100000000004</v>
      </c>
      <c r="K135" s="223"/>
      <c r="L135" s="35"/>
      <c r="M135" s="224" t="s">
        <v>1</v>
      </c>
      <c r="N135" s="225" t="s">
        <v>38</v>
      </c>
      <c r="O135" s="226">
        <v>0.070000000000000007</v>
      </c>
      <c r="P135" s="226">
        <f>O135*H135</f>
        <v>14.763350000000001</v>
      </c>
      <c r="Q135" s="226">
        <v>0</v>
      </c>
      <c r="R135" s="226">
        <f>Q135*H135</f>
        <v>0</v>
      </c>
      <c r="S135" s="226">
        <v>0.17000000000000001</v>
      </c>
      <c r="T135" s="227">
        <f>S135*H135</f>
        <v>35.853850000000001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7297.3100000000004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7297.3100000000004</v>
      </c>
      <c r="BL135" s="14" t="s">
        <v>288</v>
      </c>
      <c r="BM135" s="228" t="s">
        <v>289</v>
      </c>
    </row>
    <row r="136" s="2" customFormat="1" ht="21.75" customHeight="1">
      <c r="A136" s="29"/>
      <c r="B136" s="30"/>
      <c r="C136" s="217" t="s">
        <v>155</v>
      </c>
      <c r="D136" s="217" t="s">
        <v>284</v>
      </c>
      <c r="E136" s="218" t="s">
        <v>290</v>
      </c>
      <c r="F136" s="219" t="s">
        <v>291</v>
      </c>
      <c r="G136" s="220" t="s">
        <v>287</v>
      </c>
      <c r="H136" s="221">
        <v>230.215</v>
      </c>
      <c r="I136" s="222">
        <v>50.299999999999997</v>
      </c>
      <c r="J136" s="222">
        <f>ROUND(I136*H136,2)</f>
        <v>11579.81</v>
      </c>
      <c r="K136" s="223"/>
      <c r="L136" s="35"/>
      <c r="M136" s="224" t="s">
        <v>1</v>
      </c>
      <c r="N136" s="225" t="s">
        <v>38</v>
      </c>
      <c r="O136" s="226">
        <v>0.10199999999999999</v>
      </c>
      <c r="P136" s="226">
        <f>O136*H136</f>
        <v>23.481929999999998</v>
      </c>
      <c r="Q136" s="226">
        <v>0</v>
      </c>
      <c r="R136" s="226">
        <f>Q136*H136</f>
        <v>0</v>
      </c>
      <c r="S136" s="226">
        <v>0.28999999999999998</v>
      </c>
      <c r="T136" s="227">
        <f>S136*H136</f>
        <v>66.762349999999998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11579.81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11579.81</v>
      </c>
      <c r="BL136" s="14" t="s">
        <v>288</v>
      </c>
      <c r="BM136" s="228" t="s">
        <v>292</v>
      </c>
    </row>
    <row r="137" s="2" customFormat="1" ht="21.75" customHeight="1">
      <c r="A137" s="29"/>
      <c r="B137" s="30"/>
      <c r="C137" s="217" t="s">
        <v>288</v>
      </c>
      <c r="D137" s="217" t="s">
        <v>284</v>
      </c>
      <c r="E137" s="218" t="s">
        <v>293</v>
      </c>
      <c r="F137" s="219" t="s">
        <v>294</v>
      </c>
      <c r="G137" s="220" t="s">
        <v>287</v>
      </c>
      <c r="H137" s="221">
        <v>5.8849999999999998</v>
      </c>
      <c r="I137" s="222">
        <v>74.799999999999997</v>
      </c>
      <c r="J137" s="222">
        <f>ROUND(I137*H137,2)</f>
        <v>440.19999999999999</v>
      </c>
      <c r="K137" s="223"/>
      <c r="L137" s="35"/>
      <c r="M137" s="224" t="s">
        <v>1</v>
      </c>
      <c r="N137" s="225" t="s">
        <v>38</v>
      </c>
      <c r="O137" s="226">
        <v>0.16600000000000001</v>
      </c>
      <c r="P137" s="226">
        <f>O137*H137</f>
        <v>0.97691000000000006</v>
      </c>
      <c r="Q137" s="226">
        <v>0</v>
      </c>
      <c r="R137" s="226">
        <f>Q137*H137</f>
        <v>0</v>
      </c>
      <c r="S137" s="226">
        <v>0.44</v>
      </c>
      <c r="T137" s="227">
        <f>S137*H137</f>
        <v>2.5893999999999999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440.19999999999999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440.19999999999999</v>
      </c>
      <c r="BL137" s="14" t="s">
        <v>288</v>
      </c>
      <c r="BM137" s="228" t="s">
        <v>295</v>
      </c>
    </row>
    <row r="138" s="2" customFormat="1" ht="21.75" customHeight="1">
      <c r="A138" s="29"/>
      <c r="B138" s="30"/>
      <c r="C138" s="217" t="s">
        <v>299</v>
      </c>
      <c r="D138" s="217" t="s">
        <v>284</v>
      </c>
      <c r="E138" s="218" t="s">
        <v>296</v>
      </c>
      <c r="F138" s="219" t="s">
        <v>297</v>
      </c>
      <c r="G138" s="220" t="s">
        <v>287</v>
      </c>
      <c r="H138" s="221">
        <v>23.504000000000001</v>
      </c>
      <c r="I138" s="222">
        <v>41.200000000000003</v>
      </c>
      <c r="J138" s="222">
        <f>ROUND(I138*H138,2)</f>
        <v>968.36000000000001</v>
      </c>
      <c r="K138" s="223"/>
      <c r="L138" s="35"/>
      <c r="M138" s="224" t="s">
        <v>1</v>
      </c>
      <c r="N138" s="225" t="s">
        <v>38</v>
      </c>
      <c r="O138" s="226">
        <v>0.080000000000000002</v>
      </c>
      <c r="P138" s="226">
        <f>O138*H138</f>
        <v>1.8803200000000002</v>
      </c>
      <c r="Q138" s="226">
        <v>0</v>
      </c>
      <c r="R138" s="226">
        <f>Q138*H138</f>
        <v>0</v>
      </c>
      <c r="S138" s="226">
        <v>0.098000000000000004</v>
      </c>
      <c r="T138" s="227">
        <f>S138*H138</f>
        <v>2.3033920000000001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968.36000000000001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968.36000000000001</v>
      </c>
      <c r="BL138" s="14" t="s">
        <v>288</v>
      </c>
      <c r="BM138" s="228" t="s">
        <v>298</v>
      </c>
    </row>
    <row r="139" s="2" customFormat="1" ht="21.75" customHeight="1">
      <c r="A139" s="29"/>
      <c r="B139" s="30"/>
      <c r="C139" s="217" t="s">
        <v>303</v>
      </c>
      <c r="D139" s="217" t="s">
        <v>284</v>
      </c>
      <c r="E139" s="218" t="s">
        <v>300</v>
      </c>
      <c r="F139" s="219" t="s">
        <v>301</v>
      </c>
      <c r="G139" s="220" t="s">
        <v>287</v>
      </c>
      <c r="H139" s="221">
        <v>2.5950000000000002</v>
      </c>
      <c r="I139" s="222">
        <v>58.700000000000003</v>
      </c>
      <c r="J139" s="222">
        <f>ROUND(I139*H139,2)</f>
        <v>152.33000000000001</v>
      </c>
      <c r="K139" s="223"/>
      <c r="L139" s="35"/>
      <c r="M139" s="224" t="s">
        <v>1</v>
      </c>
      <c r="N139" s="225" t="s">
        <v>38</v>
      </c>
      <c r="O139" s="226">
        <v>0.108</v>
      </c>
      <c r="P139" s="226">
        <f>O139*H139</f>
        <v>0.28026000000000001</v>
      </c>
      <c r="Q139" s="226">
        <v>0</v>
      </c>
      <c r="R139" s="226">
        <f>Q139*H139</f>
        <v>0</v>
      </c>
      <c r="S139" s="226">
        <v>0.22</v>
      </c>
      <c r="T139" s="227">
        <f>S139*H139</f>
        <v>0.57090000000000007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152.33000000000001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152.33000000000001</v>
      </c>
      <c r="BL139" s="14" t="s">
        <v>288</v>
      </c>
      <c r="BM139" s="228" t="s">
        <v>302</v>
      </c>
    </row>
    <row r="140" s="2" customFormat="1" ht="21.75" customHeight="1">
      <c r="A140" s="29"/>
      <c r="B140" s="30"/>
      <c r="C140" s="217" t="s">
        <v>307</v>
      </c>
      <c r="D140" s="217" t="s">
        <v>284</v>
      </c>
      <c r="E140" s="218" t="s">
        <v>304</v>
      </c>
      <c r="F140" s="219" t="s">
        <v>305</v>
      </c>
      <c r="G140" s="220" t="s">
        <v>287</v>
      </c>
      <c r="H140" s="221">
        <v>21.015999999999998</v>
      </c>
      <c r="I140" s="222">
        <v>97.799999999999997</v>
      </c>
      <c r="J140" s="222">
        <f>ROUND(I140*H140,2)</f>
        <v>2055.3600000000001</v>
      </c>
      <c r="K140" s="223"/>
      <c r="L140" s="35"/>
      <c r="M140" s="224" t="s">
        <v>1</v>
      </c>
      <c r="N140" s="225" t="s">
        <v>38</v>
      </c>
      <c r="O140" s="226">
        <v>0.182</v>
      </c>
      <c r="P140" s="226">
        <f>O140*H140</f>
        <v>3.8249119999999994</v>
      </c>
      <c r="Q140" s="226">
        <v>0</v>
      </c>
      <c r="R140" s="226">
        <f>Q140*H140</f>
        <v>0</v>
      </c>
      <c r="S140" s="226">
        <v>0.316</v>
      </c>
      <c r="T140" s="227">
        <f>S140*H140</f>
        <v>6.6410559999999998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2055.3600000000001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2055.3600000000001</v>
      </c>
      <c r="BL140" s="14" t="s">
        <v>288</v>
      </c>
      <c r="BM140" s="228" t="s">
        <v>306</v>
      </c>
    </row>
    <row r="141" s="2" customFormat="1" ht="21.75" customHeight="1">
      <c r="A141" s="29"/>
      <c r="B141" s="30"/>
      <c r="C141" s="217" t="s">
        <v>311</v>
      </c>
      <c r="D141" s="217" t="s">
        <v>284</v>
      </c>
      <c r="E141" s="218" t="s">
        <v>308</v>
      </c>
      <c r="F141" s="219" t="s">
        <v>309</v>
      </c>
      <c r="G141" s="220" t="s">
        <v>287</v>
      </c>
      <c r="H141" s="221">
        <v>23.350999999999999</v>
      </c>
      <c r="I141" s="222">
        <v>83</v>
      </c>
      <c r="J141" s="222">
        <f>ROUND(I141*H141,2)</f>
        <v>1938.1300000000001</v>
      </c>
      <c r="K141" s="223"/>
      <c r="L141" s="35"/>
      <c r="M141" s="224" t="s">
        <v>1</v>
      </c>
      <c r="N141" s="225" t="s">
        <v>38</v>
      </c>
      <c r="O141" s="226">
        <v>0.014999999999999999</v>
      </c>
      <c r="P141" s="226">
        <f>O141*H141</f>
        <v>0.35026499999999999</v>
      </c>
      <c r="Q141" s="226">
        <v>0.00012999999999999999</v>
      </c>
      <c r="R141" s="226">
        <f>Q141*H141</f>
        <v>0.0030356299999999997</v>
      </c>
      <c r="S141" s="226">
        <v>0.23000000000000001</v>
      </c>
      <c r="T141" s="227">
        <f>S141*H141</f>
        <v>5.37073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1938.1300000000001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1938.1300000000001</v>
      </c>
      <c r="BL141" s="14" t="s">
        <v>288</v>
      </c>
      <c r="BM141" s="228" t="s">
        <v>310</v>
      </c>
    </row>
    <row r="142" s="2" customFormat="1" ht="21.75" customHeight="1">
      <c r="A142" s="29"/>
      <c r="B142" s="30"/>
      <c r="C142" s="217" t="s">
        <v>315</v>
      </c>
      <c r="D142" s="217" t="s">
        <v>284</v>
      </c>
      <c r="E142" s="218" t="s">
        <v>312</v>
      </c>
      <c r="F142" s="219" t="s">
        <v>313</v>
      </c>
      <c r="G142" s="220" t="s">
        <v>287</v>
      </c>
      <c r="H142" s="221">
        <v>189.13999999999999</v>
      </c>
      <c r="I142" s="222">
        <v>128</v>
      </c>
      <c r="J142" s="222">
        <f>ROUND(I142*H142,2)</f>
        <v>24209.919999999998</v>
      </c>
      <c r="K142" s="223"/>
      <c r="L142" s="35"/>
      <c r="M142" s="224" t="s">
        <v>1</v>
      </c>
      <c r="N142" s="225" t="s">
        <v>38</v>
      </c>
      <c r="O142" s="226">
        <v>0.021000000000000001</v>
      </c>
      <c r="P142" s="226">
        <f>O142*H142</f>
        <v>3.97194</v>
      </c>
      <c r="Q142" s="226">
        <v>0.00024000000000000001</v>
      </c>
      <c r="R142" s="226">
        <f>Q142*H142</f>
        <v>0.045393599999999999</v>
      </c>
      <c r="S142" s="226">
        <v>0.46000000000000002</v>
      </c>
      <c r="T142" s="227">
        <f>S142*H142</f>
        <v>87.004400000000004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24209.919999999998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24209.919999999998</v>
      </c>
      <c r="BL142" s="14" t="s">
        <v>288</v>
      </c>
      <c r="BM142" s="228" t="s">
        <v>314</v>
      </c>
    </row>
    <row r="143" s="2" customFormat="1" ht="21.75" customHeight="1">
      <c r="A143" s="29"/>
      <c r="B143" s="30"/>
      <c r="C143" s="217" t="s">
        <v>319</v>
      </c>
      <c r="D143" s="217" t="s">
        <v>284</v>
      </c>
      <c r="E143" s="218" t="s">
        <v>316</v>
      </c>
      <c r="F143" s="219" t="s">
        <v>317</v>
      </c>
      <c r="G143" s="220" t="s">
        <v>287</v>
      </c>
      <c r="H143" s="221">
        <v>211.52699999999999</v>
      </c>
      <c r="I143" s="222">
        <v>70</v>
      </c>
      <c r="J143" s="222">
        <f>ROUND(I143*H143,2)</f>
        <v>14806.889999999999</v>
      </c>
      <c r="K143" s="223"/>
      <c r="L143" s="35"/>
      <c r="M143" s="224" t="s">
        <v>1</v>
      </c>
      <c r="N143" s="225" t="s">
        <v>38</v>
      </c>
      <c r="O143" s="226">
        <v>0.012999999999999999</v>
      </c>
      <c r="P143" s="226">
        <f>O143*H143</f>
        <v>2.7498509999999996</v>
      </c>
      <c r="Q143" s="226">
        <v>9.0000000000000006E-05</v>
      </c>
      <c r="R143" s="226">
        <f>Q143*H143</f>
        <v>0.019037430000000001</v>
      </c>
      <c r="S143" s="226">
        <v>0.11500000000000001</v>
      </c>
      <c r="T143" s="227">
        <f>S143*H143</f>
        <v>24.325604999999999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14806.889999999999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14806.889999999999</v>
      </c>
      <c r="BL143" s="14" t="s">
        <v>288</v>
      </c>
      <c r="BM143" s="228" t="s">
        <v>318</v>
      </c>
    </row>
    <row r="144" s="2" customFormat="1" ht="16.5" customHeight="1">
      <c r="A144" s="29"/>
      <c r="B144" s="30"/>
      <c r="C144" s="217" t="s">
        <v>324</v>
      </c>
      <c r="D144" s="217" t="s">
        <v>284</v>
      </c>
      <c r="E144" s="218" t="s">
        <v>810</v>
      </c>
      <c r="F144" s="219" t="s">
        <v>811</v>
      </c>
      <c r="G144" s="220" t="s">
        <v>322</v>
      </c>
      <c r="H144" s="221">
        <v>2</v>
      </c>
      <c r="I144" s="222">
        <v>59.899999999999999</v>
      </c>
      <c r="J144" s="222">
        <f>ROUND(I144*H144,2)</f>
        <v>119.8</v>
      </c>
      <c r="K144" s="223"/>
      <c r="L144" s="35"/>
      <c r="M144" s="224" t="s">
        <v>1</v>
      </c>
      <c r="N144" s="225" t="s">
        <v>38</v>
      </c>
      <c r="O144" s="226">
        <v>0.13300000000000001</v>
      </c>
      <c r="P144" s="226">
        <f>O144*H144</f>
        <v>0.26600000000000001</v>
      </c>
      <c r="Q144" s="226">
        <v>0</v>
      </c>
      <c r="R144" s="226">
        <f>Q144*H144</f>
        <v>0</v>
      </c>
      <c r="S144" s="226">
        <v>0.20499999999999999</v>
      </c>
      <c r="T144" s="227">
        <f>S144*H144</f>
        <v>0.40999999999999998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119.8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119.8</v>
      </c>
      <c r="BL144" s="14" t="s">
        <v>288</v>
      </c>
      <c r="BM144" s="228" t="s">
        <v>1484</v>
      </c>
    </row>
    <row r="145" s="2" customFormat="1" ht="21.75" customHeight="1">
      <c r="A145" s="29"/>
      <c r="B145" s="30"/>
      <c r="C145" s="217" t="s">
        <v>329</v>
      </c>
      <c r="D145" s="217" t="s">
        <v>284</v>
      </c>
      <c r="E145" s="218" t="s">
        <v>325</v>
      </c>
      <c r="F145" s="219" t="s">
        <v>326</v>
      </c>
      <c r="G145" s="220" t="s">
        <v>327</v>
      </c>
      <c r="H145" s="221">
        <v>36</v>
      </c>
      <c r="I145" s="222">
        <v>74.900000000000006</v>
      </c>
      <c r="J145" s="222">
        <f>ROUND(I145*H145,2)</f>
        <v>2696.4000000000001</v>
      </c>
      <c r="K145" s="223"/>
      <c r="L145" s="35"/>
      <c r="M145" s="224" t="s">
        <v>1</v>
      </c>
      <c r="N145" s="225" t="s">
        <v>38</v>
      </c>
      <c r="O145" s="226">
        <v>0.184</v>
      </c>
      <c r="P145" s="226">
        <f>O145*H145</f>
        <v>6.6239999999999997</v>
      </c>
      <c r="Q145" s="226">
        <v>3.0000000000000001E-05</v>
      </c>
      <c r="R145" s="226">
        <f>Q145*H145</f>
        <v>0.00108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2696.4000000000001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2696.4000000000001</v>
      </c>
      <c r="BL145" s="14" t="s">
        <v>288</v>
      </c>
      <c r="BM145" s="228" t="s">
        <v>328</v>
      </c>
    </row>
    <row r="146" s="2" customFormat="1" ht="21.75" customHeight="1">
      <c r="A146" s="29"/>
      <c r="B146" s="30"/>
      <c r="C146" s="217" t="s">
        <v>334</v>
      </c>
      <c r="D146" s="217" t="s">
        <v>284</v>
      </c>
      <c r="E146" s="218" t="s">
        <v>330</v>
      </c>
      <c r="F146" s="219" t="s">
        <v>331</v>
      </c>
      <c r="G146" s="220" t="s">
        <v>332</v>
      </c>
      <c r="H146" s="221">
        <v>3</v>
      </c>
      <c r="I146" s="222">
        <v>43.899999999999999</v>
      </c>
      <c r="J146" s="222">
        <f>ROUND(I146*H146,2)</f>
        <v>131.69999999999999</v>
      </c>
      <c r="K146" s="223"/>
      <c r="L146" s="35"/>
      <c r="M146" s="224" t="s">
        <v>1</v>
      </c>
      <c r="N146" s="225" t="s">
        <v>38</v>
      </c>
      <c r="O146" s="226">
        <v>0</v>
      </c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131.69999999999999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131.69999999999999</v>
      </c>
      <c r="BL146" s="14" t="s">
        <v>288</v>
      </c>
      <c r="BM146" s="228" t="s">
        <v>333</v>
      </c>
    </row>
    <row r="147" s="2" customFormat="1" ht="16.5" customHeight="1">
      <c r="A147" s="29"/>
      <c r="B147" s="30"/>
      <c r="C147" s="217" t="s">
        <v>338</v>
      </c>
      <c r="D147" s="217" t="s">
        <v>284</v>
      </c>
      <c r="E147" s="218" t="s">
        <v>778</v>
      </c>
      <c r="F147" s="219" t="s">
        <v>779</v>
      </c>
      <c r="G147" s="220" t="s">
        <v>322</v>
      </c>
      <c r="H147" s="221">
        <v>1</v>
      </c>
      <c r="I147" s="222">
        <v>325</v>
      </c>
      <c r="J147" s="222">
        <f>ROUND(I147*H147,2)</f>
        <v>325</v>
      </c>
      <c r="K147" s="223"/>
      <c r="L147" s="35"/>
      <c r="M147" s="224" t="s">
        <v>1</v>
      </c>
      <c r="N147" s="225" t="s">
        <v>38</v>
      </c>
      <c r="O147" s="226">
        <v>0.81799999999999995</v>
      </c>
      <c r="P147" s="226">
        <f>O147*H147</f>
        <v>0.81799999999999995</v>
      </c>
      <c r="Q147" s="226">
        <v>0.0086800000000000002</v>
      </c>
      <c r="R147" s="226">
        <f>Q147*H147</f>
        <v>0.0086800000000000002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325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325</v>
      </c>
      <c r="BL147" s="14" t="s">
        <v>288</v>
      </c>
      <c r="BM147" s="228" t="s">
        <v>780</v>
      </c>
    </row>
    <row r="148" s="2" customFormat="1" ht="21.75" customHeight="1">
      <c r="A148" s="29"/>
      <c r="B148" s="30"/>
      <c r="C148" s="217" t="s">
        <v>8</v>
      </c>
      <c r="D148" s="217" t="s">
        <v>284</v>
      </c>
      <c r="E148" s="218" t="s">
        <v>339</v>
      </c>
      <c r="F148" s="219" t="s">
        <v>340</v>
      </c>
      <c r="G148" s="220" t="s">
        <v>322</v>
      </c>
      <c r="H148" s="221">
        <v>0.5</v>
      </c>
      <c r="I148" s="222">
        <v>238</v>
      </c>
      <c r="J148" s="222">
        <f>ROUND(I148*H148,2)</f>
        <v>119</v>
      </c>
      <c r="K148" s="223"/>
      <c r="L148" s="35"/>
      <c r="M148" s="224" t="s">
        <v>1</v>
      </c>
      <c r="N148" s="225" t="s">
        <v>38</v>
      </c>
      <c r="O148" s="226">
        <v>0.54700000000000004</v>
      </c>
      <c r="P148" s="226">
        <f>O148*H148</f>
        <v>0.27350000000000002</v>
      </c>
      <c r="Q148" s="226">
        <v>0.036900000000000002</v>
      </c>
      <c r="R148" s="226">
        <f>Q148*H148</f>
        <v>0.018450000000000001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119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119</v>
      </c>
      <c r="BL148" s="14" t="s">
        <v>288</v>
      </c>
      <c r="BM148" s="228" t="s">
        <v>341</v>
      </c>
    </row>
    <row r="149" s="2" customFormat="1" ht="21.75" customHeight="1">
      <c r="A149" s="29"/>
      <c r="B149" s="30"/>
      <c r="C149" s="217" t="s">
        <v>345</v>
      </c>
      <c r="D149" s="217" t="s">
        <v>284</v>
      </c>
      <c r="E149" s="218" t="s">
        <v>342</v>
      </c>
      <c r="F149" s="219" t="s">
        <v>343</v>
      </c>
      <c r="G149" s="220" t="s">
        <v>322</v>
      </c>
      <c r="H149" s="221">
        <v>259.60500000000002</v>
      </c>
      <c r="I149" s="222">
        <v>63.100000000000001</v>
      </c>
      <c r="J149" s="222">
        <f>ROUND(I149*H149,2)</f>
        <v>16381.08</v>
      </c>
      <c r="K149" s="223"/>
      <c r="L149" s="35"/>
      <c r="M149" s="224" t="s">
        <v>1</v>
      </c>
      <c r="N149" s="225" t="s">
        <v>38</v>
      </c>
      <c r="O149" s="226">
        <v>0.113</v>
      </c>
      <c r="P149" s="226">
        <f>O149*H149</f>
        <v>29.335365000000003</v>
      </c>
      <c r="Q149" s="226">
        <v>0.00013999999999999999</v>
      </c>
      <c r="R149" s="226">
        <f>Q149*H149</f>
        <v>0.036344700000000001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16381.08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16381.08</v>
      </c>
      <c r="BL149" s="14" t="s">
        <v>288</v>
      </c>
      <c r="BM149" s="228" t="s">
        <v>908</v>
      </c>
    </row>
    <row r="150" s="2" customFormat="1" ht="21.75" customHeight="1">
      <c r="A150" s="29"/>
      <c r="B150" s="30"/>
      <c r="C150" s="217" t="s">
        <v>349</v>
      </c>
      <c r="D150" s="217" t="s">
        <v>284</v>
      </c>
      <c r="E150" s="218" t="s">
        <v>346</v>
      </c>
      <c r="F150" s="219" t="s">
        <v>347</v>
      </c>
      <c r="G150" s="220" t="s">
        <v>322</v>
      </c>
      <c r="H150" s="221">
        <v>259.60500000000002</v>
      </c>
      <c r="I150" s="222">
        <v>36.799999999999997</v>
      </c>
      <c r="J150" s="222">
        <f>ROUND(I150*H150,2)</f>
        <v>9553.4599999999991</v>
      </c>
      <c r="K150" s="223"/>
      <c r="L150" s="35"/>
      <c r="M150" s="224" t="s">
        <v>1</v>
      </c>
      <c r="N150" s="225" t="s">
        <v>38</v>
      </c>
      <c r="O150" s="226">
        <v>0.072999999999999995</v>
      </c>
      <c r="P150" s="226">
        <f>O150*H150</f>
        <v>18.951165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9553.4599999999991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9553.4599999999991</v>
      </c>
      <c r="BL150" s="14" t="s">
        <v>288</v>
      </c>
      <c r="BM150" s="228" t="s">
        <v>909</v>
      </c>
    </row>
    <row r="151" s="2" customFormat="1" ht="21.75" customHeight="1">
      <c r="A151" s="29"/>
      <c r="B151" s="30"/>
      <c r="C151" s="217" t="s">
        <v>353</v>
      </c>
      <c r="D151" s="217" t="s">
        <v>284</v>
      </c>
      <c r="E151" s="218" t="s">
        <v>350</v>
      </c>
      <c r="F151" s="219" t="s">
        <v>351</v>
      </c>
      <c r="G151" s="220" t="s">
        <v>287</v>
      </c>
      <c r="H151" s="221">
        <v>16.193000000000001</v>
      </c>
      <c r="I151" s="222">
        <v>50.399999999999999</v>
      </c>
      <c r="J151" s="222">
        <f>ROUND(I151*H151,2)</f>
        <v>816.13</v>
      </c>
      <c r="K151" s="223"/>
      <c r="L151" s="35"/>
      <c r="M151" s="224" t="s">
        <v>1</v>
      </c>
      <c r="N151" s="225" t="s">
        <v>38</v>
      </c>
      <c r="O151" s="226">
        <v>0.075999999999999998</v>
      </c>
      <c r="P151" s="226">
        <f>O151*H151</f>
        <v>1.2306680000000001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816.13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816.13</v>
      </c>
      <c r="BL151" s="14" t="s">
        <v>288</v>
      </c>
      <c r="BM151" s="228" t="s">
        <v>352</v>
      </c>
    </row>
    <row r="152" s="2" customFormat="1" ht="33" customHeight="1">
      <c r="A152" s="29"/>
      <c r="B152" s="30"/>
      <c r="C152" s="217" t="s">
        <v>358</v>
      </c>
      <c r="D152" s="217" t="s">
        <v>284</v>
      </c>
      <c r="E152" s="218" t="s">
        <v>354</v>
      </c>
      <c r="F152" s="219" t="s">
        <v>355</v>
      </c>
      <c r="G152" s="220" t="s">
        <v>356</v>
      </c>
      <c r="H152" s="221">
        <v>223.208</v>
      </c>
      <c r="I152" s="222">
        <v>387</v>
      </c>
      <c r="J152" s="222">
        <f>ROUND(I152*H152,2)</f>
        <v>86381.5</v>
      </c>
      <c r="K152" s="223"/>
      <c r="L152" s="35"/>
      <c r="M152" s="224" t="s">
        <v>1</v>
      </c>
      <c r="N152" s="225" t="s">
        <v>38</v>
      </c>
      <c r="O152" s="226">
        <v>0.53800000000000003</v>
      </c>
      <c r="P152" s="226">
        <f>O152*H152</f>
        <v>120.08590400000001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86381.5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86381.5</v>
      </c>
      <c r="BL152" s="14" t="s">
        <v>288</v>
      </c>
      <c r="BM152" s="228" t="s">
        <v>357</v>
      </c>
    </row>
    <row r="153" s="2" customFormat="1" ht="33" customHeight="1">
      <c r="A153" s="29"/>
      <c r="B153" s="30"/>
      <c r="C153" s="217" t="s">
        <v>362</v>
      </c>
      <c r="D153" s="217" t="s">
        <v>284</v>
      </c>
      <c r="E153" s="218" t="s">
        <v>359</v>
      </c>
      <c r="F153" s="219" t="s">
        <v>360</v>
      </c>
      <c r="G153" s="220" t="s">
        <v>356</v>
      </c>
      <c r="H153" s="221">
        <v>223.208</v>
      </c>
      <c r="I153" s="222">
        <v>516</v>
      </c>
      <c r="J153" s="222">
        <f>ROUND(I153*H153,2)</f>
        <v>115175.33</v>
      </c>
      <c r="K153" s="223"/>
      <c r="L153" s="35"/>
      <c r="M153" s="224" t="s">
        <v>1</v>
      </c>
      <c r="N153" s="225" t="s">
        <v>38</v>
      </c>
      <c r="O153" s="226">
        <v>0.71599999999999997</v>
      </c>
      <c r="P153" s="226">
        <f>O153*H153</f>
        <v>159.81692799999999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115175.33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115175.33</v>
      </c>
      <c r="BL153" s="14" t="s">
        <v>288</v>
      </c>
      <c r="BM153" s="228" t="s">
        <v>361</v>
      </c>
    </row>
    <row r="154" s="2" customFormat="1" ht="16.5" customHeight="1">
      <c r="A154" s="29"/>
      <c r="B154" s="30"/>
      <c r="C154" s="217" t="s">
        <v>7</v>
      </c>
      <c r="D154" s="217" t="s">
        <v>284</v>
      </c>
      <c r="E154" s="218" t="s">
        <v>370</v>
      </c>
      <c r="F154" s="219" t="s">
        <v>371</v>
      </c>
      <c r="G154" s="220" t="s">
        <v>356</v>
      </c>
      <c r="H154" s="221">
        <v>66.962000000000003</v>
      </c>
      <c r="I154" s="222">
        <v>509</v>
      </c>
      <c r="J154" s="222">
        <f>ROUND(I154*H154,2)</f>
        <v>34083.660000000003</v>
      </c>
      <c r="K154" s="223"/>
      <c r="L154" s="35"/>
      <c r="M154" s="224" t="s">
        <v>1</v>
      </c>
      <c r="N154" s="225" t="s">
        <v>38</v>
      </c>
      <c r="O154" s="226">
        <v>1.7629999999999999</v>
      </c>
      <c r="P154" s="226">
        <f>O154*H154</f>
        <v>118.054006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34083.660000000003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34083.660000000003</v>
      </c>
      <c r="BL154" s="14" t="s">
        <v>288</v>
      </c>
      <c r="BM154" s="228" t="s">
        <v>372</v>
      </c>
    </row>
    <row r="155" s="2" customFormat="1" ht="44.25" customHeight="1">
      <c r="A155" s="29"/>
      <c r="B155" s="30"/>
      <c r="C155" s="217" t="s">
        <v>369</v>
      </c>
      <c r="D155" s="217" t="s">
        <v>284</v>
      </c>
      <c r="E155" s="218" t="s">
        <v>1100</v>
      </c>
      <c r="F155" s="219" t="s">
        <v>1101</v>
      </c>
      <c r="G155" s="220" t="s">
        <v>322</v>
      </c>
      <c r="H155" s="221">
        <v>6.5</v>
      </c>
      <c r="I155" s="222">
        <v>14400</v>
      </c>
      <c r="J155" s="222">
        <f>ROUND(I155*H155,2)</f>
        <v>93600</v>
      </c>
      <c r="K155" s="223"/>
      <c r="L155" s="35"/>
      <c r="M155" s="224" t="s">
        <v>1</v>
      </c>
      <c r="N155" s="225" t="s">
        <v>38</v>
      </c>
      <c r="O155" s="226">
        <v>8.1600000000000001</v>
      </c>
      <c r="P155" s="226">
        <f>O155*H155</f>
        <v>53.039999999999999</v>
      </c>
      <c r="Q155" s="226">
        <v>0.001</v>
      </c>
      <c r="R155" s="226">
        <f>Q155*H155</f>
        <v>0.0065000000000000006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93600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93600</v>
      </c>
      <c r="BL155" s="14" t="s">
        <v>288</v>
      </c>
      <c r="BM155" s="228" t="s">
        <v>1102</v>
      </c>
    </row>
    <row r="156" s="2" customFormat="1" ht="21.75" customHeight="1">
      <c r="A156" s="29"/>
      <c r="B156" s="30"/>
      <c r="C156" s="230" t="s">
        <v>373</v>
      </c>
      <c r="D156" s="230" t="s">
        <v>378</v>
      </c>
      <c r="E156" s="231" t="s">
        <v>1103</v>
      </c>
      <c r="F156" s="232" t="s">
        <v>1104</v>
      </c>
      <c r="G156" s="233" t="s">
        <v>322</v>
      </c>
      <c r="H156" s="234">
        <v>6.8250000000000002</v>
      </c>
      <c r="I156" s="235">
        <v>1780</v>
      </c>
      <c r="J156" s="235">
        <f>ROUND(I156*H156,2)</f>
        <v>12148.5</v>
      </c>
      <c r="K156" s="236"/>
      <c r="L156" s="237"/>
      <c r="M156" s="238" t="s">
        <v>1</v>
      </c>
      <c r="N156" s="239" t="s">
        <v>38</v>
      </c>
      <c r="O156" s="226">
        <v>0</v>
      </c>
      <c r="P156" s="226">
        <f>O156*H156</f>
        <v>0</v>
      </c>
      <c r="Q156" s="226">
        <v>0.036119999999999999</v>
      </c>
      <c r="R156" s="226">
        <f>Q156*H156</f>
        <v>0.24651899999999999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311</v>
      </c>
      <c r="AT156" s="228" t="s">
        <v>378</v>
      </c>
      <c r="AU156" s="228" t="s">
        <v>82</v>
      </c>
      <c r="AY156" s="14" t="s">
        <v>282</v>
      </c>
      <c r="BE156" s="229">
        <f>IF(N156="základní",J156,0)</f>
        <v>12148.5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12148.5</v>
      </c>
      <c r="BL156" s="14" t="s">
        <v>288</v>
      </c>
      <c r="BM156" s="228" t="s">
        <v>1105</v>
      </c>
    </row>
    <row r="157" s="2" customFormat="1" ht="21.75" customHeight="1">
      <c r="A157" s="29"/>
      <c r="B157" s="30"/>
      <c r="C157" s="217" t="s">
        <v>377</v>
      </c>
      <c r="D157" s="217" t="s">
        <v>284</v>
      </c>
      <c r="E157" s="218" t="s">
        <v>383</v>
      </c>
      <c r="F157" s="219" t="s">
        <v>384</v>
      </c>
      <c r="G157" s="220" t="s">
        <v>287</v>
      </c>
      <c r="H157" s="221">
        <v>1059.1880000000001</v>
      </c>
      <c r="I157" s="222">
        <v>251</v>
      </c>
      <c r="J157" s="222">
        <f>ROUND(I157*H157,2)</f>
        <v>265856.19</v>
      </c>
      <c r="K157" s="223"/>
      <c r="L157" s="35"/>
      <c r="M157" s="224" t="s">
        <v>1</v>
      </c>
      <c r="N157" s="225" t="s">
        <v>38</v>
      </c>
      <c r="O157" s="226">
        <v>0.45800000000000002</v>
      </c>
      <c r="P157" s="226">
        <f>O157*H157</f>
        <v>485.10810400000008</v>
      </c>
      <c r="Q157" s="226">
        <v>0.0020100000000000001</v>
      </c>
      <c r="R157" s="226">
        <f>Q157*H157</f>
        <v>2.1289678800000003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265856.19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265856.19</v>
      </c>
      <c r="BL157" s="14" t="s">
        <v>288</v>
      </c>
      <c r="BM157" s="228" t="s">
        <v>385</v>
      </c>
    </row>
    <row r="158" s="2" customFormat="1" ht="21.75" customHeight="1">
      <c r="A158" s="29"/>
      <c r="B158" s="30"/>
      <c r="C158" s="217" t="s">
        <v>382</v>
      </c>
      <c r="D158" s="217" t="s">
        <v>284</v>
      </c>
      <c r="E158" s="218" t="s">
        <v>387</v>
      </c>
      <c r="F158" s="219" t="s">
        <v>388</v>
      </c>
      <c r="G158" s="220" t="s">
        <v>287</v>
      </c>
      <c r="H158" s="221">
        <v>1059.1880000000001</v>
      </c>
      <c r="I158" s="222">
        <v>76.200000000000003</v>
      </c>
      <c r="J158" s="222">
        <f>ROUND(I158*H158,2)</f>
        <v>80710.130000000005</v>
      </c>
      <c r="K158" s="223"/>
      <c r="L158" s="35"/>
      <c r="M158" s="224" t="s">
        <v>1</v>
      </c>
      <c r="N158" s="225" t="s">
        <v>38</v>
      </c>
      <c r="O158" s="226">
        <v>0.218</v>
      </c>
      <c r="P158" s="226">
        <f>O158*H158</f>
        <v>230.90298400000003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80710.130000000005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80710.130000000005</v>
      </c>
      <c r="BL158" s="14" t="s">
        <v>288</v>
      </c>
      <c r="BM158" s="228" t="s">
        <v>389</v>
      </c>
    </row>
    <row r="159" s="2" customFormat="1" ht="33" customHeight="1">
      <c r="A159" s="29"/>
      <c r="B159" s="30"/>
      <c r="C159" s="217" t="s">
        <v>386</v>
      </c>
      <c r="D159" s="217" t="s">
        <v>284</v>
      </c>
      <c r="E159" s="218" t="s">
        <v>391</v>
      </c>
      <c r="F159" s="219" t="s">
        <v>392</v>
      </c>
      <c r="G159" s="220" t="s">
        <v>356</v>
      </c>
      <c r="H159" s="221">
        <v>6.4779999999999998</v>
      </c>
      <c r="I159" s="222">
        <v>71.200000000000003</v>
      </c>
      <c r="J159" s="222">
        <f>ROUND(I159*H159,2)</f>
        <v>461.23000000000002</v>
      </c>
      <c r="K159" s="223"/>
      <c r="L159" s="35"/>
      <c r="M159" s="224" t="s">
        <v>1</v>
      </c>
      <c r="N159" s="225" t="s">
        <v>38</v>
      </c>
      <c r="O159" s="226">
        <v>0.043999999999999997</v>
      </c>
      <c r="P159" s="226">
        <f>O159*H159</f>
        <v>0.28503199999999995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461.23000000000002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461.23000000000002</v>
      </c>
      <c r="BL159" s="14" t="s">
        <v>288</v>
      </c>
      <c r="BM159" s="228" t="s">
        <v>393</v>
      </c>
    </row>
    <row r="160" s="2" customFormat="1" ht="33" customHeight="1">
      <c r="A160" s="29"/>
      <c r="B160" s="30"/>
      <c r="C160" s="217" t="s">
        <v>390</v>
      </c>
      <c r="D160" s="217" t="s">
        <v>284</v>
      </c>
      <c r="E160" s="218" t="s">
        <v>395</v>
      </c>
      <c r="F160" s="219" t="s">
        <v>396</v>
      </c>
      <c r="G160" s="220" t="s">
        <v>356</v>
      </c>
      <c r="H160" s="221">
        <v>642.68799999999999</v>
      </c>
      <c r="I160" s="222">
        <v>100</v>
      </c>
      <c r="J160" s="222">
        <f>ROUND(I160*H160,2)</f>
        <v>64268.800000000003</v>
      </c>
      <c r="K160" s="223"/>
      <c r="L160" s="35"/>
      <c r="M160" s="224" t="s">
        <v>1</v>
      </c>
      <c r="N160" s="225" t="s">
        <v>38</v>
      </c>
      <c r="O160" s="226">
        <v>0.050000000000000003</v>
      </c>
      <c r="P160" s="226">
        <f>O160*H160</f>
        <v>32.134399999999999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64268.800000000003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64268.800000000003</v>
      </c>
      <c r="BL160" s="14" t="s">
        <v>288</v>
      </c>
      <c r="BM160" s="228" t="s">
        <v>397</v>
      </c>
    </row>
    <row r="161" s="2" customFormat="1" ht="33" customHeight="1">
      <c r="A161" s="29"/>
      <c r="B161" s="30"/>
      <c r="C161" s="217" t="s">
        <v>394</v>
      </c>
      <c r="D161" s="217" t="s">
        <v>284</v>
      </c>
      <c r="E161" s="218" t="s">
        <v>399</v>
      </c>
      <c r="F161" s="219" t="s">
        <v>400</v>
      </c>
      <c r="G161" s="220" t="s">
        <v>356</v>
      </c>
      <c r="H161" s="221">
        <v>241.59200000000001</v>
      </c>
      <c r="I161" s="222">
        <v>115</v>
      </c>
      <c r="J161" s="222">
        <f>ROUND(I161*H161,2)</f>
        <v>27783.080000000002</v>
      </c>
      <c r="K161" s="223"/>
      <c r="L161" s="35"/>
      <c r="M161" s="224" t="s">
        <v>1</v>
      </c>
      <c r="N161" s="225" t="s">
        <v>38</v>
      </c>
      <c r="O161" s="226">
        <v>0.057000000000000002</v>
      </c>
      <c r="P161" s="226">
        <f>O161*H161</f>
        <v>13.770744000000001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27783.080000000002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27783.080000000002</v>
      </c>
      <c r="BL161" s="14" t="s">
        <v>288</v>
      </c>
      <c r="BM161" s="228" t="s">
        <v>401</v>
      </c>
    </row>
    <row r="162" s="2" customFormat="1" ht="21.75" customHeight="1">
      <c r="A162" s="29"/>
      <c r="B162" s="30"/>
      <c r="C162" s="217" t="s">
        <v>398</v>
      </c>
      <c r="D162" s="217" t="s">
        <v>284</v>
      </c>
      <c r="E162" s="218" t="s">
        <v>407</v>
      </c>
      <c r="F162" s="219" t="s">
        <v>408</v>
      </c>
      <c r="G162" s="220" t="s">
        <v>356</v>
      </c>
      <c r="H162" s="221">
        <v>603.03200000000004</v>
      </c>
      <c r="I162" s="222">
        <v>45.5</v>
      </c>
      <c r="J162" s="222">
        <f>ROUND(I162*H162,2)</f>
        <v>27437.959999999999</v>
      </c>
      <c r="K162" s="223"/>
      <c r="L162" s="35"/>
      <c r="M162" s="224" t="s">
        <v>1</v>
      </c>
      <c r="N162" s="225" t="s">
        <v>38</v>
      </c>
      <c r="O162" s="226">
        <v>0.071999999999999995</v>
      </c>
      <c r="P162" s="226">
        <f>O162*H162</f>
        <v>43.418303999999999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27437.959999999999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27437.959999999999</v>
      </c>
      <c r="BL162" s="14" t="s">
        <v>288</v>
      </c>
      <c r="BM162" s="228" t="s">
        <v>409</v>
      </c>
    </row>
    <row r="163" s="2" customFormat="1" ht="21.75" customHeight="1">
      <c r="A163" s="29"/>
      <c r="B163" s="30"/>
      <c r="C163" s="217" t="s">
        <v>402</v>
      </c>
      <c r="D163" s="217" t="s">
        <v>284</v>
      </c>
      <c r="E163" s="218" t="s">
        <v>411</v>
      </c>
      <c r="F163" s="219" t="s">
        <v>412</v>
      </c>
      <c r="G163" s="220" t="s">
        <v>356</v>
      </c>
      <c r="H163" s="221">
        <v>223.208</v>
      </c>
      <c r="I163" s="222">
        <v>60.700000000000003</v>
      </c>
      <c r="J163" s="222">
        <f>ROUND(I163*H163,2)</f>
        <v>13548.73</v>
      </c>
      <c r="K163" s="223"/>
      <c r="L163" s="35"/>
      <c r="M163" s="224" t="s">
        <v>1</v>
      </c>
      <c r="N163" s="225" t="s">
        <v>38</v>
      </c>
      <c r="O163" s="226">
        <v>0.096000000000000002</v>
      </c>
      <c r="P163" s="226">
        <f>O163*H163</f>
        <v>21.427968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13548.73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13548.73</v>
      </c>
      <c r="BL163" s="14" t="s">
        <v>288</v>
      </c>
      <c r="BM163" s="228" t="s">
        <v>413</v>
      </c>
    </row>
    <row r="164" s="2" customFormat="1" ht="16.5" customHeight="1">
      <c r="A164" s="29"/>
      <c r="B164" s="30"/>
      <c r="C164" s="217" t="s">
        <v>406</v>
      </c>
      <c r="D164" s="217" t="s">
        <v>284</v>
      </c>
      <c r="E164" s="218" t="s">
        <v>419</v>
      </c>
      <c r="F164" s="219" t="s">
        <v>420</v>
      </c>
      <c r="G164" s="220" t="s">
        <v>356</v>
      </c>
      <c r="H164" s="221">
        <v>449.654</v>
      </c>
      <c r="I164" s="222">
        <v>18.5</v>
      </c>
      <c r="J164" s="222">
        <f>ROUND(I164*H164,2)</f>
        <v>8318.6000000000004</v>
      </c>
      <c r="K164" s="223"/>
      <c r="L164" s="35"/>
      <c r="M164" s="224" t="s">
        <v>1</v>
      </c>
      <c r="N164" s="225" t="s">
        <v>38</v>
      </c>
      <c r="O164" s="226">
        <v>0.0089999999999999993</v>
      </c>
      <c r="P164" s="226">
        <f>O164*H164</f>
        <v>4.0468859999999998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8318.6000000000004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8318.6000000000004</v>
      </c>
      <c r="BL164" s="14" t="s">
        <v>288</v>
      </c>
      <c r="BM164" s="228" t="s">
        <v>421</v>
      </c>
    </row>
    <row r="165" s="2" customFormat="1" ht="21.75" customHeight="1">
      <c r="A165" s="29"/>
      <c r="B165" s="30"/>
      <c r="C165" s="217" t="s">
        <v>410</v>
      </c>
      <c r="D165" s="217" t="s">
        <v>284</v>
      </c>
      <c r="E165" s="218" t="s">
        <v>423</v>
      </c>
      <c r="F165" s="219" t="s">
        <v>424</v>
      </c>
      <c r="G165" s="220" t="s">
        <v>356</v>
      </c>
      <c r="H165" s="221">
        <v>98.034999999999997</v>
      </c>
      <c r="I165" s="222">
        <v>195</v>
      </c>
      <c r="J165" s="222">
        <f>ROUND(I165*H165,2)</f>
        <v>19116.830000000002</v>
      </c>
      <c r="K165" s="223"/>
      <c r="L165" s="35"/>
      <c r="M165" s="224" t="s">
        <v>1</v>
      </c>
      <c r="N165" s="225" t="s">
        <v>38</v>
      </c>
      <c r="O165" s="226">
        <v>0.435</v>
      </c>
      <c r="P165" s="226">
        <f>O165*H165</f>
        <v>42.645224999999996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19116.830000000002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19116.830000000002</v>
      </c>
      <c r="BL165" s="14" t="s">
        <v>288</v>
      </c>
      <c r="BM165" s="228" t="s">
        <v>425</v>
      </c>
    </row>
    <row r="166" s="2" customFormat="1" ht="16.5" customHeight="1">
      <c r="A166" s="29"/>
      <c r="B166" s="30"/>
      <c r="C166" s="230" t="s">
        <v>414</v>
      </c>
      <c r="D166" s="230" t="s">
        <v>378</v>
      </c>
      <c r="E166" s="231" t="s">
        <v>427</v>
      </c>
      <c r="F166" s="232" t="s">
        <v>428</v>
      </c>
      <c r="G166" s="233" t="s">
        <v>429</v>
      </c>
      <c r="H166" s="234">
        <v>176.46299999999999</v>
      </c>
      <c r="I166" s="235">
        <v>349</v>
      </c>
      <c r="J166" s="235">
        <f>ROUND(I166*H166,2)</f>
        <v>61585.589999999997</v>
      </c>
      <c r="K166" s="236"/>
      <c r="L166" s="237"/>
      <c r="M166" s="238" t="s">
        <v>1</v>
      </c>
      <c r="N166" s="239" t="s">
        <v>38</v>
      </c>
      <c r="O166" s="226">
        <v>0</v>
      </c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311</v>
      </c>
      <c r="AT166" s="228" t="s">
        <v>378</v>
      </c>
      <c r="AU166" s="228" t="s">
        <v>82</v>
      </c>
      <c r="AY166" s="14" t="s">
        <v>282</v>
      </c>
      <c r="BE166" s="229">
        <f>IF(N166="základní",J166,0)</f>
        <v>61585.589999999997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61585.589999999997</v>
      </c>
      <c r="BL166" s="14" t="s">
        <v>288</v>
      </c>
      <c r="BM166" s="228" t="s">
        <v>430</v>
      </c>
    </row>
    <row r="167" s="2" customFormat="1" ht="21.75" customHeight="1">
      <c r="A167" s="29"/>
      <c r="B167" s="30"/>
      <c r="C167" s="217" t="s">
        <v>418</v>
      </c>
      <c r="D167" s="217" t="s">
        <v>284</v>
      </c>
      <c r="E167" s="218" t="s">
        <v>432</v>
      </c>
      <c r="F167" s="219" t="s">
        <v>433</v>
      </c>
      <c r="G167" s="220" t="s">
        <v>356</v>
      </c>
      <c r="H167" s="221">
        <v>313.46499999999997</v>
      </c>
      <c r="I167" s="222">
        <v>133</v>
      </c>
      <c r="J167" s="222">
        <f>ROUND(I167*H167,2)</f>
        <v>41690.849999999999</v>
      </c>
      <c r="K167" s="223"/>
      <c r="L167" s="35"/>
      <c r="M167" s="224" t="s">
        <v>1</v>
      </c>
      <c r="N167" s="225" t="s">
        <v>38</v>
      </c>
      <c r="O167" s="226">
        <v>0.32800000000000001</v>
      </c>
      <c r="P167" s="226">
        <f>O167*H167</f>
        <v>102.81652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41690.849999999999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41690.849999999999</v>
      </c>
      <c r="BL167" s="14" t="s">
        <v>288</v>
      </c>
      <c r="BM167" s="228" t="s">
        <v>434</v>
      </c>
    </row>
    <row r="168" s="2" customFormat="1" ht="16.5" customHeight="1">
      <c r="A168" s="29"/>
      <c r="B168" s="30"/>
      <c r="C168" s="230" t="s">
        <v>422</v>
      </c>
      <c r="D168" s="230" t="s">
        <v>378</v>
      </c>
      <c r="E168" s="231" t="s">
        <v>436</v>
      </c>
      <c r="F168" s="232" t="s">
        <v>437</v>
      </c>
      <c r="G168" s="233" t="s">
        <v>429</v>
      </c>
      <c r="H168" s="234">
        <v>412.339</v>
      </c>
      <c r="I168" s="235">
        <v>220</v>
      </c>
      <c r="J168" s="235">
        <f>ROUND(I168*H168,2)</f>
        <v>90714.580000000002</v>
      </c>
      <c r="K168" s="236"/>
      <c r="L168" s="237"/>
      <c r="M168" s="238" t="s">
        <v>1</v>
      </c>
      <c r="N168" s="239" t="s">
        <v>38</v>
      </c>
      <c r="O168" s="226">
        <v>0</v>
      </c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311</v>
      </c>
      <c r="AT168" s="228" t="s">
        <v>378</v>
      </c>
      <c r="AU168" s="228" t="s">
        <v>82</v>
      </c>
      <c r="AY168" s="14" t="s">
        <v>282</v>
      </c>
      <c r="BE168" s="229">
        <f>IF(N168="základní",J168,0)</f>
        <v>90714.580000000002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90714.580000000002</v>
      </c>
      <c r="BL168" s="14" t="s">
        <v>288</v>
      </c>
      <c r="BM168" s="228" t="s">
        <v>438</v>
      </c>
    </row>
    <row r="169" s="2" customFormat="1" ht="33" customHeight="1">
      <c r="A169" s="29"/>
      <c r="B169" s="30"/>
      <c r="C169" s="217" t="s">
        <v>426</v>
      </c>
      <c r="D169" s="217" t="s">
        <v>284</v>
      </c>
      <c r="E169" s="218" t="s">
        <v>440</v>
      </c>
      <c r="F169" s="219" t="s">
        <v>441</v>
      </c>
      <c r="G169" s="220" t="s">
        <v>356</v>
      </c>
      <c r="H169" s="221">
        <v>180.31299999999999</v>
      </c>
      <c r="I169" s="222">
        <v>256</v>
      </c>
      <c r="J169" s="222">
        <f>ROUND(I169*H169,2)</f>
        <v>46160.129999999997</v>
      </c>
      <c r="K169" s="223"/>
      <c r="L169" s="35"/>
      <c r="M169" s="224" t="s">
        <v>1</v>
      </c>
      <c r="N169" s="225" t="s">
        <v>38</v>
      </c>
      <c r="O169" s="226">
        <v>0.086999999999999994</v>
      </c>
      <c r="P169" s="226">
        <f>O169*H169</f>
        <v>15.687230999999997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46160.129999999997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46160.129999999997</v>
      </c>
      <c r="BL169" s="14" t="s">
        <v>288</v>
      </c>
      <c r="BM169" s="228" t="s">
        <v>442</v>
      </c>
    </row>
    <row r="170" s="2" customFormat="1" ht="33" customHeight="1">
      <c r="A170" s="29"/>
      <c r="B170" s="30"/>
      <c r="C170" s="217" t="s">
        <v>431</v>
      </c>
      <c r="D170" s="217" t="s">
        <v>284</v>
      </c>
      <c r="E170" s="218" t="s">
        <v>444</v>
      </c>
      <c r="F170" s="219" t="s">
        <v>445</v>
      </c>
      <c r="G170" s="220" t="s">
        <v>356</v>
      </c>
      <c r="H170" s="221">
        <v>1803.1300000000001</v>
      </c>
      <c r="I170" s="222">
        <v>19.399999999999999</v>
      </c>
      <c r="J170" s="222">
        <f>ROUND(I170*H170,2)</f>
        <v>34980.720000000001</v>
      </c>
      <c r="K170" s="223"/>
      <c r="L170" s="35"/>
      <c r="M170" s="224" t="s">
        <v>1</v>
      </c>
      <c r="N170" s="225" t="s">
        <v>38</v>
      </c>
      <c r="O170" s="226">
        <v>0.0050000000000000001</v>
      </c>
      <c r="P170" s="226">
        <f>O170*H170</f>
        <v>9.0156500000000008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34980.720000000001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34980.720000000001</v>
      </c>
      <c r="BL170" s="14" t="s">
        <v>288</v>
      </c>
      <c r="BM170" s="228" t="s">
        <v>446</v>
      </c>
    </row>
    <row r="171" s="2" customFormat="1" ht="33" customHeight="1">
      <c r="A171" s="29"/>
      <c r="B171" s="30"/>
      <c r="C171" s="217" t="s">
        <v>435</v>
      </c>
      <c r="D171" s="217" t="s">
        <v>284</v>
      </c>
      <c r="E171" s="218" t="s">
        <v>448</v>
      </c>
      <c r="F171" s="219" t="s">
        <v>449</v>
      </c>
      <c r="G171" s="220" t="s">
        <v>356</v>
      </c>
      <c r="H171" s="221">
        <v>204.82400000000001</v>
      </c>
      <c r="I171" s="222">
        <v>296</v>
      </c>
      <c r="J171" s="222">
        <f>ROUND(I171*H171,2)</f>
        <v>60627.900000000001</v>
      </c>
      <c r="K171" s="223"/>
      <c r="L171" s="35"/>
      <c r="M171" s="224" t="s">
        <v>1</v>
      </c>
      <c r="N171" s="225" t="s">
        <v>38</v>
      </c>
      <c r="O171" s="226">
        <v>0.099000000000000005</v>
      </c>
      <c r="P171" s="226">
        <f>O171*H171</f>
        <v>20.277576000000003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60627.900000000001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60627.900000000001</v>
      </c>
      <c r="BL171" s="14" t="s">
        <v>288</v>
      </c>
      <c r="BM171" s="228" t="s">
        <v>450</v>
      </c>
    </row>
    <row r="172" s="2" customFormat="1" ht="33" customHeight="1">
      <c r="A172" s="29"/>
      <c r="B172" s="30"/>
      <c r="C172" s="217" t="s">
        <v>439</v>
      </c>
      <c r="D172" s="217" t="s">
        <v>284</v>
      </c>
      <c r="E172" s="218" t="s">
        <v>452</v>
      </c>
      <c r="F172" s="219" t="s">
        <v>453</v>
      </c>
      <c r="G172" s="220" t="s">
        <v>356</v>
      </c>
      <c r="H172" s="221">
        <v>2048.2399999999998</v>
      </c>
      <c r="I172" s="222">
        <v>22.800000000000001</v>
      </c>
      <c r="J172" s="222">
        <f>ROUND(I172*H172,2)</f>
        <v>46699.870000000003</v>
      </c>
      <c r="K172" s="223"/>
      <c r="L172" s="35"/>
      <c r="M172" s="224" t="s">
        <v>1</v>
      </c>
      <c r="N172" s="225" t="s">
        <v>38</v>
      </c>
      <c r="O172" s="226">
        <v>0.0060000000000000001</v>
      </c>
      <c r="P172" s="226">
        <f>O172*H172</f>
        <v>12.289439999999999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46699.870000000003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46699.870000000003</v>
      </c>
      <c r="BL172" s="14" t="s">
        <v>288</v>
      </c>
      <c r="BM172" s="228" t="s">
        <v>454</v>
      </c>
    </row>
    <row r="173" s="2" customFormat="1" ht="33" customHeight="1">
      <c r="A173" s="29"/>
      <c r="B173" s="30"/>
      <c r="C173" s="217" t="s">
        <v>443</v>
      </c>
      <c r="D173" s="217" t="s">
        <v>284</v>
      </c>
      <c r="E173" s="218" t="s">
        <v>464</v>
      </c>
      <c r="F173" s="219" t="s">
        <v>465</v>
      </c>
      <c r="G173" s="220" t="s">
        <v>429</v>
      </c>
      <c r="H173" s="221">
        <v>654.73299999999995</v>
      </c>
      <c r="I173" s="222">
        <v>253</v>
      </c>
      <c r="J173" s="222">
        <f>ROUND(I173*H173,2)</f>
        <v>165647.45000000001</v>
      </c>
      <c r="K173" s="223"/>
      <c r="L173" s="35"/>
      <c r="M173" s="224" t="s">
        <v>1</v>
      </c>
      <c r="N173" s="225" t="s">
        <v>38</v>
      </c>
      <c r="O173" s="226">
        <v>0</v>
      </c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165647.45000000001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165647.45000000001</v>
      </c>
      <c r="BL173" s="14" t="s">
        <v>288</v>
      </c>
      <c r="BM173" s="228" t="s">
        <v>466</v>
      </c>
    </row>
    <row r="174" s="2" customFormat="1" ht="21.75" customHeight="1">
      <c r="A174" s="29"/>
      <c r="B174" s="30"/>
      <c r="C174" s="217" t="s">
        <v>447</v>
      </c>
      <c r="D174" s="217" t="s">
        <v>284</v>
      </c>
      <c r="E174" s="218" t="s">
        <v>468</v>
      </c>
      <c r="F174" s="219" t="s">
        <v>469</v>
      </c>
      <c r="G174" s="220" t="s">
        <v>287</v>
      </c>
      <c r="H174" s="221">
        <v>25.859000000000002</v>
      </c>
      <c r="I174" s="222">
        <v>13.699999999999999</v>
      </c>
      <c r="J174" s="222">
        <f>ROUND(I174*H174,2)</f>
        <v>354.26999999999998</v>
      </c>
      <c r="K174" s="223"/>
      <c r="L174" s="35"/>
      <c r="M174" s="224" t="s">
        <v>1</v>
      </c>
      <c r="N174" s="225" t="s">
        <v>38</v>
      </c>
      <c r="O174" s="226">
        <v>0.019</v>
      </c>
      <c r="P174" s="226">
        <f>O174*H174</f>
        <v>0.49132100000000001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354.26999999999998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354.26999999999998</v>
      </c>
      <c r="BL174" s="14" t="s">
        <v>288</v>
      </c>
      <c r="BM174" s="228" t="s">
        <v>1485</v>
      </c>
    </row>
    <row r="175" s="2" customFormat="1" ht="21.75" customHeight="1">
      <c r="A175" s="29"/>
      <c r="B175" s="30"/>
      <c r="C175" s="217" t="s">
        <v>451</v>
      </c>
      <c r="D175" s="217" t="s">
        <v>284</v>
      </c>
      <c r="E175" s="218" t="s">
        <v>472</v>
      </c>
      <c r="F175" s="219" t="s">
        <v>473</v>
      </c>
      <c r="G175" s="220" t="s">
        <v>287</v>
      </c>
      <c r="H175" s="221">
        <v>236.84999999999999</v>
      </c>
      <c r="I175" s="222">
        <v>21.800000000000001</v>
      </c>
      <c r="J175" s="222">
        <f>ROUND(I175*H175,2)</f>
        <v>5163.3299999999999</v>
      </c>
      <c r="K175" s="223"/>
      <c r="L175" s="35"/>
      <c r="M175" s="224" t="s">
        <v>1</v>
      </c>
      <c r="N175" s="225" t="s">
        <v>38</v>
      </c>
      <c r="O175" s="226">
        <v>0.025000000000000001</v>
      </c>
      <c r="P175" s="226">
        <f>O175*H175</f>
        <v>5.9212500000000006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5163.3299999999999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5163.3299999999999</v>
      </c>
      <c r="BL175" s="14" t="s">
        <v>288</v>
      </c>
      <c r="BM175" s="228" t="s">
        <v>1486</v>
      </c>
    </row>
    <row r="176" s="2" customFormat="1" ht="21.75" customHeight="1">
      <c r="A176" s="29"/>
      <c r="B176" s="30"/>
      <c r="C176" s="217" t="s">
        <v>455</v>
      </c>
      <c r="D176" s="217" t="s">
        <v>284</v>
      </c>
      <c r="E176" s="218" t="s">
        <v>476</v>
      </c>
      <c r="F176" s="219" t="s">
        <v>477</v>
      </c>
      <c r="G176" s="220" t="s">
        <v>287</v>
      </c>
      <c r="H176" s="221">
        <v>16.193000000000001</v>
      </c>
      <c r="I176" s="222">
        <v>76</v>
      </c>
      <c r="J176" s="222">
        <f>ROUND(I176*H176,2)</f>
        <v>1230.6700000000001</v>
      </c>
      <c r="K176" s="223"/>
      <c r="L176" s="35"/>
      <c r="M176" s="224" t="s">
        <v>1</v>
      </c>
      <c r="N176" s="225" t="s">
        <v>38</v>
      </c>
      <c r="O176" s="226">
        <v>0.114</v>
      </c>
      <c r="P176" s="226">
        <f>O176*H176</f>
        <v>1.8460020000000001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1230.6700000000001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1230.6700000000001</v>
      </c>
      <c r="BL176" s="14" t="s">
        <v>288</v>
      </c>
      <c r="BM176" s="228" t="s">
        <v>478</v>
      </c>
    </row>
    <row r="177" s="2" customFormat="1" ht="21.75" customHeight="1">
      <c r="A177" s="29"/>
      <c r="B177" s="30"/>
      <c r="C177" s="217" t="s">
        <v>459</v>
      </c>
      <c r="D177" s="217" t="s">
        <v>284</v>
      </c>
      <c r="E177" s="218" t="s">
        <v>480</v>
      </c>
      <c r="F177" s="219" t="s">
        <v>481</v>
      </c>
      <c r="G177" s="220" t="s">
        <v>287</v>
      </c>
      <c r="H177" s="221">
        <v>16.193000000000001</v>
      </c>
      <c r="I177" s="222">
        <v>5.7999999999999998</v>
      </c>
      <c r="J177" s="222">
        <f>ROUND(I177*H177,2)</f>
        <v>93.920000000000002</v>
      </c>
      <c r="K177" s="223"/>
      <c r="L177" s="35"/>
      <c r="M177" s="224" t="s">
        <v>1</v>
      </c>
      <c r="N177" s="225" t="s">
        <v>38</v>
      </c>
      <c r="O177" s="226">
        <v>0.0070000000000000001</v>
      </c>
      <c r="P177" s="226">
        <f>O177*H177</f>
        <v>0.11335100000000001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93.920000000000002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93.920000000000002</v>
      </c>
      <c r="BL177" s="14" t="s">
        <v>288</v>
      </c>
      <c r="BM177" s="228" t="s">
        <v>482</v>
      </c>
    </row>
    <row r="178" s="2" customFormat="1" ht="16.5" customHeight="1">
      <c r="A178" s="29"/>
      <c r="B178" s="30"/>
      <c r="C178" s="230" t="s">
        <v>463</v>
      </c>
      <c r="D178" s="230" t="s">
        <v>378</v>
      </c>
      <c r="E178" s="231" t="s">
        <v>484</v>
      </c>
      <c r="F178" s="232" t="s">
        <v>485</v>
      </c>
      <c r="G178" s="233" t="s">
        <v>486</v>
      </c>
      <c r="H178" s="234">
        <v>0.40500000000000003</v>
      </c>
      <c r="I178" s="235">
        <v>104</v>
      </c>
      <c r="J178" s="235">
        <f>ROUND(I178*H178,2)</f>
        <v>42.119999999999997</v>
      </c>
      <c r="K178" s="236"/>
      <c r="L178" s="237"/>
      <c r="M178" s="238" t="s">
        <v>1</v>
      </c>
      <c r="N178" s="239" t="s">
        <v>38</v>
      </c>
      <c r="O178" s="226">
        <v>0</v>
      </c>
      <c r="P178" s="226">
        <f>O178*H178</f>
        <v>0</v>
      </c>
      <c r="Q178" s="226">
        <v>0.001</v>
      </c>
      <c r="R178" s="226">
        <f>Q178*H178</f>
        <v>0.00040500000000000003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311</v>
      </c>
      <c r="AT178" s="228" t="s">
        <v>378</v>
      </c>
      <c r="AU178" s="228" t="s">
        <v>82</v>
      </c>
      <c r="AY178" s="14" t="s">
        <v>282</v>
      </c>
      <c r="BE178" s="229">
        <f>IF(N178="základní",J178,0)</f>
        <v>42.119999999999997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42.119999999999997</v>
      </c>
      <c r="BL178" s="14" t="s">
        <v>288</v>
      </c>
      <c r="BM178" s="228" t="s">
        <v>487</v>
      </c>
    </row>
    <row r="179" s="12" customFormat="1" ht="22.8" customHeight="1">
      <c r="A179" s="12"/>
      <c r="B179" s="202"/>
      <c r="C179" s="203"/>
      <c r="D179" s="204" t="s">
        <v>72</v>
      </c>
      <c r="E179" s="215" t="s">
        <v>82</v>
      </c>
      <c r="F179" s="215" t="s">
        <v>488</v>
      </c>
      <c r="G179" s="203"/>
      <c r="H179" s="203"/>
      <c r="I179" s="203"/>
      <c r="J179" s="216">
        <f>BK179</f>
        <v>513</v>
      </c>
      <c r="K179" s="203"/>
      <c r="L179" s="207"/>
      <c r="M179" s="208"/>
      <c r="N179" s="209"/>
      <c r="O179" s="209"/>
      <c r="P179" s="210">
        <f>P180</f>
        <v>0.41400000000000003</v>
      </c>
      <c r="Q179" s="209"/>
      <c r="R179" s="210">
        <f>R180</f>
        <v>0</v>
      </c>
      <c r="S179" s="209"/>
      <c r="T179" s="211">
        <f>T180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2" t="s">
        <v>80</v>
      </c>
      <c r="AT179" s="213" t="s">
        <v>72</v>
      </c>
      <c r="AU179" s="213" t="s">
        <v>80</v>
      </c>
      <c r="AY179" s="212" t="s">
        <v>282</v>
      </c>
      <c r="BK179" s="214">
        <f>BK180</f>
        <v>513</v>
      </c>
    </row>
    <row r="180" s="2" customFormat="1" ht="33" customHeight="1">
      <c r="A180" s="29"/>
      <c r="B180" s="30"/>
      <c r="C180" s="217" t="s">
        <v>467</v>
      </c>
      <c r="D180" s="217" t="s">
        <v>284</v>
      </c>
      <c r="E180" s="218" t="s">
        <v>494</v>
      </c>
      <c r="F180" s="219" t="s">
        <v>495</v>
      </c>
      <c r="G180" s="220" t="s">
        <v>356</v>
      </c>
      <c r="H180" s="221">
        <v>0.45000000000000001</v>
      </c>
      <c r="I180" s="222">
        <v>1140</v>
      </c>
      <c r="J180" s="222">
        <f>ROUND(I180*H180,2)</f>
        <v>513</v>
      </c>
      <c r="K180" s="223"/>
      <c r="L180" s="35"/>
      <c r="M180" s="224" t="s">
        <v>1</v>
      </c>
      <c r="N180" s="225" t="s">
        <v>38</v>
      </c>
      <c r="O180" s="226">
        <v>0.92000000000000004</v>
      </c>
      <c r="P180" s="226">
        <f>O180*H180</f>
        <v>0.41400000000000003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513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513</v>
      </c>
      <c r="BL180" s="14" t="s">
        <v>288</v>
      </c>
      <c r="BM180" s="228" t="s">
        <v>496</v>
      </c>
    </row>
    <row r="181" s="12" customFormat="1" ht="22.8" customHeight="1">
      <c r="A181" s="12"/>
      <c r="B181" s="202"/>
      <c r="C181" s="203"/>
      <c r="D181" s="204" t="s">
        <v>72</v>
      </c>
      <c r="E181" s="215" t="s">
        <v>288</v>
      </c>
      <c r="F181" s="215" t="s">
        <v>519</v>
      </c>
      <c r="G181" s="203"/>
      <c r="H181" s="203"/>
      <c r="I181" s="203"/>
      <c r="J181" s="216">
        <f>BK181</f>
        <v>28722.18</v>
      </c>
      <c r="K181" s="203"/>
      <c r="L181" s="207"/>
      <c r="M181" s="208"/>
      <c r="N181" s="209"/>
      <c r="O181" s="209"/>
      <c r="P181" s="210">
        <f>SUM(P182:P184)</f>
        <v>35.299937999999997</v>
      </c>
      <c r="Q181" s="209"/>
      <c r="R181" s="210">
        <f>SUM(R182:R184)</f>
        <v>0.34276800000000002</v>
      </c>
      <c r="S181" s="209"/>
      <c r="T181" s="211">
        <f>SUM(T182:T184)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2" t="s">
        <v>80</v>
      </c>
      <c r="AT181" s="213" t="s">
        <v>72</v>
      </c>
      <c r="AU181" s="213" t="s">
        <v>80</v>
      </c>
      <c r="AY181" s="212" t="s">
        <v>282</v>
      </c>
      <c r="BK181" s="214">
        <f>SUM(BK182:BK184)</f>
        <v>28722.18</v>
      </c>
    </row>
    <row r="182" s="2" customFormat="1" ht="33" customHeight="1">
      <c r="A182" s="29"/>
      <c r="B182" s="30"/>
      <c r="C182" s="217" t="s">
        <v>471</v>
      </c>
      <c r="D182" s="217" t="s">
        <v>284</v>
      </c>
      <c r="E182" s="218" t="s">
        <v>521</v>
      </c>
      <c r="F182" s="219" t="s">
        <v>522</v>
      </c>
      <c r="G182" s="220" t="s">
        <v>356</v>
      </c>
      <c r="H182" s="221">
        <v>25.914000000000001</v>
      </c>
      <c r="I182" s="222">
        <v>1070</v>
      </c>
      <c r="J182" s="222">
        <f>ROUND(I182*H182,2)</f>
        <v>27727.98</v>
      </c>
      <c r="K182" s="223"/>
      <c r="L182" s="35"/>
      <c r="M182" s="224" t="s">
        <v>1</v>
      </c>
      <c r="N182" s="225" t="s">
        <v>38</v>
      </c>
      <c r="O182" s="226">
        <v>1.317</v>
      </c>
      <c r="P182" s="226">
        <f>O182*H182</f>
        <v>34.128737999999998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27727.98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27727.98</v>
      </c>
      <c r="BL182" s="14" t="s">
        <v>288</v>
      </c>
      <c r="BM182" s="228" t="s">
        <v>523</v>
      </c>
    </row>
    <row r="183" s="2" customFormat="1" ht="21.75" customHeight="1">
      <c r="A183" s="29"/>
      <c r="B183" s="30"/>
      <c r="C183" s="217" t="s">
        <v>475</v>
      </c>
      <c r="D183" s="217" t="s">
        <v>284</v>
      </c>
      <c r="E183" s="218" t="s">
        <v>1128</v>
      </c>
      <c r="F183" s="219" t="s">
        <v>1129</v>
      </c>
      <c r="G183" s="220" t="s">
        <v>356</v>
      </c>
      <c r="H183" s="221">
        <v>0.14999999999999999</v>
      </c>
      <c r="I183" s="222">
        <v>2820</v>
      </c>
      <c r="J183" s="222">
        <f>ROUND(I183*H183,2)</f>
        <v>423</v>
      </c>
      <c r="K183" s="223"/>
      <c r="L183" s="35"/>
      <c r="M183" s="224" t="s">
        <v>1</v>
      </c>
      <c r="N183" s="225" t="s">
        <v>38</v>
      </c>
      <c r="O183" s="226">
        <v>1.208</v>
      </c>
      <c r="P183" s="226">
        <f>O183*H183</f>
        <v>0.1812</v>
      </c>
      <c r="Q183" s="226">
        <v>2.234</v>
      </c>
      <c r="R183" s="226">
        <f>Q183*H183</f>
        <v>0.33510000000000001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423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423</v>
      </c>
      <c r="BL183" s="14" t="s">
        <v>288</v>
      </c>
      <c r="BM183" s="228" t="s">
        <v>1130</v>
      </c>
    </row>
    <row r="184" s="2" customFormat="1" ht="16.5" customHeight="1">
      <c r="A184" s="29"/>
      <c r="B184" s="30"/>
      <c r="C184" s="217" t="s">
        <v>479</v>
      </c>
      <c r="D184" s="217" t="s">
        <v>284</v>
      </c>
      <c r="E184" s="218" t="s">
        <v>1131</v>
      </c>
      <c r="F184" s="219" t="s">
        <v>1132</v>
      </c>
      <c r="G184" s="220" t="s">
        <v>287</v>
      </c>
      <c r="H184" s="221">
        <v>1.2</v>
      </c>
      <c r="I184" s="222">
        <v>476</v>
      </c>
      <c r="J184" s="222">
        <f>ROUND(I184*H184,2)</f>
        <v>571.20000000000005</v>
      </c>
      <c r="K184" s="223"/>
      <c r="L184" s="35"/>
      <c r="M184" s="224" t="s">
        <v>1</v>
      </c>
      <c r="N184" s="225" t="s">
        <v>38</v>
      </c>
      <c r="O184" s="226">
        <v>0.82499999999999996</v>
      </c>
      <c r="P184" s="226">
        <f>O184*H184</f>
        <v>0.98999999999999988</v>
      </c>
      <c r="Q184" s="226">
        <v>0.0063899999999999998</v>
      </c>
      <c r="R184" s="226">
        <f>Q184*H184</f>
        <v>0.0076679999999999995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571.20000000000005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571.20000000000005</v>
      </c>
      <c r="BL184" s="14" t="s">
        <v>288</v>
      </c>
      <c r="BM184" s="228" t="s">
        <v>1133</v>
      </c>
    </row>
    <row r="185" s="12" customFormat="1" ht="22.8" customHeight="1">
      <c r="A185" s="12"/>
      <c r="B185" s="202"/>
      <c r="C185" s="203"/>
      <c r="D185" s="204" t="s">
        <v>72</v>
      </c>
      <c r="E185" s="215" t="s">
        <v>299</v>
      </c>
      <c r="F185" s="215" t="s">
        <v>552</v>
      </c>
      <c r="G185" s="203"/>
      <c r="H185" s="203"/>
      <c r="I185" s="203"/>
      <c r="J185" s="216">
        <f>BK185</f>
        <v>343641.53000000003</v>
      </c>
      <c r="K185" s="203"/>
      <c r="L185" s="207"/>
      <c r="M185" s="208"/>
      <c r="N185" s="209"/>
      <c r="O185" s="209"/>
      <c r="P185" s="210">
        <f>SUM(P186:P198)</f>
        <v>88.49213499999999</v>
      </c>
      <c r="Q185" s="209"/>
      <c r="R185" s="210">
        <f>SUM(R186:R198)</f>
        <v>68.536356250000011</v>
      </c>
      <c r="S185" s="209"/>
      <c r="T185" s="211">
        <f>SUM(T186:T198)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2" t="s">
        <v>80</v>
      </c>
      <c r="AT185" s="213" t="s">
        <v>72</v>
      </c>
      <c r="AU185" s="213" t="s">
        <v>80</v>
      </c>
      <c r="AY185" s="212" t="s">
        <v>282</v>
      </c>
      <c r="BK185" s="214">
        <f>SUM(BK186:BK198)</f>
        <v>343641.53000000003</v>
      </c>
    </row>
    <row r="186" s="2" customFormat="1" ht="16.5" customHeight="1">
      <c r="A186" s="29"/>
      <c r="B186" s="30"/>
      <c r="C186" s="217" t="s">
        <v>483</v>
      </c>
      <c r="D186" s="217" t="s">
        <v>284</v>
      </c>
      <c r="E186" s="218" t="s">
        <v>554</v>
      </c>
      <c r="F186" s="219" t="s">
        <v>555</v>
      </c>
      <c r="G186" s="220" t="s">
        <v>287</v>
      </c>
      <c r="H186" s="221">
        <v>210.155</v>
      </c>
      <c r="I186" s="222">
        <v>56.5</v>
      </c>
      <c r="J186" s="222">
        <f>ROUND(I186*H186,2)</f>
        <v>11873.76</v>
      </c>
      <c r="K186" s="223"/>
      <c r="L186" s="35"/>
      <c r="M186" s="224" t="s">
        <v>1</v>
      </c>
      <c r="N186" s="225" t="s">
        <v>38</v>
      </c>
      <c r="O186" s="226">
        <v>0.021000000000000001</v>
      </c>
      <c r="P186" s="226">
        <f>O186*H186</f>
        <v>4.4132550000000004</v>
      </c>
      <c r="Q186" s="226">
        <v>0.11500000000000001</v>
      </c>
      <c r="R186" s="226">
        <f>Q186*H186</f>
        <v>24.167825000000001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11873.76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11873.76</v>
      </c>
      <c r="BL186" s="14" t="s">
        <v>288</v>
      </c>
      <c r="BM186" s="228" t="s">
        <v>556</v>
      </c>
    </row>
    <row r="187" s="2" customFormat="1" ht="16.5" customHeight="1">
      <c r="A187" s="29"/>
      <c r="B187" s="30"/>
      <c r="C187" s="217" t="s">
        <v>489</v>
      </c>
      <c r="D187" s="217" t="s">
        <v>284</v>
      </c>
      <c r="E187" s="218" t="s">
        <v>558</v>
      </c>
      <c r="F187" s="219" t="s">
        <v>559</v>
      </c>
      <c r="G187" s="220" t="s">
        <v>287</v>
      </c>
      <c r="H187" s="221">
        <v>25.945</v>
      </c>
      <c r="I187" s="222">
        <v>162</v>
      </c>
      <c r="J187" s="222">
        <f>ROUND(I187*H187,2)</f>
        <v>4203.0900000000001</v>
      </c>
      <c r="K187" s="223"/>
      <c r="L187" s="35"/>
      <c r="M187" s="224" t="s">
        <v>1</v>
      </c>
      <c r="N187" s="225" t="s">
        <v>38</v>
      </c>
      <c r="O187" s="226">
        <v>0.025999999999999999</v>
      </c>
      <c r="P187" s="226">
        <f>O187*H187</f>
        <v>0.67457</v>
      </c>
      <c r="Q187" s="226">
        <v>0.34499999999999997</v>
      </c>
      <c r="R187" s="226">
        <f>Q187*H187</f>
        <v>8.9510249999999996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4203.0900000000001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4203.0900000000001</v>
      </c>
      <c r="BL187" s="14" t="s">
        <v>288</v>
      </c>
      <c r="BM187" s="228" t="s">
        <v>560</v>
      </c>
    </row>
    <row r="188" s="2" customFormat="1" ht="16.5" customHeight="1">
      <c r="A188" s="29"/>
      <c r="B188" s="30"/>
      <c r="C188" s="217" t="s">
        <v>493</v>
      </c>
      <c r="D188" s="217" t="s">
        <v>284</v>
      </c>
      <c r="E188" s="218" t="s">
        <v>934</v>
      </c>
      <c r="F188" s="219" t="s">
        <v>935</v>
      </c>
      <c r="G188" s="220" t="s">
        <v>287</v>
      </c>
      <c r="H188" s="221">
        <v>0.75</v>
      </c>
      <c r="I188" s="222">
        <v>181</v>
      </c>
      <c r="J188" s="222">
        <f>ROUND(I188*H188,2)</f>
        <v>135.75</v>
      </c>
      <c r="K188" s="223"/>
      <c r="L188" s="35"/>
      <c r="M188" s="224" t="s">
        <v>1</v>
      </c>
      <c r="N188" s="225" t="s">
        <v>38</v>
      </c>
      <c r="O188" s="226">
        <v>0.025999999999999999</v>
      </c>
      <c r="P188" s="226">
        <f>O188*H188</f>
        <v>0.0195</v>
      </c>
      <c r="Q188" s="226">
        <v>0.39100000000000001</v>
      </c>
      <c r="R188" s="226">
        <f>Q188*H188</f>
        <v>0.29325000000000001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135.75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135.75</v>
      </c>
      <c r="BL188" s="14" t="s">
        <v>288</v>
      </c>
      <c r="BM188" s="228" t="s">
        <v>936</v>
      </c>
    </row>
    <row r="189" s="2" customFormat="1" ht="16.5" customHeight="1">
      <c r="A189" s="29"/>
      <c r="B189" s="30"/>
      <c r="C189" s="217" t="s">
        <v>498</v>
      </c>
      <c r="D189" s="217" t="s">
        <v>284</v>
      </c>
      <c r="E189" s="218" t="s">
        <v>562</v>
      </c>
      <c r="F189" s="219" t="s">
        <v>563</v>
      </c>
      <c r="G189" s="220" t="s">
        <v>287</v>
      </c>
      <c r="H189" s="221">
        <v>25.945</v>
      </c>
      <c r="I189" s="222">
        <v>211</v>
      </c>
      <c r="J189" s="222">
        <f>ROUND(I189*H189,2)</f>
        <v>5474.3999999999996</v>
      </c>
      <c r="K189" s="223"/>
      <c r="L189" s="35"/>
      <c r="M189" s="224" t="s">
        <v>1</v>
      </c>
      <c r="N189" s="225" t="s">
        <v>38</v>
      </c>
      <c r="O189" s="226">
        <v>0.029000000000000001</v>
      </c>
      <c r="P189" s="226">
        <f>O189*H189</f>
        <v>0.7524050000000001</v>
      </c>
      <c r="Q189" s="226">
        <v>0.46000000000000002</v>
      </c>
      <c r="R189" s="226">
        <f>Q189*H189</f>
        <v>11.934700000000001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5474.3999999999996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5474.3999999999996</v>
      </c>
      <c r="BL189" s="14" t="s">
        <v>288</v>
      </c>
      <c r="BM189" s="228" t="s">
        <v>564</v>
      </c>
    </row>
    <row r="190" s="2" customFormat="1" ht="16.5" customHeight="1">
      <c r="A190" s="29"/>
      <c r="B190" s="30"/>
      <c r="C190" s="217" t="s">
        <v>503</v>
      </c>
      <c r="D190" s="217" t="s">
        <v>284</v>
      </c>
      <c r="E190" s="218" t="s">
        <v>566</v>
      </c>
      <c r="F190" s="219" t="s">
        <v>567</v>
      </c>
      <c r="G190" s="220" t="s">
        <v>287</v>
      </c>
      <c r="H190" s="221">
        <v>210.155</v>
      </c>
      <c r="I190" s="222">
        <v>41</v>
      </c>
      <c r="J190" s="222">
        <f>ROUND(I190*H190,2)</f>
        <v>8616.3600000000006</v>
      </c>
      <c r="K190" s="223"/>
      <c r="L190" s="35"/>
      <c r="M190" s="224" t="s">
        <v>1</v>
      </c>
      <c r="N190" s="225" t="s">
        <v>38</v>
      </c>
      <c r="O190" s="226">
        <v>0.021000000000000001</v>
      </c>
      <c r="P190" s="226">
        <f>O190*H190</f>
        <v>4.4132550000000004</v>
      </c>
      <c r="Q190" s="226">
        <v>0.108</v>
      </c>
      <c r="R190" s="226">
        <f>Q190*H190</f>
        <v>22.696739999999998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8616.3600000000006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8616.3600000000006</v>
      </c>
      <c r="BL190" s="14" t="s">
        <v>288</v>
      </c>
      <c r="BM190" s="228" t="s">
        <v>568</v>
      </c>
    </row>
    <row r="191" s="2" customFormat="1" ht="21.75" customHeight="1">
      <c r="A191" s="29"/>
      <c r="B191" s="30"/>
      <c r="C191" s="217" t="s">
        <v>507</v>
      </c>
      <c r="D191" s="217" t="s">
        <v>284</v>
      </c>
      <c r="E191" s="218" t="s">
        <v>570</v>
      </c>
      <c r="F191" s="219" t="s">
        <v>571</v>
      </c>
      <c r="G191" s="220" t="s">
        <v>287</v>
      </c>
      <c r="H191" s="221">
        <v>204.27000000000001</v>
      </c>
      <c r="I191" s="222">
        <v>722</v>
      </c>
      <c r="J191" s="222">
        <f>ROUND(I191*H191,2)</f>
        <v>147482.94</v>
      </c>
      <c r="K191" s="223"/>
      <c r="L191" s="35"/>
      <c r="M191" s="224" t="s">
        <v>1</v>
      </c>
      <c r="N191" s="225" t="s">
        <v>38</v>
      </c>
      <c r="O191" s="226">
        <v>0.186</v>
      </c>
      <c r="P191" s="226">
        <f>O191*H191</f>
        <v>37.994219999999999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147482.94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147482.94</v>
      </c>
      <c r="BL191" s="14" t="s">
        <v>288</v>
      </c>
      <c r="BM191" s="228" t="s">
        <v>572</v>
      </c>
    </row>
    <row r="192" s="2" customFormat="1" ht="21.75" customHeight="1">
      <c r="A192" s="29"/>
      <c r="B192" s="30"/>
      <c r="C192" s="217" t="s">
        <v>511</v>
      </c>
      <c r="D192" s="217" t="s">
        <v>284</v>
      </c>
      <c r="E192" s="218" t="s">
        <v>574</v>
      </c>
      <c r="F192" s="219" t="s">
        <v>575</v>
      </c>
      <c r="G192" s="220" t="s">
        <v>287</v>
      </c>
      <c r="H192" s="221">
        <v>5.8849999999999998</v>
      </c>
      <c r="I192" s="222">
        <v>741</v>
      </c>
      <c r="J192" s="222">
        <f>ROUND(I192*H192,2)</f>
        <v>4360.79</v>
      </c>
      <c r="K192" s="223"/>
      <c r="L192" s="35"/>
      <c r="M192" s="224" t="s">
        <v>1</v>
      </c>
      <c r="N192" s="225" t="s">
        <v>38</v>
      </c>
      <c r="O192" s="226">
        <v>0.19400000000000001</v>
      </c>
      <c r="P192" s="226">
        <f>O192*H192</f>
        <v>1.1416900000000001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4360.79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4360.79</v>
      </c>
      <c r="BL192" s="14" t="s">
        <v>288</v>
      </c>
      <c r="BM192" s="228" t="s">
        <v>576</v>
      </c>
    </row>
    <row r="193" s="2" customFormat="1" ht="21.75" customHeight="1">
      <c r="A193" s="29"/>
      <c r="B193" s="30"/>
      <c r="C193" s="217" t="s">
        <v>515</v>
      </c>
      <c r="D193" s="217" t="s">
        <v>284</v>
      </c>
      <c r="E193" s="218" t="s">
        <v>578</v>
      </c>
      <c r="F193" s="219" t="s">
        <v>579</v>
      </c>
      <c r="G193" s="220" t="s">
        <v>287</v>
      </c>
      <c r="H193" s="221">
        <v>236.09999999999999</v>
      </c>
      <c r="I193" s="222">
        <v>18.800000000000001</v>
      </c>
      <c r="J193" s="222">
        <f>ROUND(I193*H193,2)</f>
        <v>4438.6800000000003</v>
      </c>
      <c r="K193" s="223"/>
      <c r="L193" s="35"/>
      <c r="M193" s="224" t="s">
        <v>1</v>
      </c>
      <c r="N193" s="225" t="s">
        <v>38</v>
      </c>
      <c r="O193" s="226">
        <v>0.0080000000000000002</v>
      </c>
      <c r="P193" s="226">
        <f>O193*H193</f>
        <v>1.8888</v>
      </c>
      <c r="Q193" s="226">
        <v>0.00034000000000000002</v>
      </c>
      <c r="R193" s="226">
        <f>Q193*H193</f>
        <v>0.080273999999999998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4438.6800000000003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4438.6800000000003</v>
      </c>
      <c r="BL193" s="14" t="s">
        <v>288</v>
      </c>
      <c r="BM193" s="228" t="s">
        <v>580</v>
      </c>
    </row>
    <row r="194" s="2" customFormat="1" ht="21.75" customHeight="1">
      <c r="A194" s="29"/>
      <c r="B194" s="30"/>
      <c r="C194" s="217" t="s">
        <v>520</v>
      </c>
      <c r="D194" s="217" t="s">
        <v>284</v>
      </c>
      <c r="E194" s="218" t="s">
        <v>582</v>
      </c>
      <c r="F194" s="219" t="s">
        <v>583</v>
      </c>
      <c r="G194" s="220" t="s">
        <v>287</v>
      </c>
      <c r="H194" s="221">
        <v>260.97500000000002</v>
      </c>
      <c r="I194" s="222">
        <v>15.300000000000001</v>
      </c>
      <c r="J194" s="222">
        <f>ROUND(I194*H194,2)</f>
        <v>3992.9200000000001</v>
      </c>
      <c r="K194" s="223"/>
      <c r="L194" s="35"/>
      <c r="M194" s="224" t="s">
        <v>1</v>
      </c>
      <c r="N194" s="225" t="s">
        <v>38</v>
      </c>
      <c r="O194" s="226">
        <v>0.002</v>
      </c>
      <c r="P194" s="226">
        <f>O194*H194</f>
        <v>0.52195000000000003</v>
      </c>
      <c r="Q194" s="226">
        <v>0.00071000000000000002</v>
      </c>
      <c r="R194" s="226">
        <f>Q194*H194</f>
        <v>0.18529225000000002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3992.9200000000001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3992.9200000000001</v>
      </c>
      <c r="BL194" s="14" t="s">
        <v>288</v>
      </c>
      <c r="BM194" s="228" t="s">
        <v>584</v>
      </c>
    </row>
    <row r="195" s="2" customFormat="1" ht="21.75" customHeight="1">
      <c r="A195" s="29"/>
      <c r="B195" s="30"/>
      <c r="C195" s="217" t="s">
        <v>524</v>
      </c>
      <c r="D195" s="217" t="s">
        <v>284</v>
      </c>
      <c r="E195" s="218" t="s">
        <v>586</v>
      </c>
      <c r="F195" s="219" t="s">
        <v>587</v>
      </c>
      <c r="G195" s="220" t="s">
        <v>287</v>
      </c>
      <c r="H195" s="221">
        <v>25.945</v>
      </c>
      <c r="I195" s="222">
        <v>296</v>
      </c>
      <c r="J195" s="222">
        <f>ROUND(I195*H195,2)</f>
        <v>7679.7200000000003</v>
      </c>
      <c r="K195" s="223"/>
      <c r="L195" s="35"/>
      <c r="M195" s="224" t="s">
        <v>1</v>
      </c>
      <c r="N195" s="225" t="s">
        <v>38</v>
      </c>
      <c r="O195" s="226">
        <v>0.068000000000000005</v>
      </c>
      <c r="P195" s="226">
        <f>O195*H195</f>
        <v>1.7642600000000002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7679.7200000000003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7679.7200000000003</v>
      </c>
      <c r="BL195" s="14" t="s">
        <v>288</v>
      </c>
      <c r="BM195" s="228" t="s">
        <v>1487</v>
      </c>
    </row>
    <row r="196" s="2" customFormat="1" ht="21.75" customHeight="1">
      <c r="A196" s="29"/>
      <c r="B196" s="30"/>
      <c r="C196" s="217" t="s">
        <v>528</v>
      </c>
      <c r="D196" s="217" t="s">
        <v>284</v>
      </c>
      <c r="E196" s="218" t="s">
        <v>590</v>
      </c>
      <c r="F196" s="219" t="s">
        <v>591</v>
      </c>
      <c r="G196" s="220" t="s">
        <v>287</v>
      </c>
      <c r="H196" s="221">
        <v>210.155</v>
      </c>
      <c r="I196" s="222">
        <v>294</v>
      </c>
      <c r="J196" s="222">
        <f>ROUND(I196*H196,2)</f>
        <v>61785.57</v>
      </c>
      <c r="K196" s="223"/>
      <c r="L196" s="35"/>
      <c r="M196" s="224" t="s">
        <v>1</v>
      </c>
      <c r="N196" s="225" t="s">
        <v>38</v>
      </c>
      <c r="O196" s="226">
        <v>0.070999999999999994</v>
      </c>
      <c r="P196" s="226">
        <f>O196*H196</f>
        <v>14.921004999999999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61785.57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61785.57</v>
      </c>
      <c r="BL196" s="14" t="s">
        <v>288</v>
      </c>
      <c r="BM196" s="228" t="s">
        <v>592</v>
      </c>
    </row>
    <row r="197" s="2" customFormat="1" ht="33" customHeight="1">
      <c r="A197" s="29"/>
      <c r="B197" s="30"/>
      <c r="C197" s="217" t="s">
        <v>532</v>
      </c>
      <c r="D197" s="217" t="s">
        <v>284</v>
      </c>
      <c r="E197" s="218" t="s">
        <v>594</v>
      </c>
      <c r="F197" s="219" t="s">
        <v>595</v>
      </c>
      <c r="G197" s="220" t="s">
        <v>287</v>
      </c>
      <c r="H197" s="221">
        <v>260.97500000000002</v>
      </c>
      <c r="I197" s="222">
        <v>318</v>
      </c>
      <c r="J197" s="222">
        <f>ROUND(I197*H197,2)</f>
        <v>82990.050000000003</v>
      </c>
      <c r="K197" s="223"/>
      <c r="L197" s="35"/>
      <c r="M197" s="224" t="s">
        <v>1</v>
      </c>
      <c r="N197" s="225" t="s">
        <v>38</v>
      </c>
      <c r="O197" s="226">
        <v>0.070999999999999994</v>
      </c>
      <c r="P197" s="226">
        <f>O197*H197</f>
        <v>18.529225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82990.050000000003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82990.050000000003</v>
      </c>
      <c r="BL197" s="14" t="s">
        <v>288</v>
      </c>
      <c r="BM197" s="228" t="s">
        <v>596</v>
      </c>
    </row>
    <row r="198" s="2" customFormat="1" ht="33" customHeight="1">
      <c r="A198" s="29"/>
      <c r="B198" s="30"/>
      <c r="C198" s="217" t="s">
        <v>536</v>
      </c>
      <c r="D198" s="217" t="s">
        <v>284</v>
      </c>
      <c r="E198" s="218" t="s">
        <v>938</v>
      </c>
      <c r="F198" s="219" t="s">
        <v>939</v>
      </c>
      <c r="G198" s="220" t="s">
        <v>287</v>
      </c>
      <c r="H198" s="221">
        <v>2.25</v>
      </c>
      <c r="I198" s="222">
        <v>270</v>
      </c>
      <c r="J198" s="222">
        <f>ROUND(I198*H198,2)</f>
        <v>607.5</v>
      </c>
      <c r="K198" s="223"/>
      <c r="L198" s="35"/>
      <c r="M198" s="224" t="s">
        <v>1</v>
      </c>
      <c r="N198" s="225" t="s">
        <v>38</v>
      </c>
      <c r="O198" s="226">
        <v>0.64800000000000002</v>
      </c>
      <c r="P198" s="226">
        <f>O198*H198</f>
        <v>1.458</v>
      </c>
      <c r="Q198" s="226">
        <v>0.10100000000000001</v>
      </c>
      <c r="R198" s="226">
        <f>Q198*H198</f>
        <v>0.22725000000000001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607.5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607.5</v>
      </c>
      <c r="BL198" s="14" t="s">
        <v>288</v>
      </c>
      <c r="BM198" s="228" t="s">
        <v>940</v>
      </c>
    </row>
    <row r="199" s="12" customFormat="1" ht="22.8" customHeight="1">
      <c r="A199" s="12"/>
      <c r="B199" s="202"/>
      <c r="C199" s="203"/>
      <c r="D199" s="204" t="s">
        <v>72</v>
      </c>
      <c r="E199" s="215" t="s">
        <v>311</v>
      </c>
      <c r="F199" s="215" t="s">
        <v>597</v>
      </c>
      <c r="G199" s="203"/>
      <c r="H199" s="203"/>
      <c r="I199" s="203"/>
      <c r="J199" s="216">
        <f>BK199</f>
        <v>389815.15999999997</v>
      </c>
      <c r="K199" s="203"/>
      <c r="L199" s="207"/>
      <c r="M199" s="208"/>
      <c r="N199" s="209"/>
      <c r="O199" s="209"/>
      <c r="P199" s="210">
        <f>SUM(P200:P234)</f>
        <v>326.08794999999992</v>
      </c>
      <c r="Q199" s="209"/>
      <c r="R199" s="210">
        <f>SUM(R200:R234)</f>
        <v>3.4575793699999999</v>
      </c>
      <c r="S199" s="209"/>
      <c r="T199" s="211">
        <f>SUM(T200:T234)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2" t="s">
        <v>80</v>
      </c>
      <c r="AT199" s="213" t="s">
        <v>72</v>
      </c>
      <c r="AU199" s="213" t="s">
        <v>80</v>
      </c>
      <c r="AY199" s="212" t="s">
        <v>282</v>
      </c>
      <c r="BK199" s="214">
        <f>SUM(BK200:BK234)</f>
        <v>389815.15999999997</v>
      </c>
    </row>
    <row r="200" s="2" customFormat="1" ht="21.75" customHeight="1">
      <c r="A200" s="29"/>
      <c r="B200" s="30"/>
      <c r="C200" s="217" t="s">
        <v>540</v>
      </c>
      <c r="D200" s="217" t="s">
        <v>284</v>
      </c>
      <c r="E200" s="218" t="s">
        <v>1135</v>
      </c>
      <c r="F200" s="219" t="s">
        <v>1136</v>
      </c>
      <c r="G200" s="220" t="s">
        <v>501</v>
      </c>
      <c r="H200" s="221">
        <v>2</v>
      </c>
      <c r="I200" s="222">
        <v>712</v>
      </c>
      <c r="J200" s="222">
        <f>ROUND(I200*H200,2)</f>
        <v>1424</v>
      </c>
      <c r="K200" s="223"/>
      <c r="L200" s="35"/>
      <c r="M200" s="224" t="s">
        <v>1</v>
      </c>
      <c r="N200" s="225" t="s">
        <v>38</v>
      </c>
      <c r="O200" s="226">
        <v>0.75900000000000001</v>
      </c>
      <c r="P200" s="226">
        <f>O200*H200</f>
        <v>1.518</v>
      </c>
      <c r="Q200" s="226">
        <v>0.00167</v>
      </c>
      <c r="R200" s="226">
        <f>Q200*H200</f>
        <v>0.0033400000000000001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1424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1424</v>
      </c>
      <c r="BL200" s="14" t="s">
        <v>288</v>
      </c>
      <c r="BM200" s="228" t="s">
        <v>1137</v>
      </c>
    </row>
    <row r="201" s="2" customFormat="1" ht="16.5" customHeight="1">
      <c r="A201" s="29"/>
      <c r="B201" s="30"/>
      <c r="C201" s="230" t="s">
        <v>544</v>
      </c>
      <c r="D201" s="230" t="s">
        <v>378</v>
      </c>
      <c r="E201" s="231" t="s">
        <v>1138</v>
      </c>
      <c r="F201" s="232" t="s">
        <v>1139</v>
      </c>
      <c r="G201" s="233" t="s">
        <v>501</v>
      </c>
      <c r="H201" s="234">
        <v>2</v>
      </c>
      <c r="I201" s="235">
        <v>2011</v>
      </c>
      <c r="J201" s="235">
        <f>ROUND(I201*H201,2)</f>
        <v>4022</v>
      </c>
      <c r="K201" s="236"/>
      <c r="L201" s="237"/>
      <c r="M201" s="238" t="s">
        <v>1</v>
      </c>
      <c r="N201" s="239" t="s">
        <v>38</v>
      </c>
      <c r="O201" s="226">
        <v>0</v>
      </c>
      <c r="P201" s="226">
        <f>O201*H201</f>
        <v>0</v>
      </c>
      <c r="Q201" s="226">
        <v>0.010999999999999999</v>
      </c>
      <c r="R201" s="226">
        <f>Q201*H201</f>
        <v>0.021999999999999999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311</v>
      </c>
      <c r="AT201" s="228" t="s">
        <v>378</v>
      </c>
      <c r="AU201" s="228" t="s">
        <v>82</v>
      </c>
      <c r="AY201" s="14" t="s">
        <v>282</v>
      </c>
      <c r="BE201" s="229">
        <f>IF(N201="základní",J201,0)</f>
        <v>4022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4022</v>
      </c>
      <c r="BL201" s="14" t="s">
        <v>288</v>
      </c>
      <c r="BM201" s="228" t="s">
        <v>1140</v>
      </c>
    </row>
    <row r="202" s="2" customFormat="1" ht="21.75" customHeight="1">
      <c r="A202" s="29"/>
      <c r="B202" s="30"/>
      <c r="C202" s="217" t="s">
        <v>548</v>
      </c>
      <c r="D202" s="217" t="s">
        <v>284</v>
      </c>
      <c r="E202" s="218" t="s">
        <v>1147</v>
      </c>
      <c r="F202" s="219" t="s">
        <v>1148</v>
      </c>
      <c r="G202" s="220" t="s">
        <v>501</v>
      </c>
      <c r="H202" s="221">
        <v>2</v>
      </c>
      <c r="I202" s="222">
        <v>973</v>
      </c>
      <c r="J202" s="222">
        <f>ROUND(I202*H202,2)</f>
        <v>1946</v>
      </c>
      <c r="K202" s="223"/>
      <c r="L202" s="35"/>
      <c r="M202" s="224" t="s">
        <v>1</v>
      </c>
      <c r="N202" s="225" t="s">
        <v>38</v>
      </c>
      <c r="O202" s="226">
        <v>1.0940000000000001</v>
      </c>
      <c r="P202" s="226">
        <f>O202*H202</f>
        <v>2.1880000000000002</v>
      </c>
      <c r="Q202" s="226">
        <v>0.0017099999999999999</v>
      </c>
      <c r="R202" s="226">
        <f>Q202*H202</f>
        <v>0.0034199999999999999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1946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1946</v>
      </c>
      <c r="BL202" s="14" t="s">
        <v>288</v>
      </c>
      <c r="BM202" s="228" t="s">
        <v>1488</v>
      </c>
    </row>
    <row r="203" s="2" customFormat="1" ht="21.75" customHeight="1">
      <c r="A203" s="29"/>
      <c r="B203" s="30"/>
      <c r="C203" s="230" t="s">
        <v>553</v>
      </c>
      <c r="D203" s="230" t="s">
        <v>378</v>
      </c>
      <c r="E203" s="231" t="s">
        <v>1489</v>
      </c>
      <c r="F203" s="232" t="s">
        <v>1490</v>
      </c>
      <c r="G203" s="233" t="s">
        <v>501</v>
      </c>
      <c r="H203" s="234">
        <v>2</v>
      </c>
      <c r="I203" s="235">
        <v>4210</v>
      </c>
      <c r="J203" s="235">
        <f>ROUND(I203*H203,2)</f>
        <v>8420</v>
      </c>
      <c r="K203" s="236"/>
      <c r="L203" s="237"/>
      <c r="M203" s="238" t="s">
        <v>1</v>
      </c>
      <c r="N203" s="239" t="s">
        <v>38</v>
      </c>
      <c r="O203" s="226">
        <v>0</v>
      </c>
      <c r="P203" s="226">
        <f>O203*H203</f>
        <v>0</v>
      </c>
      <c r="Q203" s="226">
        <v>0.0149</v>
      </c>
      <c r="R203" s="226">
        <f>Q203*H203</f>
        <v>0.0298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311</v>
      </c>
      <c r="AT203" s="228" t="s">
        <v>378</v>
      </c>
      <c r="AU203" s="228" t="s">
        <v>82</v>
      </c>
      <c r="AY203" s="14" t="s">
        <v>282</v>
      </c>
      <c r="BE203" s="229">
        <f>IF(N203="základní",J203,0)</f>
        <v>8420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8420</v>
      </c>
      <c r="BL203" s="14" t="s">
        <v>288</v>
      </c>
      <c r="BM203" s="228" t="s">
        <v>1491</v>
      </c>
    </row>
    <row r="204" s="2" customFormat="1" ht="21.75" customHeight="1">
      <c r="A204" s="29"/>
      <c r="B204" s="30"/>
      <c r="C204" s="217" t="s">
        <v>557</v>
      </c>
      <c r="D204" s="217" t="s">
        <v>284</v>
      </c>
      <c r="E204" s="218" t="s">
        <v>1183</v>
      </c>
      <c r="F204" s="219" t="s">
        <v>1184</v>
      </c>
      <c r="G204" s="220" t="s">
        <v>501</v>
      </c>
      <c r="H204" s="221">
        <v>5</v>
      </c>
      <c r="I204" s="222">
        <v>261</v>
      </c>
      <c r="J204" s="222">
        <f>ROUND(I204*H204,2)</f>
        <v>1305</v>
      </c>
      <c r="K204" s="223"/>
      <c r="L204" s="35"/>
      <c r="M204" s="224" t="s">
        <v>1</v>
      </c>
      <c r="N204" s="225" t="s">
        <v>38</v>
      </c>
      <c r="O204" s="226">
        <v>0.58299999999999996</v>
      </c>
      <c r="P204" s="226">
        <f>O204*H204</f>
        <v>2.915</v>
      </c>
      <c r="Q204" s="226">
        <v>0.00010000000000000001</v>
      </c>
      <c r="R204" s="226">
        <f>Q204*H204</f>
        <v>0.00050000000000000001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1305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1305</v>
      </c>
      <c r="BL204" s="14" t="s">
        <v>288</v>
      </c>
      <c r="BM204" s="228" t="s">
        <v>1185</v>
      </c>
    </row>
    <row r="205" s="2" customFormat="1" ht="16.5" customHeight="1">
      <c r="A205" s="29"/>
      <c r="B205" s="30"/>
      <c r="C205" s="230" t="s">
        <v>561</v>
      </c>
      <c r="D205" s="230" t="s">
        <v>378</v>
      </c>
      <c r="E205" s="231" t="s">
        <v>1186</v>
      </c>
      <c r="F205" s="232" t="s">
        <v>1187</v>
      </c>
      <c r="G205" s="233" t="s">
        <v>501</v>
      </c>
      <c r="H205" s="234">
        <v>4</v>
      </c>
      <c r="I205" s="235">
        <v>2335</v>
      </c>
      <c r="J205" s="235">
        <f>ROUND(I205*H205,2)</f>
        <v>9340</v>
      </c>
      <c r="K205" s="236"/>
      <c r="L205" s="237"/>
      <c r="M205" s="238" t="s">
        <v>1</v>
      </c>
      <c r="N205" s="239" t="s">
        <v>38</v>
      </c>
      <c r="O205" s="226">
        <v>0</v>
      </c>
      <c r="P205" s="226">
        <f>O205*H205</f>
        <v>0</v>
      </c>
      <c r="Q205" s="226">
        <v>0.0050400000000000002</v>
      </c>
      <c r="R205" s="226">
        <f>Q205*H205</f>
        <v>0.020160000000000001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311</v>
      </c>
      <c r="AT205" s="228" t="s">
        <v>378</v>
      </c>
      <c r="AU205" s="228" t="s">
        <v>82</v>
      </c>
      <c r="AY205" s="14" t="s">
        <v>282</v>
      </c>
      <c r="BE205" s="229">
        <f>IF(N205="základní",J205,0)</f>
        <v>9340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9340</v>
      </c>
      <c r="BL205" s="14" t="s">
        <v>288</v>
      </c>
      <c r="BM205" s="228" t="s">
        <v>1188</v>
      </c>
    </row>
    <row r="206" s="2" customFormat="1" ht="16.5" customHeight="1">
      <c r="A206" s="29"/>
      <c r="B206" s="30"/>
      <c r="C206" s="230" t="s">
        <v>565</v>
      </c>
      <c r="D206" s="230" t="s">
        <v>378</v>
      </c>
      <c r="E206" s="231" t="s">
        <v>1189</v>
      </c>
      <c r="F206" s="232" t="s">
        <v>1190</v>
      </c>
      <c r="G206" s="233" t="s">
        <v>501</v>
      </c>
      <c r="H206" s="234">
        <v>1</v>
      </c>
      <c r="I206" s="235">
        <v>4701</v>
      </c>
      <c r="J206" s="235">
        <f>ROUND(I206*H206,2)</f>
        <v>4701</v>
      </c>
      <c r="K206" s="236"/>
      <c r="L206" s="237"/>
      <c r="M206" s="238" t="s">
        <v>1</v>
      </c>
      <c r="N206" s="239" t="s">
        <v>38</v>
      </c>
      <c r="O206" s="226">
        <v>0</v>
      </c>
      <c r="P206" s="226">
        <f>O206*H206</f>
        <v>0</v>
      </c>
      <c r="Q206" s="226">
        <v>0.0070400000000000003</v>
      </c>
      <c r="R206" s="226">
        <f>Q206*H206</f>
        <v>0.0070400000000000003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311</v>
      </c>
      <c r="AT206" s="228" t="s">
        <v>378</v>
      </c>
      <c r="AU206" s="228" t="s">
        <v>82</v>
      </c>
      <c r="AY206" s="14" t="s">
        <v>282</v>
      </c>
      <c r="BE206" s="229">
        <f>IF(N206="základní",J206,0)</f>
        <v>4701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4701</v>
      </c>
      <c r="BL206" s="14" t="s">
        <v>288</v>
      </c>
      <c r="BM206" s="228" t="s">
        <v>1191</v>
      </c>
    </row>
    <row r="207" s="2" customFormat="1" ht="33" customHeight="1">
      <c r="A207" s="29"/>
      <c r="B207" s="30"/>
      <c r="C207" s="217" t="s">
        <v>569</v>
      </c>
      <c r="D207" s="217" t="s">
        <v>284</v>
      </c>
      <c r="E207" s="218" t="s">
        <v>1210</v>
      </c>
      <c r="F207" s="219" t="s">
        <v>1211</v>
      </c>
      <c r="G207" s="220" t="s">
        <v>322</v>
      </c>
      <c r="H207" s="221">
        <v>514.52999999999997</v>
      </c>
      <c r="I207" s="222">
        <v>126</v>
      </c>
      <c r="J207" s="222">
        <f>ROUND(I207*H207,2)</f>
        <v>64830.779999999999</v>
      </c>
      <c r="K207" s="223"/>
      <c r="L207" s="35"/>
      <c r="M207" s="224" t="s">
        <v>1</v>
      </c>
      <c r="N207" s="225" t="s">
        <v>38</v>
      </c>
      <c r="O207" s="226">
        <v>0.313</v>
      </c>
      <c r="P207" s="226">
        <f>O207*H207</f>
        <v>161.04789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64830.779999999999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64830.779999999999</v>
      </c>
      <c r="BL207" s="14" t="s">
        <v>288</v>
      </c>
      <c r="BM207" s="228" t="s">
        <v>1212</v>
      </c>
    </row>
    <row r="208" s="2" customFormat="1" ht="33" customHeight="1">
      <c r="A208" s="29"/>
      <c r="B208" s="30"/>
      <c r="C208" s="217" t="s">
        <v>573</v>
      </c>
      <c r="D208" s="217" t="s">
        <v>284</v>
      </c>
      <c r="E208" s="218" t="s">
        <v>1492</v>
      </c>
      <c r="F208" s="219" t="s">
        <v>1493</v>
      </c>
      <c r="G208" s="220" t="s">
        <v>322</v>
      </c>
      <c r="H208" s="221">
        <v>11.5</v>
      </c>
      <c r="I208" s="222">
        <v>112</v>
      </c>
      <c r="J208" s="222">
        <f>ROUND(I208*H208,2)</f>
        <v>1288</v>
      </c>
      <c r="K208" s="223"/>
      <c r="L208" s="35"/>
      <c r="M208" s="224" t="s">
        <v>1</v>
      </c>
      <c r="N208" s="225" t="s">
        <v>38</v>
      </c>
      <c r="O208" s="226">
        <v>0.27100000000000002</v>
      </c>
      <c r="P208" s="226">
        <f>O208*H208</f>
        <v>3.1165000000000003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1288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1288</v>
      </c>
      <c r="BL208" s="14" t="s">
        <v>288</v>
      </c>
      <c r="BM208" s="228" t="s">
        <v>1221</v>
      </c>
    </row>
    <row r="209" s="2" customFormat="1" ht="21.75" customHeight="1">
      <c r="A209" s="29"/>
      <c r="B209" s="30"/>
      <c r="C209" s="230" t="s">
        <v>577</v>
      </c>
      <c r="D209" s="230" t="s">
        <v>378</v>
      </c>
      <c r="E209" s="231" t="s">
        <v>1222</v>
      </c>
      <c r="F209" s="232" t="s">
        <v>1223</v>
      </c>
      <c r="G209" s="233" t="s">
        <v>322</v>
      </c>
      <c r="H209" s="234">
        <v>534.05600000000004</v>
      </c>
      <c r="I209" s="235">
        <v>226</v>
      </c>
      <c r="J209" s="235">
        <f>ROUND(I209*H209,2)</f>
        <v>120696.66</v>
      </c>
      <c r="K209" s="236"/>
      <c r="L209" s="237"/>
      <c r="M209" s="238" t="s">
        <v>1</v>
      </c>
      <c r="N209" s="239" t="s">
        <v>38</v>
      </c>
      <c r="O209" s="226">
        <v>0</v>
      </c>
      <c r="P209" s="226">
        <f>O209*H209</f>
        <v>0</v>
      </c>
      <c r="Q209" s="226">
        <v>0.0021199999999999999</v>
      </c>
      <c r="R209" s="226">
        <f>Q209*H209</f>
        <v>1.1321987200000001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311</v>
      </c>
      <c r="AT209" s="228" t="s">
        <v>378</v>
      </c>
      <c r="AU209" s="228" t="s">
        <v>82</v>
      </c>
      <c r="AY209" s="14" t="s">
        <v>282</v>
      </c>
      <c r="BE209" s="229">
        <f>IF(N209="základní",J209,0)</f>
        <v>120696.66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120696.66</v>
      </c>
      <c r="BL209" s="14" t="s">
        <v>288</v>
      </c>
      <c r="BM209" s="228" t="s">
        <v>1224</v>
      </c>
    </row>
    <row r="210" s="2" customFormat="1" ht="21.75" customHeight="1">
      <c r="A210" s="29"/>
      <c r="B210" s="30"/>
      <c r="C210" s="230" t="s">
        <v>581</v>
      </c>
      <c r="D210" s="230" t="s">
        <v>378</v>
      </c>
      <c r="E210" s="231" t="s">
        <v>1494</v>
      </c>
      <c r="F210" s="232" t="s">
        <v>1495</v>
      </c>
      <c r="G210" s="233" t="s">
        <v>322</v>
      </c>
      <c r="H210" s="234">
        <v>12.074999999999999</v>
      </c>
      <c r="I210" s="235">
        <v>787</v>
      </c>
      <c r="J210" s="235">
        <f>ROUND(I210*H210,2)</f>
        <v>9503.0300000000007</v>
      </c>
      <c r="K210" s="236"/>
      <c r="L210" s="237"/>
      <c r="M210" s="238" t="s">
        <v>1</v>
      </c>
      <c r="N210" s="239" t="s">
        <v>38</v>
      </c>
      <c r="O210" s="226">
        <v>0</v>
      </c>
      <c r="P210" s="226">
        <f>O210*H210</f>
        <v>0</v>
      </c>
      <c r="Q210" s="226">
        <v>0.0066299999999999996</v>
      </c>
      <c r="R210" s="226">
        <f>Q210*H210</f>
        <v>0.080057249999999996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311</v>
      </c>
      <c r="AT210" s="228" t="s">
        <v>378</v>
      </c>
      <c r="AU210" s="228" t="s">
        <v>82</v>
      </c>
      <c r="AY210" s="14" t="s">
        <v>282</v>
      </c>
      <c r="BE210" s="229">
        <f>IF(N210="základní",J210,0)</f>
        <v>9503.0300000000007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9503.0300000000007</v>
      </c>
      <c r="BL210" s="14" t="s">
        <v>288</v>
      </c>
      <c r="BM210" s="228" t="s">
        <v>1496</v>
      </c>
    </row>
    <row r="211" s="2" customFormat="1" ht="21.75" customHeight="1">
      <c r="A211" s="29"/>
      <c r="B211" s="30"/>
      <c r="C211" s="217" t="s">
        <v>585</v>
      </c>
      <c r="D211" s="217" t="s">
        <v>284</v>
      </c>
      <c r="E211" s="218" t="s">
        <v>1237</v>
      </c>
      <c r="F211" s="219" t="s">
        <v>1238</v>
      </c>
      <c r="G211" s="220" t="s">
        <v>501</v>
      </c>
      <c r="H211" s="221">
        <v>22</v>
      </c>
      <c r="I211" s="222">
        <v>272</v>
      </c>
      <c r="J211" s="222">
        <f>ROUND(I211*H211,2)</f>
        <v>5984</v>
      </c>
      <c r="K211" s="223"/>
      <c r="L211" s="35"/>
      <c r="M211" s="224" t="s">
        <v>1</v>
      </c>
      <c r="N211" s="225" t="s">
        <v>38</v>
      </c>
      <c r="O211" s="226">
        <v>0.625</v>
      </c>
      <c r="P211" s="226">
        <f>O211*H211</f>
        <v>13.75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5984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5984</v>
      </c>
      <c r="BL211" s="14" t="s">
        <v>288</v>
      </c>
      <c r="BM211" s="228" t="s">
        <v>1239</v>
      </c>
    </row>
    <row r="212" s="2" customFormat="1" ht="16.5" customHeight="1">
      <c r="A212" s="29"/>
      <c r="B212" s="30"/>
      <c r="C212" s="230" t="s">
        <v>589</v>
      </c>
      <c r="D212" s="230" t="s">
        <v>378</v>
      </c>
      <c r="E212" s="231" t="s">
        <v>1240</v>
      </c>
      <c r="F212" s="232" t="s">
        <v>1241</v>
      </c>
      <c r="G212" s="233" t="s">
        <v>501</v>
      </c>
      <c r="H212" s="234">
        <v>22</v>
      </c>
      <c r="I212" s="235">
        <v>282</v>
      </c>
      <c r="J212" s="235">
        <f>ROUND(I212*H212,2)</f>
        <v>6204</v>
      </c>
      <c r="K212" s="236"/>
      <c r="L212" s="237"/>
      <c r="M212" s="238" t="s">
        <v>1</v>
      </c>
      <c r="N212" s="239" t="s">
        <v>38</v>
      </c>
      <c r="O212" s="226">
        <v>0</v>
      </c>
      <c r="P212" s="226">
        <f>O212*H212</f>
        <v>0</v>
      </c>
      <c r="Q212" s="226">
        <v>0.00038999999999999999</v>
      </c>
      <c r="R212" s="226">
        <f>Q212*H212</f>
        <v>0.0085799999999999991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311</v>
      </c>
      <c r="AT212" s="228" t="s">
        <v>378</v>
      </c>
      <c r="AU212" s="228" t="s">
        <v>82</v>
      </c>
      <c r="AY212" s="14" t="s">
        <v>282</v>
      </c>
      <c r="BE212" s="229">
        <f>IF(N212="základní",J212,0)</f>
        <v>6204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6204</v>
      </c>
      <c r="BL212" s="14" t="s">
        <v>288</v>
      </c>
      <c r="BM212" s="228" t="s">
        <v>1242</v>
      </c>
    </row>
    <row r="213" s="2" customFormat="1" ht="21.75" customHeight="1">
      <c r="A213" s="29"/>
      <c r="B213" s="30"/>
      <c r="C213" s="217" t="s">
        <v>593</v>
      </c>
      <c r="D213" s="217" t="s">
        <v>284</v>
      </c>
      <c r="E213" s="218" t="s">
        <v>1264</v>
      </c>
      <c r="F213" s="219" t="s">
        <v>1265</v>
      </c>
      <c r="G213" s="220" t="s">
        <v>501</v>
      </c>
      <c r="H213" s="221">
        <v>11</v>
      </c>
      <c r="I213" s="222">
        <v>258</v>
      </c>
      <c r="J213" s="222">
        <f>ROUND(I213*H213,2)</f>
        <v>2838</v>
      </c>
      <c r="K213" s="223"/>
      <c r="L213" s="35"/>
      <c r="M213" s="224" t="s">
        <v>1</v>
      </c>
      <c r="N213" s="225" t="s">
        <v>38</v>
      </c>
      <c r="O213" s="226">
        <v>0.57899999999999996</v>
      </c>
      <c r="P213" s="226">
        <f>O213*H213</f>
        <v>6.3689999999999998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2838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2838</v>
      </c>
      <c r="BL213" s="14" t="s">
        <v>288</v>
      </c>
      <c r="BM213" s="228" t="s">
        <v>1266</v>
      </c>
    </row>
    <row r="214" s="2" customFormat="1" ht="16.5" customHeight="1">
      <c r="A214" s="29"/>
      <c r="B214" s="30"/>
      <c r="C214" s="230" t="s">
        <v>598</v>
      </c>
      <c r="D214" s="230" t="s">
        <v>378</v>
      </c>
      <c r="E214" s="231" t="s">
        <v>1267</v>
      </c>
      <c r="F214" s="232" t="s">
        <v>1268</v>
      </c>
      <c r="G214" s="233" t="s">
        <v>501</v>
      </c>
      <c r="H214" s="234">
        <v>4</v>
      </c>
      <c r="I214" s="235">
        <v>853</v>
      </c>
      <c r="J214" s="235">
        <f>ROUND(I214*H214,2)</f>
        <v>3412</v>
      </c>
      <c r="K214" s="236"/>
      <c r="L214" s="237"/>
      <c r="M214" s="238" t="s">
        <v>1</v>
      </c>
      <c r="N214" s="239" t="s">
        <v>38</v>
      </c>
      <c r="O214" s="226">
        <v>0</v>
      </c>
      <c r="P214" s="226">
        <f>O214*H214</f>
        <v>0</v>
      </c>
      <c r="Q214" s="226">
        <v>0.00072000000000000005</v>
      </c>
      <c r="R214" s="226">
        <f>Q214*H214</f>
        <v>0.0028800000000000002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311</v>
      </c>
      <c r="AT214" s="228" t="s">
        <v>378</v>
      </c>
      <c r="AU214" s="228" t="s">
        <v>82</v>
      </c>
      <c r="AY214" s="14" t="s">
        <v>282</v>
      </c>
      <c r="BE214" s="229">
        <f>IF(N214="základní",J214,0)</f>
        <v>3412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3412</v>
      </c>
      <c r="BL214" s="14" t="s">
        <v>288</v>
      </c>
      <c r="BM214" s="228" t="s">
        <v>1269</v>
      </c>
    </row>
    <row r="215" s="2" customFormat="1" ht="16.5" customHeight="1">
      <c r="A215" s="29"/>
      <c r="B215" s="30"/>
      <c r="C215" s="230" t="s">
        <v>602</v>
      </c>
      <c r="D215" s="230" t="s">
        <v>378</v>
      </c>
      <c r="E215" s="231" t="s">
        <v>1270</v>
      </c>
      <c r="F215" s="232" t="s">
        <v>1271</v>
      </c>
      <c r="G215" s="233" t="s">
        <v>501</v>
      </c>
      <c r="H215" s="234">
        <v>7</v>
      </c>
      <c r="I215" s="235">
        <v>853</v>
      </c>
      <c r="J215" s="235">
        <f>ROUND(I215*H215,2)</f>
        <v>5971</v>
      </c>
      <c r="K215" s="236"/>
      <c r="L215" s="237"/>
      <c r="M215" s="238" t="s">
        <v>1</v>
      </c>
      <c r="N215" s="239" t="s">
        <v>38</v>
      </c>
      <c r="O215" s="226">
        <v>0</v>
      </c>
      <c r="P215" s="226">
        <f>O215*H215</f>
        <v>0</v>
      </c>
      <c r="Q215" s="226">
        <v>0.00072000000000000005</v>
      </c>
      <c r="R215" s="226">
        <f>Q215*H215</f>
        <v>0.0050400000000000002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311</v>
      </c>
      <c r="AT215" s="228" t="s">
        <v>378</v>
      </c>
      <c r="AU215" s="228" t="s">
        <v>82</v>
      </c>
      <c r="AY215" s="14" t="s">
        <v>282</v>
      </c>
      <c r="BE215" s="229">
        <f>IF(N215="základní",J215,0)</f>
        <v>5971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5971</v>
      </c>
      <c r="BL215" s="14" t="s">
        <v>288</v>
      </c>
      <c r="BM215" s="228" t="s">
        <v>1272</v>
      </c>
    </row>
    <row r="216" s="2" customFormat="1" ht="21.75" customHeight="1">
      <c r="A216" s="29"/>
      <c r="B216" s="30"/>
      <c r="C216" s="217" t="s">
        <v>606</v>
      </c>
      <c r="D216" s="217" t="s">
        <v>284</v>
      </c>
      <c r="E216" s="218" t="s">
        <v>1303</v>
      </c>
      <c r="F216" s="219" t="s">
        <v>1304</v>
      </c>
      <c r="G216" s="220" t="s">
        <v>501</v>
      </c>
      <c r="H216" s="221">
        <v>2</v>
      </c>
      <c r="I216" s="222">
        <v>727</v>
      </c>
      <c r="J216" s="222">
        <f>ROUND(I216*H216,2)</f>
        <v>1454</v>
      </c>
      <c r="K216" s="223"/>
      <c r="L216" s="35"/>
      <c r="M216" s="224" t="s">
        <v>1</v>
      </c>
      <c r="N216" s="225" t="s">
        <v>38</v>
      </c>
      <c r="O216" s="226">
        <v>1.278</v>
      </c>
      <c r="P216" s="226">
        <f>O216*H216</f>
        <v>2.556</v>
      </c>
      <c r="Q216" s="226">
        <v>0.00072000000000000005</v>
      </c>
      <c r="R216" s="226">
        <f>Q216*H216</f>
        <v>0.0014400000000000001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1454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1454</v>
      </c>
      <c r="BL216" s="14" t="s">
        <v>288</v>
      </c>
      <c r="BM216" s="228" t="s">
        <v>1305</v>
      </c>
    </row>
    <row r="217" s="2" customFormat="1" ht="21.75" customHeight="1">
      <c r="A217" s="29"/>
      <c r="B217" s="30"/>
      <c r="C217" s="230" t="s">
        <v>610</v>
      </c>
      <c r="D217" s="230" t="s">
        <v>378</v>
      </c>
      <c r="E217" s="231" t="s">
        <v>1306</v>
      </c>
      <c r="F217" s="232" t="s">
        <v>1307</v>
      </c>
      <c r="G217" s="233" t="s">
        <v>501</v>
      </c>
      <c r="H217" s="234">
        <v>2</v>
      </c>
      <c r="I217" s="235">
        <v>4660</v>
      </c>
      <c r="J217" s="235">
        <f>ROUND(I217*H217,2)</f>
        <v>9320</v>
      </c>
      <c r="K217" s="236"/>
      <c r="L217" s="237"/>
      <c r="M217" s="238" t="s">
        <v>1</v>
      </c>
      <c r="N217" s="239" t="s">
        <v>38</v>
      </c>
      <c r="O217" s="226">
        <v>0</v>
      </c>
      <c r="P217" s="226">
        <f>O217*H217</f>
        <v>0</v>
      </c>
      <c r="Q217" s="226">
        <v>0.012</v>
      </c>
      <c r="R217" s="226">
        <f>Q217*H217</f>
        <v>0.024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311</v>
      </c>
      <c r="AT217" s="228" t="s">
        <v>378</v>
      </c>
      <c r="AU217" s="228" t="s">
        <v>82</v>
      </c>
      <c r="AY217" s="14" t="s">
        <v>282</v>
      </c>
      <c r="BE217" s="229">
        <f>IF(N217="základní",J217,0)</f>
        <v>9320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9320</v>
      </c>
      <c r="BL217" s="14" t="s">
        <v>288</v>
      </c>
      <c r="BM217" s="228" t="s">
        <v>1308</v>
      </c>
    </row>
    <row r="218" s="2" customFormat="1" ht="21.75" customHeight="1">
      <c r="A218" s="29"/>
      <c r="B218" s="30"/>
      <c r="C218" s="230" t="s">
        <v>614</v>
      </c>
      <c r="D218" s="230" t="s">
        <v>378</v>
      </c>
      <c r="E218" s="231" t="s">
        <v>1309</v>
      </c>
      <c r="F218" s="232" t="s">
        <v>1310</v>
      </c>
      <c r="G218" s="233" t="s">
        <v>501</v>
      </c>
      <c r="H218" s="234">
        <v>2</v>
      </c>
      <c r="I218" s="235">
        <v>1704</v>
      </c>
      <c r="J218" s="235">
        <f>ROUND(I218*H218,2)</f>
        <v>3408</v>
      </c>
      <c r="K218" s="236"/>
      <c r="L218" s="237"/>
      <c r="M218" s="238" t="s">
        <v>1</v>
      </c>
      <c r="N218" s="239" t="s">
        <v>38</v>
      </c>
      <c r="O218" s="226">
        <v>0</v>
      </c>
      <c r="P218" s="226">
        <f>O218*H218</f>
        <v>0</v>
      </c>
      <c r="Q218" s="226">
        <v>0.0073000000000000001</v>
      </c>
      <c r="R218" s="226">
        <f>Q218*H218</f>
        <v>0.0146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311</v>
      </c>
      <c r="AT218" s="228" t="s">
        <v>378</v>
      </c>
      <c r="AU218" s="228" t="s">
        <v>82</v>
      </c>
      <c r="AY218" s="14" t="s">
        <v>282</v>
      </c>
      <c r="BE218" s="229">
        <f>IF(N218="základní",J218,0)</f>
        <v>3408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3408</v>
      </c>
      <c r="BL218" s="14" t="s">
        <v>288</v>
      </c>
      <c r="BM218" s="228" t="s">
        <v>1311</v>
      </c>
    </row>
    <row r="219" s="2" customFormat="1" ht="16.5" customHeight="1">
      <c r="A219" s="29"/>
      <c r="B219" s="30"/>
      <c r="C219" s="217" t="s">
        <v>618</v>
      </c>
      <c r="D219" s="217" t="s">
        <v>284</v>
      </c>
      <c r="E219" s="218" t="s">
        <v>1321</v>
      </c>
      <c r="F219" s="219" t="s">
        <v>1322</v>
      </c>
      <c r="G219" s="220" t="s">
        <v>501</v>
      </c>
      <c r="H219" s="221">
        <v>2</v>
      </c>
      <c r="I219" s="222">
        <v>304</v>
      </c>
      <c r="J219" s="222">
        <f>ROUND(I219*H219,2)</f>
        <v>608</v>
      </c>
      <c r="K219" s="223"/>
      <c r="L219" s="35"/>
      <c r="M219" s="224" t="s">
        <v>1</v>
      </c>
      <c r="N219" s="225" t="s">
        <v>38</v>
      </c>
      <c r="O219" s="226">
        <v>0.70799999999999996</v>
      </c>
      <c r="P219" s="226">
        <f>O219*H219</f>
        <v>1.4159999999999999</v>
      </c>
      <c r="Q219" s="226">
        <v>0.00036000000000000002</v>
      </c>
      <c r="R219" s="226">
        <f>Q219*H219</f>
        <v>0.00072000000000000005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608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608</v>
      </c>
      <c r="BL219" s="14" t="s">
        <v>288</v>
      </c>
      <c r="BM219" s="228" t="s">
        <v>1323</v>
      </c>
    </row>
    <row r="220" s="2" customFormat="1" ht="21.75" customHeight="1">
      <c r="A220" s="29"/>
      <c r="B220" s="30"/>
      <c r="C220" s="230" t="s">
        <v>622</v>
      </c>
      <c r="D220" s="230" t="s">
        <v>378</v>
      </c>
      <c r="E220" s="231" t="s">
        <v>1324</v>
      </c>
      <c r="F220" s="232" t="s">
        <v>1325</v>
      </c>
      <c r="G220" s="233" t="s">
        <v>501</v>
      </c>
      <c r="H220" s="234">
        <v>2</v>
      </c>
      <c r="I220" s="235">
        <v>20072</v>
      </c>
      <c r="J220" s="235">
        <f>ROUND(I220*H220,2)</f>
        <v>40144</v>
      </c>
      <c r="K220" s="236"/>
      <c r="L220" s="237"/>
      <c r="M220" s="238" t="s">
        <v>1</v>
      </c>
      <c r="N220" s="239" t="s">
        <v>38</v>
      </c>
      <c r="O220" s="226">
        <v>0</v>
      </c>
      <c r="P220" s="226">
        <f>O220*H220</f>
        <v>0</v>
      </c>
      <c r="Q220" s="226">
        <v>0.019</v>
      </c>
      <c r="R220" s="226">
        <f>Q220*H220</f>
        <v>0.037999999999999999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311</v>
      </c>
      <c r="AT220" s="228" t="s">
        <v>378</v>
      </c>
      <c r="AU220" s="228" t="s">
        <v>82</v>
      </c>
      <c r="AY220" s="14" t="s">
        <v>282</v>
      </c>
      <c r="BE220" s="229">
        <f>IF(N220="základní",J220,0)</f>
        <v>40144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40144</v>
      </c>
      <c r="BL220" s="14" t="s">
        <v>288</v>
      </c>
      <c r="BM220" s="228" t="s">
        <v>1326</v>
      </c>
    </row>
    <row r="221" s="2" customFormat="1" ht="16.5" customHeight="1">
      <c r="A221" s="29"/>
      <c r="B221" s="30"/>
      <c r="C221" s="217" t="s">
        <v>626</v>
      </c>
      <c r="D221" s="217" t="s">
        <v>284</v>
      </c>
      <c r="E221" s="218" t="s">
        <v>1346</v>
      </c>
      <c r="F221" s="219" t="s">
        <v>1347</v>
      </c>
      <c r="G221" s="220" t="s">
        <v>322</v>
      </c>
      <c r="H221" s="221">
        <v>521.02999999999997</v>
      </c>
      <c r="I221" s="222">
        <v>17.699999999999999</v>
      </c>
      <c r="J221" s="222">
        <f>ROUND(I221*H221,2)</f>
        <v>9222.2299999999996</v>
      </c>
      <c r="K221" s="223"/>
      <c r="L221" s="35"/>
      <c r="M221" s="224" t="s">
        <v>1</v>
      </c>
      <c r="N221" s="225" t="s">
        <v>38</v>
      </c>
      <c r="O221" s="226">
        <v>0.043999999999999997</v>
      </c>
      <c r="P221" s="226">
        <f>O221*H221</f>
        <v>22.925319999999996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9222.2299999999996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9222.2299999999996</v>
      </c>
      <c r="BL221" s="14" t="s">
        <v>288</v>
      </c>
      <c r="BM221" s="228" t="s">
        <v>1348</v>
      </c>
    </row>
    <row r="222" s="2" customFormat="1" ht="21.75" customHeight="1">
      <c r="A222" s="29"/>
      <c r="B222" s="30"/>
      <c r="C222" s="217" t="s">
        <v>630</v>
      </c>
      <c r="D222" s="217" t="s">
        <v>284</v>
      </c>
      <c r="E222" s="218" t="s">
        <v>1354</v>
      </c>
      <c r="F222" s="219" t="s">
        <v>1355</v>
      </c>
      <c r="G222" s="220" t="s">
        <v>322</v>
      </c>
      <c r="H222" s="221">
        <v>521.02999999999997</v>
      </c>
      <c r="I222" s="222">
        <v>34</v>
      </c>
      <c r="J222" s="222">
        <f>ROUND(I222*H222,2)</f>
        <v>17715.02</v>
      </c>
      <c r="K222" s="223"/>
      <c r="L222" s="35"/>
      <c r="M222" s="224" t="s">
        <v>1</v>
      </c>
      <c r="N222" s="225" t="s">
        <v>38</v>
      </c>
      <c r="O222" s="226">
        <v>0.079000000000000001</v>
      </c>
      <c r="P222" s="226">
        <f>O222*H222</f>
        <v>41.161369999999998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17715.02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17715.02</v>
      </c>
      <c r="BL222" s="14" t="s">
        <v>288</v>
      </c>
      <c r="BM222" s="228" t="s">
        <v>1356</v>
      </c>
    </row>
    <row r="223" s="2" customFormat="1" ht="21.75" customHeight="1">
      <c r="A223" s="29"/>
      <c r="B223" s="30"/>
      <c r="C223" s="217" t="s">
        <v>634</v>
      </c>
      <c r="D223" s="217" t="s">
        <v>284</v>
      </c>
      <c r="E223" s="218" t="s">
        <v>1358</v>
      </c>
      <c r="F223" s="219" t="s">
        <v>1359</v>
      </c>
      <c r="G223" s="220" t="s">
        <v>501</v>
      </c>
      <c r="H223" s="221">
        <v>2</v>
      </c>
      <c r="I223" s="222">
        <v>6650</v>
      </c>
      <c r="J223" s="222">
        <f>ROUND(I223*H223,2)</f>
        <v>13300</v>
      </c>
      <c r="K223" s="223"/>
      <c r="L223" s="35"/>
      <c r="M223" s="224" t="s">
        <v>1</v>
      </c>
      <c r="N223" s="225" t="s">
        <v>38</v>
      </c>
      <c r="O223" s="226">
        <v>10.300000000000001</v>
      </c>
      <c r="P223" s="226">
        <f>O223*H223</f>
        <v>20.600000000000001</v>
      </c>
      <c r="Q223" s="226">
        <v>0.45937</v>
      </c>
      <c r="R223" s="226">
        <f>Q223*H223</f>
        <v>0.91874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13300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13300</v>
      </c>
      <c r="BL223" s="14" t="s">
        <v>288</v>
      </c>
      <c r="BM223" s="228" t="s">
        <v>1360</v>
      </c>
    </row>
    <row r="224" s="2" customFormat="1" ht="16.5" customHeight="1">
      <c r="A224" s="29"/>
      <c r="B224" s="30"/>
      <c r="C224" s="217" t="s">
        <v>638</v>
      </c>
      <c r="D224" s="217" t="s">
        <v>284</v>
      </c>
      <c r="E224" s="218" t="s">
        <v>1362</v>
      </c>
      <c r="F224" s="219" t="s">
        <v>1363</v>
      </c>
      <c r="G224" s="220" t="s">
        <v>501</v>
      </c>
      <c r="H224" s="221">
        <v>2</v>
      </c>
      <c r="I224" s="222">
        <v>451</v>
      </c>
      <c r="J224" s="222">
        <f>ROUND(I224*H224,2)</f>
        <v>902</v>
      </c>
      <c r="K224" s="223"/>
      <c r="L224" s="35"/>
      <c r="M224" s="224" t="s">
        <v>1</v>
      </c>
      <c r="N224" s="225" t="s">
        <v>38</v>
      </c>
      <c r="O224" s="226">
        <v>0.86299999999999999</v>
      </c>
      <c r="P224" s="226">
        <f>O224*H224</f>
        <v>1.726</v>
      </c>
      <c r="Q224" s="226">
        <v>0.12303</v>
      </c>
      <c r="R224" s="226">
        <f>Q224*H224</f>
        <v>0.24606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902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902</v>
      </c>
      <c r="BL224" s="14" t="s">
        <v>288</v>
      </c>
      <c r="BM224" s="228" t="s">
        <v>1364</v>
      </c>
    </row>
    <row r="225" s="2" customFormat="1" ht="21.75" customHeight="1">
      <c r="A225" s="29"/>
      <c r="B225" s="30"/>
      <c r="C225" s="230" t="s">
        <v>642</v>
      </c>
      <c r="D225" s="230" t="s">
        <v>378</v>
      </c>
      <c r="E225" s="231" t="s">
        <v>1366</v>
      </c>
      <c r="F225" s="232" t="s">
        <v>1367</v>
      </c>
      <c r="G225" s="233" t="s">
        <v>501</v>
      </c>
      <c r="H225" s="234">
        <v>2</v>
      </c>
      <c r="I225" s="235">
        <v>790</v>
      </c>
      <c r="J225" s="235">
        <f>ROUND(I225*H225,2)</f>
        <v>1580</v>
      </c>
      <c r="K225" s="236"/>
      <c r="L225" s="237"/>
      <c r="M225" s="238" t="s">
        <v>1</v>
      </c>
      <c r="N225" s="239" t="s">
        <v>38</v>
      </c>
      <c r="O225" s="226">
        <v>0</v>
      </c>
      <c r="P225" s="226">
        <f>O225*H225</f>
        <v>0</v>
      </c>
      <c r="Q225" s="226">
        <v>0.013299999999999999</v>
      </c>
      <c r="R225" s="226">
        <f>Q225*H225</f>
        <v>0.026599999999999999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311</v>
      </c>
      <c r="AT225" s="228" t="s">
        <v>378</v>
      </c>
      <c r="AU225" s="228" t="s">
        <v>82</v>
      </c>
      <c r="AY225" s="14" t="s">
        <v>282</v>
      </c>
      <c r="BE225" s="229">
        <f>IF(N225="základní",J225,0)</f>
        <v>1580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1580</v>
      </c>
      <c r="BL225" s="14" t="s">
        <v>288</v>
      </c>
      <c r="BM225" s="228" t="s">
        <v>1368</v>
      </c>
    </row>
    <row r="226" s="2" customFormat="1" ht="21.75" customHeight="1">
      <c r="A226" s="29"/>
      <c r="B226" s="30"/>
      <c r="C226" s="230" t="s">
        <v>646</v>
      </c>
      <c r="D226" s="230" t="s">
        <v>378</v>
      </c>
      <c r="E226" s="231" t="s">
        <v>1370</v>
      </c>
      <c r="F226" s="232" t="s">
        <v>1371</v>
      </c>
      <c r="G226" s="233" t="s">
        <v>501</v>
      </c>
      <c r="H226" s="234">
        <v>2</v>
      </c>
      <c r="I226" s="235">
        <v>232</v>
      </c>
      <c r="J226" s="235">
        <f>ROUND(I226*H226,2)</f>
        <v>464</v>
      </c>
      <c r="K226" s="236"/>
      <c r="L226" s="237"/>
      <c r="M226" s="238" t="s">
        <v>1</v>
      </c>
      <c r="N226" s="239" t="s">
        <v>38</v>
      </c>
      <c r="O226" s="226">
        <v>0</v>
      </c>
      <c r="P226" s="226">
        <f>O226*H226</f>
        <v>0</v>
      </c>
      <c r="Q226" s="226">
        <v>0.00089999999999999998</v>
      </c>
      <c r="R226" s="226">
        <f>Q226*H226</f>
        <v>0.0018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311</v>
      </c>
      <c r="AT226" s="228" t="s">
        <v>378</v>
      </c>
      <c r="AU226" s="228" t="s">
        <v>82</v>
      </c>
      <c r="AY226" s="14" t="s">
        <v>282</v>
      </c>
      <c r="BE226" s="229">
        <f>IF(N226="základní",J226,0)</f>
        <v>464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464</v>
      </c>
      <c r="BL226" s="14" t="s">
        <v>288</v>
      </c>
      <c r="BM226" s="228" t="s">
        <v>1372</v>
      </c>
    </row>
    <row r="227" s="2" customFormat="1" ht="16.5" customHeight="1">
      <c r="A227" s="29"/>
      <c r="B227" s="30"/>
      <c r="C227" s="217" t="s">
        <v>650</v>
      </c>
      <c r="D227" s="217" t="s">
        <v>284</v>
      </c>
      <c r="E227" s="218" t="s">
        <v>1374</v>
      </c>
      <c r="F227" s="219" t="s">
        <v>1375</v>
      </c>
      <c r="G227" s="220" t="s">
        <v>501</v>
      </c>
      <c r="H227" s="221">
        <v>2</v>
      </c>
      <c r="I227" s="222">
        <v>864</v>
      </c>
      <c r="J227" s="222">
        <f>ROUND(I227*H227,2)</f>
        <v>1728</v>
      </c>
      <c r="K227" s="223"/>
      <c r="L227" s="35"/>
      <c r="M227" s="224" t="s">
        <v>1</v>
      </c>
      <c r="N227" s="225" t="s">
        <v>38</v>
      </c>
      <c r="O227" s="226">
        <v>1.1819999999999999</v>
      </c>
      <c r="P227" s="226">
        <f>O227*H227</f>
        <v>2.3639999999999999</v>
      </c>
      <c r="Q227" s="226">
        <v>0.32906000000000002</v>
      </c>
      <c r="R227" s="226">
        <f>Q227*H227</f>
        <v>0.65812000000000004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1728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1728</v>
      </c>
      <c r="BL227" s="14" t="s">
        <v>288</v>
      </c>
      <c r="BM227" s="228" t="s">
        <v>1376</v>
      </c>
    </row>
    <row r="228" s="2" customFormat="1" ht="21.75" customHeight="1">
      <c r="A228" s="29"/>
      <c r="B228" s="30"/>
      <c r="C228" s="230" t="s">
        <v>654</v>
      </c>
      <c r="D228" s="230" t="s">
        <v>378</v>
      </c>
      <c r="E228" s="231" t="s">
        <v>1378</v>
      </c>
      <c r="F228" s="232" t="s">
        <v>1379</v>
      </c>
      <c r="G228" s="233" t="s">
        <v>501</v>
      </c>
      <c r="H228" s="234">
        <v>2</v>
      </c>
      <c r="I228" s="235">
        <v>331</v>
      </c>
      <c r="J228" s="235">
        <f>ROUND(I228*H228,2)</f>
        <v>662</v>
      </c>
      <c r="K228" s="236"/>
      <c r="L228" s="237"/>
      <c r="M228" s="238" t="s">
        <v>1</v>
      </c>
      <c r="N228" s="239" t="s">
        <v>38</v>
      </c>
      <c r="O228" s="226">
        <v>0</v>
      </c>
      <c r="P228" s="226">
        <f>O228*H228</f>
        <v>0</v>
      </c>
      <c r="Q228" s="226">
        <v>0.0019</v>
      </c>
      <c r="R228" s="226">
        <f>Q228*H228</f>
        <v>0.0038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311</v>
      </c>
      <c r="AT228" s="228" t="s">
        <v>378</v>
      </c>
      <c r="AU228" s="228" t="s">
        <v>82</v>
      </c>
      <c r="AY228" s="14" t="s">
        <v>282</v>
      </c>
      <c r="BE228" s="229">
        <f>IF(N228="základní",J228,0)</f>
        <v>662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662</v>
      </c>
      <c r="BL228" s="14" t="s">
        <v>288</v>
      </c>
      <c r="BM228" s="228" t="s">
        <v>1380</v>
      </c>
    </row>
    <row r="229" s="2" customFormat="1" ht="16.5" customHeight="1">
      <c r="A229" s="29"/>
      <c r="B229" s="30"/>
      <c r="C229" s="230" t="s">
        <v>658</v>
      </c>
      <c r="D229" s="230" t="s">
        <v>378</v>
      </c>
      <c r="E229" s="231" t="s">
        <v>1382</v>
      </c>
      <c r="F229" s="232" t="s">
        <v>1383</v>
      </c>
      <c r="G229" s="233" t="s">
        <v>501</v>
      </c>
      <c r="H229" s="234">
        <v>2</v>
      </c>
      <c r="I229" s="235">
        <v>1910</v>
      </c>
      <c r="J229" s="235">
        <f>ROUND(I229*H229,2)</f>
        <v>3820</v>
      </c>
      <c r="K229" s="236"/>
      <c r="L229" s="237"/>
      <c r="M229" s="238" t="s">
        <v>1</v>
      </c>
      <c r="N229" s="239" t="s">
        <v>38</v>
      </c>
      <c r="O229" s="226">
        <v>0</v>
      </c>
      <c r="P229" s="226">
        <f>O229*H229</f>
        <v>0</v>
      </c>
      <c r="Q229" s="226">
        <v>0.029499999999999998</v>
      </c>
      <c r="R229" s="226">
        <f>Q229*H229</f>
        <v>0.058999999999999997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311</v>
      </c>
      <c r="AT229" s="228" t="s">
        <v>378</v>
      </c>
      <c r="AU229" s="228" t="s">
        <v>82</v>
      </c>
      <c r="AY229" s="14" t="s">
        <v>282</v>
      </c>
      <c r="BE229" s="229">
        <f>IF(N229="základní",J229,0)</f>
        <v>3820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3820</v>
      </c>
      <c r="BL229" s="14" t="s">
        <v>288</v>
      </c>
      <c r="BM229" s="228" t="s">
        <v>1384</v>
      </c>
    </row>
    <row r="230" s="2" customFormat="1" ht="16.5" customHeight="1">
      <c r="A230" s="29"/>
      <c r="B230" s="30"/>
      <c r="C230" s="217" t="s">
        <v>662</v>
      </c>
      <c r="D230" s="217" t="s">
        <v>284</v>
      </c>
      <c r="E230" s="218" t="s">
        <v>1386</v>
      </c>
      <c r="F230" s="219" t="s">
        <v>1387</v>
      </c>
      <c r="G230" s="220" t="s">
        <v>501</v>
      </c>
      <c r="H230" s="221">
        <v>2</v>
      </c>
      <c r="I230" s="222">
        <v>222</v>
      </c>
      <c r="J230" s="222">
        <f>ROUND(I230*H230,2)</f>
        <v>444</v>
      </c>
      <c r="K230" s="223"/>
      <c r="L230" s="35"/>
      <c r="M230" s="224" t="s">
        <v>1</v>
      </c>
      <c r="N230" s="225" t="s">
        <v>38</v>
      </c>
      <c r="O230" s="226">
        <v>0.33600000000000002</v>
      </c>
      <c r="P230" s="226">
        <f>O230*H230</f>
        <v>0.67200000000000004</v>
      </c>
      <c r="Q230" s="226">
        <v>0.00031</v>
      </c>
      <c r="R230" s="226">
        <f>Q230*H230</f>
        <v>0.00062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444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444</v>
      </c>
      <c r="BL230" s="14" t="s">
        <v>288</v>
      </c>
      <c r="BM230" s="228" t="s">
        <v>1388</v>
      </c>
    </row>
    <row r="231" s="2" customFormat="1" ht="16.5" customHeight="1">
      <c r="A231" s="29"/>
      <c r="B231" s="30"/>
      <c r="C231" s="217" t="s">
        <v>666</v>
      </c>
      <c r="D231" s="217" t="s">
        <v>284</v>
      </c>
      <c r="E231" s="218" t="s">
        <v>1394</v>
      </c>
      <c r="F231" s="219" t="s">
        <v>1395</v>
      </c>
      <c r="G231" s="220" t="s">
        <v>322</v>
      </c>
      <c r="H231" s="221">
        <v>529.02999999999997</v>
      </c>
      <c r="I231" s="222">
        <v>43.299999999999997</v>
      </c>
      <c r="J231" s="222">
        <f>ROUND(I231*H231,2)</f>
        <v>22907</v>
      </c>
      <c r="K231" s="223"/>
      <c r="L231" s="35"/>
      <c r="M231" s="224" t="s">
        <v>1</v>
      </c>
      <c r="N231" s="225" t="s">
        <v>38</v>
      </c>
      <c r="O231" s="226">
        <v>0.053999999999999999</v>
      </c>
      <c r="P231" s="226">
        <f>O231*H231</f>
        <v>28.567619999999998</v>
      </c>
      <c r="Q231" s="226">
        <v>0.00019000000000000001</v>
      </c>
      <c r="R231" s="226">
        <f>Q231*H231</f>
        <v>0.1005157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22907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22907</v>
      </c>
      <c r="BL231" s="14" t="s">
        <v>288</v>
      </c>
      <c r="BM231" s="228" t="s">
        <v>1396</v>
      </c>
    </row>
    <row r="232" s="2" customFormat="1" ht="21.75" customHeight="1">
      <c r="A232" s="29"/>
      <c r="B232" s="30"/>
      <c r="C232" s="217" t="s">
        <v>670</v>
      </c>
      <c r="D232" s="217" t="s">
        <v>284</v>
      </c>
      <c r="E232" s="218" t="s">
        <v>676</v>
      </c>
      <c r="F232" s="219" t="s">
        <v>677</v>
      </c>
      <c r="G232" s="220" t="s">
        <v>322</v>
      </c>
      <c r="H232" s="221">
        <v>514.52999999999997</v>
      </c>
      <c r="I232" s="222">
        <v>12.9</v>
      </c>
      <c r="J232" s="222">
        <f>ROUND(I232*H232,2)</f>
        <v>6637.4399999999996</v>
      </c>
      <c r="K232" s="223"/>
      <c r="L232" s="35"/>
      <c r="M232" s="224" t="s">
        <v>1</v>
      </c>
      <c r="N232" s="225" t="s">
        <v>38</v>
      </c>
      <c r="O232" s="226">
        <v>0.025000000000000001</v>
      </c>
      <c r="P232" s="226">
        <f>O232*H232</f>
        <v>12.863250000000001</v>
      </c>
      <c r="Q232" s="226">
        <v>9.0000000000000006E-05</v>
      </c>
      <c r="R232" s="226">
        <f>Q232*H232</f>
        <v>0.0463077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6637.4399999999996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6637.4399999999996</v>
      </c>
      <c r="BL232" s="14" t="s">
        <v>288</v>
      </c>
      <c r="BM232" s="228" t="s">
        <v>678</v>
      </c>
    </row>
    <row r="233" s="2" customFormat="1" ht="21.75" customHeight="1">
      <c r="A233" s="29"/>
      <c r="B233" s="30"/>
      <c r="C233" s="217" t="s">
        <v>675</v>
      </c>
      <c r="D233" s="217" t="s">
        <v>284</v>
      </c>
      <c r="E233" s="218" t="s">
        <v>1497</v>
      </c>
      <c r="F233" s="219" t="s">
        <v>1498</v>
      </c>
      <c r="G233" s="220" t="s">
        <v>501</v>
      </c>
      <c r="H233" s="221">
        <v>2</v>
      </c>
      <c r="I233" s="222">
        <v>747</v>
      </c>
      <c r="J233" s="222">
        <f>ROUND(I233*H233,2)</f>
        <v>1494</v>
      </c>
      <c r="K233" s="223"/>
      <c r="L233" s="35"/>
      <c r="M233" s="224" t="s">
        <v>1</v>
      </c>
      <c r="N233" s="225" t="s">
        <v>38</v>
      </c>
      <c r="O233" s="226">
        <v>0.083000000000000004</v>
      </c>
      <c r="P233" s="226">
        <f>O233*H233</f>
        <v>0.16600000000000001</v>
      </c>
      <c r="Q233" s="226">
        <v>0.00046000000000000001</v>
      </c>
      <c r="R233" s="226">
        <f>Q233*H233</f>
        <v>0.00092000000000000003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1494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1494</v>
      </c>
      <c r="BL233" s="14" t="s">
        <v>288</v>
      </c>
      <c r="BM233" s="228" t="s">
        <v>1499</v>
      </c>
    </row>
    <row r="234" s="2" customFormat="1" ht="21.75" customHeight="1">
      <c r="A234" s="29"/>
      <c r="B234" s="30"/>
      <c r="C234" s="217" t="s">
        <v>679</v>
      </c>
      <c r="D234" s="217" t="s">
        <v>284</v>
      </c>
      <c r="E234" s="218" t="s">
        <v>1399</v>
      </c>
      <c r="F234" s="219" t="s">
        <v>1400</v>
      </c>
      <c r="G234" s="220" t="s">
        <v>501</v>
      </c>
      <c r="H234" s="221">
        <v>2</v>
      </c>
      <c r="I234" s="222">
        <v>1060</v>
      </c>
      <c r="J234" s="222">
        <f>ROUND(I234*H234,2)</f>
        <v>2120</v>
      </c>
      <c r="K234" s="223"/>
      <c r="L234" s="35"/>
      <c r="M234" s="224" t="s">
        <v>1</v>
      </c>
      <c r="N234" s="225" t="s">
        <v>38</v>
      </c>
      <c r="O234" s="226">
        <v>0.083000000000000004</v>
      </c>
      <c r="P234" s="226">
        <f>O234*H234</f>
        <v>0.16600000000000001</v>
      </c>
      <c r="Q234" s="226">
        <v>0.00066</v>
      </c>
      <c r="R234" s="226">
        <f>Q234*H234</f>
        <v>0.00132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2120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2120</v>
      </c>
      <c r="BL234" s="14" t="s">
        <v>288</v>
      </c>
      <c r="BM234" s="228" t="s">
        <v>1401</v>
      </c>
    </row>
    <row r="235" s="12" customFormat="1" ht="22.8" customHeight="1">
      <c r="A235" s="12"/>
      <c r="B235" s="202"/>
      <c r="C235" s="203"/>
      <c r="D235" s="204" t="s">
        <v>72</v>
      </c>
      <c r="E235" s="215" t="s">
        <v>315</v>
      </c>
      <c r="F235" s="215" t="s">
        <v>683</v>
      </c>
      <c r="G235" s="203"/>
      <c r="H235" s="203"/>
      <c r="I235" s="203"/>
      <c r="J235" s="216">
        <f>BK235</f>
        <v>10973.690000000001</v>
      </c>
      <c r="K235" s="203"/>
      <c r="L235" s="207"/>
      <c r="M235" s="208"/>
      <c r="N235" s="209"/>
      <c r="O235" s="209"/>
      <c r="P235" s="210">
        <f>SUM(P236:P245)</f>
        <v>10.817667</v>
      </c>
      <c r="Q235" s="209"/>
      <c r="R235" s="210">
        <f>SUM(R236:R245)</f>
        <v>0.44618040000000003</v>
      </c>
      <c r="S235" s="209"/>
      <c r="T235" s="211">
        <f>SUM(T236:T245)</f>
        <v>4.7006000000000006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2" t="s">
        <v>80</v>
      </c>
      <c r="AT235" s="213" t="s">
        <v>72</v>
      </c>
      <c r="AU235" s="213" t="s">
        <v>80</v>
      </c>
      <c r="AY235" s="212" t="s">
        <v>282</v>
      </c>
      <c r="BK235" s="214">
        <f>SUM(BK236:BK245)</f>
        <v>10973.690000000001</v>
      </c>
    </row>
    <row r="236" s="2" customFormat="1" ht="33" customHeight="1">
      <c r="A236" s="29"/>
      <c r="B236" s="30"/>
      <c r="C236" s="217" t="s">
        <v>684</v>
      </c>
      <c r="D236" s="217" t="s">
        <v>284</v>
      </c>
      <c r="E236" s="218" t="s">
        <v>857</v>
      </c>
      <c r="F236" s="219" t="s">
        <v>858</v>
      </c>
      <c r="G236" s="220" t="s">
        <v>322</v>
      </c>
      <c r="H236" s="221">
        <v>2</v>
      </c>
      <c r="I236" s="222">
        <v>256</v>
      </c>
      <c r="J236" s="222">
        <f>ROUND(I236*H236,2)</f>
        <v>512</v>
      </c>
      <c r="K236" s="223"/>
      <c r="L236" s="35"/>
      <c r="M236" s="224" t="s">
        <v>1</v>
      </c>
      <c r="N236" s="225" t="s">
        <v>38</v>
      </c>
      <c r="O236" s="226">
        <v>0.26800000000000002</v>
      </c>
      <c r="P236" s="226">
        <f>O236*H236</f>
        <v>0.53600000000000003</v>
      </c>
      <c r="Q236" s="226">
        <v>0.15540000000000001</v>
      </c>
      <c r="R236" s="226">
        <f>Q236*H236</f>
        <v>0.31080000000000002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512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512</v>
      </c>
      <c r="BL236" s="14" t="s">
        <v>288</v>
      </c>
      <c r="BM236" s="228" t="s">
        <v>1500</v>
      </c>
    </row>
    <row r="237" s="2" customFormat="1" ht="21.75" customHeight="1">
      <c r="A237" s="29"/>
      <c r="B237" s="30"/>
      <c r="C237" s="217" t="s">
        <v>688</v>
      </c>
      <c r="D237" s="217" t="s">
        <v>284</v>
      </c>
      <c r="E237" s="218" t="s">
        <v>860</v>
      </c>
      <c r="F237" s="219" t="s">
        <v>861</v>
      </c>
      <c r="G237" s="220" t="s">
        <v>356</v>
      </c>
      <c r="H237" s="221">
        <v>0.059999999999999998</v>
      </c>
      <c r="I237" s="222">
        <v>3020</v>
      </c>
      <c r="J237" s="222">
        <f>ROUND(I237*H237,2)</f>
        <v>181.19999999999999</v>
      </c>
      <c r="K237" s="223"/>
      <c r="L237" s="35"/>
      <c r="M237" s="224" t="s">
        <v>1</v>
      </c>
      <c r="N237" s="225" t="s">
        <v>38</v>
      </c>
      <c r="O237" s="226">
        <v>1.442</v>
      </c>
      <c r="P237" s="226">
        <f>O237*H237</f>
        <v>0.08652</v>
      </c>
      <c r="Q237" s="226">
        <v>2.2563399999999998</v>
      </c>
      <c r="R237" s="226">
        <f>Q237*H237</f>
        <v>0.13538039999999998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181.19999999999999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181.19999999999999</v>
      </c>
      <c r="BL237" s="14" t="s">
        <v>288</v>
      </c>
      <c r="BM237" s="228" t="s">
        <v>1501</v>
      </c>
    </row>
    <row r="238" s="2" customFormat="1" ht="33" customHeight="1">
      <c r="A238" s="29"/>
      <c r="B238" s="30"/>
      <c r="C238" s="217" t="s">
        <v>692</v>
      </c>
      <c r="D238" s="217" t="s">
        <v>284</v>
      </c>
      <c r="E238" s="218" t="s">
        <v>693</v>
      </c>
      <c r="F238" s="219" t="s">
        <v>694</v>
      </c>
      <c r="G238" s="220" t="s">
        <v>322</v>
      </c>
      <c r="H238" s="221">
        <v>51.890000000000001</v>
      </c>
      <c r="I238" s="222">
        <v>115</v>
      </c>
      <c r="J238" s="222">
        <f>ROUND(I238*H238,2)</f>
        <v>5967.3500000000004</v>
      </c>
      <c r="K238" s="223"/>
      <c r="L238" s="35"/>
      <c r="M238" s="224" t="s">
        <v>1</v>
      </c>
      <c r="N238" s="225" t="s">
        <v>38</v>
      </c>
      <c r="O238" s="226">
        <v>0</v>
      </c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5967.3500000000004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5967.3500000000004</v>
      </c>
      <c r="BL238" s="14" t="s">
        <v>288</v>
      </c>
      <c r="BM238" s="228" t="s">
        <v>695</v>
      </c>
    </row>
    <row r="239" s="2" customFormat="1" ht="21.75" customHeight="1">
      <c r="A239" s="29"/>
      <c r="B239" s="30"/>
      <c r="C239" s="217" t="s">
        <v>696</v>
      </c>
      <c r="D239" s="217" t="s">
        <v>284</v>
      </c>
      <c r="E239" s="218" t="s">
        <v>697</v>
      </c>
      <c r="F239" s="219" t="s">
        <v>698</v>
      </c>
      <c r="G239" s="220" t="s">
        <v>322</v>
      </c>
      <c r="H239" s="221">
        <v>77.634</v>
      </c>
      <c r="I239" s="222">
        <v>30.100000000000001</v>
      </c>
      <c r="J239" s="222">
        <f>ROUND(I239*H239,2)</f>
        <v>2336.7800000000002</v>
      </c>
      <c r="K239" s="223"/>
      <c r="L239" s="35"/>
      <c r="M239" s="224" t="s">
        <v>1</v>
      </c>
      <c r="N239" s="225" t="s">
        <v>38</v>
      </c>
      <c r="O239" s="226">
        <v>0.067000000000000004</v>
      </c>
      <c r="P239" s="226">
        <f>O239*H239</f>
        <v>5.2014780000000007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2336.7800000000002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2336.7800000000002</v>
      </c>
      <c r="BL239" s="14" t="s">
        <v>288</v>
      </c>
      <c r="BM239" s="228" t="s">
        <v>699</v>
      </c>
    </row>
    <row r="240" s="2" customFormat="1" ht="16.5" customHeight="1">
      <c r="A240" s="29"/>
      <c r="B240" s="30"/>
      <c r="C240" s="217" t="s">
        <v>700</v>
      </c>
      <c r="D240" s="217" t="s">
        <v>284</v>
      </c>
      <c r="E240" s="218" t="s">
        <v>701</v>
      </c>
      <c r="F240" s="219" t="s">
        <v>702</v>
      </c>
      <c r="G240" s="220" t="s">
        <v>322</v>
      </c>
      <c r="H240" s="221">
        <v>8.6259999999999994</v>
      </c>
      <c r="I240" s="222">
        <v>66.599999999999994</v>
      </c>
      <c r="J240" s="222">
        <f>ROUND(I240*H240,2)</f>
        <v>574.49000000000001</v>
      </c>
      <c r="K240" s="223"/>
      <c r="L240" s="35"/>
      <c r="M240" s="224" t="s">
        <v>1</v>
      </c>
      <c r="N240" s="225" t="s">
        <v>38</v>
      </c>
      <c r="O240" s="226">
        <v>0.155</v>
      </c>
      <c r="P240" s="226">
        <f>O240*H240</f>
        <v>1.3370299999999999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574.49000000000001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574.49000000000001</v>
      </c>
      <c r="BL240" s="14" t="s">
        <v>288</v>
      </c>
      <c r="BM240" s="228" t="s">
        <v>703</v>
      </c>
    </row>
    <row r="241" s="2" customFormat="1" ht="21.75" customHeight="1">
      <c r="A241" s="29"/>
      <c r="B241" s="30"/>
      <c r="C241" s="217" t="s">
        <v>704</v>
      </c>
      <c r="D241" s="217" t="s">
        <v>284</v>
      </c>
      <c r="E241" s="218" t="s">
        <v>705</v>
      </c>
      <c r="F241" s="219" t="s">
        <v>706</v>
      </c>
      <c r="G241" s="220" t="s">
        <v>322</v>
      </c>
      <c r="H241" s="221">
        <v>5.1890000000000001</v>
      </c>
      <c r="I241" s="222">
        <v>84</v>
      </c>
      <c r="J241" s="222">
        <f>ROUND(I241*H241,2)</f>
        <v>435.88</v>
      </c>
      <c r="K241" s="223"/>
      <c r="L241" s="35"/>
      <c r="M241" s="224" t="s">
        <v>1</v>
      </c>
      <c r="N241" s="225" t="s">
        <v>38</v>
      </c>
      <c r="O241" s="226">
        <v>0.19600000000000001</v>
      </c>
      <c r="P241" s="226">
        <f>O241*H241</f>
        <v>1.0170440000000001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435.88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435.88</v>
      </c>
      <c r="BL241" s="14" t="s">
        <v>288</v>
      </c>
      <c r="BM241" s="228" t="s">
        <v>707</v>
      </c>
    </row>
    <row r="242" s="2" customFormat="1" ht="21.75" customHeight="1">
      <c r="A242" s="29"/>
      <c r="B242" s="30"/>
      <c r="C242" s="217" t="s">
        <v>708</v>
      </c>
      <c r="D242" s="217" t="s">
        <v>284</v>
      </c>
      <c r="E242" s="218" t="s">
        <v>709</v>
      </c>
      <c r="F242" s="219" t="s">
        <v>710</v>
      </c>
      <c r="G242" s="220" t="s">
        <v>322</v>
      </c>
      <c r="H242" s="221">
        <v>3.4369999999999998</v>
      </c>
      <c r="I242" s="222">
        <v>129</v>
      </c>
      <c r="J242" s="222">
        <f>ROUND(I242*H242,2)</f>
        <v>443.37</v>
      </c>
      <c r="K242" s="223"/>
      <c r="L242" s="35"/>
      <c r="M242" s="224" t="s">
        <v>1</v>
      </c>
      <c r="N242" s="225" t="s">
        <v>38</v>
      </c>
      <c r="O242" s="226">
        <v>0.30499999999999999</v>
      </c>
      <c r="P242" s="226">
        <f>O242*H242</f>
        <v>1.0482849999999999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443.37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443.37</v>
      </c>
      <c r="BL242" s="14" t="s">
        <v>288</v>
      </c>
      <c r="BM242" s="228" t="s">
        <v>711</v>
      </c>
    </row>
    <row r="243" s="2" customFormat="1" ht="21.75" customHeight="1">
      <c r="A243" s="29"/>
      <c r="B243" s="30"/>
      <c r="C243" s="217" t="s">
        <v>712</v>
      </c>
      <c r="D243" s="217" t="s">
        <v>284</v>
      </c>
      <c r="E243" s="218" t="s">
        <v>713</v>
      </c>
      <c r="F243" s="219" t="s">
        <v>714</v>
      </c>
      <c r="G243" s="220" t="s">
        <v>287</v>
      </c>
      <c r="H243" s="221">
        <v>235.03</v>
      </c>
      <c r="I243" s="222">
        <v>0.75</v>
      </c>
      <c r="J243" s="222">
        <f>ROUND(I243*H243,2)</f>
        <v>176.27000000000001</v>
      </c>
      <c r="K243" s="223"/>
      <c r="L243" s="35"/>
      <c r="M243" s="224" t="s">
        <v>1</v>
      </c>
      <c r="N243" s="225" t="s">
        <v>38</v>
      </c>
      <c r="O243" s="226">
        <v>0.002</v>
      </c>
      <c r="P243" s="226">
        <f>O243*H243</f>
        <v>0.47006000000000003</v>
      </c>
      <c r="Q243" s="226">
        <v>0</v>
      </c>
      <c r="R243" s="226">
        <f>Q243*H243</f>
        <v>0</v>
      </c>
      <c r="S243" s="226">
        <v>0.02</v>
      </c>
      <c r="T243" s="227">
        <f>S243*H243</f>
        <v>4.7006000000000006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176.27000000000001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176.27000000000001</v>
      </c>
      <c r="BL243" s="14" t="s">
        <v>288</v>
      </c>
      <c r="BM243" s="228" t="s">
        <v>715</v>
      </c>
    </row>
    <row r="244" s="2" customFormat="1" ht="21.75" customHeight="1">
      <c r="A244" s="29"/>
      <c r="B244" s="30"/>
      <c r="C244" s="217" t="s">
        <v>716</v>
      </c>
      <c r="D244" s="217" t="s">
        <v>284</v>
      </c>
      <c r="E244" s="218" t="s">
        <v>863</v>
      </c>
      <c r="F244" s="219" t="s">
        <v>864</v>
      </c>
      <c r="G244" s="220" t="s">
        <v>322</v>
      </c>
      <c r="H244" s="221">
        <v>2</v>
      </c>
      <c r="I244" s="222">
        <v>57.299999999999997</v>
      </c>
      <c r="J244" s="222">
        <f>ROUND(I244*H244,2)</f>
        <v>114.59999999999999</v>
      </c>
      <c r="K244" s="223"/>
      <c r="L244" s="35"/>
      <c r="M244" s="224" t="s">
        <v>1</v>
      </c>
      <c r="N244" s="225" t="s">
        <v>38</v>
      </c>
      <c r="O244" s="226">
        <v>0.186</v>
      </c>
      <c r="P244" s="226">
        <f>O244*H244</f>
        <v>0.372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114.59999999999999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114.59999999999999</v>
      </c>
      <c r="BL244" s="14" t="s">
        <v>288</v>
      </c>
      <c r="BM244" s="228" t="s">
        <v>1502</v>
      </c>
    </row>
    <row r="245" s="2" customFormat="1" ht="33" customHeight="1">
      <c r="A245" s="29"/>
      <c r="B245" s="30"/>
      <c r="C245" s="217" t="s">
        <v>723</v>
      </c>
      <c r="D245" s="217" t="s">
        <v>284</v>
      </c>
      <c r="E245" s="218" t="s">
        <v>980</v>
      </c>
      <c r="F245" s="219" t="s">
        <v>981</v>
      </c>
      <c r="G245" s="220" t="s">
        <v>287</v>
      </c>
      <c r="H245" s="221">
        <v>2.25</v>
      </c>
      <c r="I245" s="222">
        <v>103</v>
      </c>
      <c r="J245" s="222">
        <f>ROUND(I245*H245,2)</f>
        <v>231.75</v>
      </c>
      <c r="K245" s="223"/>
      <c r="L245" s="35"/>
      <c r="M245" s="224" t="s">
        <v>1</v>
      </c>
      <c r="N245" s="225" t="s">
        <v>38</v>
      </c>
      <c r="O245" s="226">
        <v>0.33300000000000002</v>
      </c>
      <c r="P245" s="226">
        <f>O245*H245</f>
        <v>0.74925000000000008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231.75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231.75</v>
      </c>
      <c r="BL245" s="14" t="s">
        <v>288</v>
      </c>
      <c r="BM245" s="228" t="s">
        <v>982</v>
      </c>
    </row>
    <row r="246" s="12" customFormat="1" ht="22.8" customHeight="1">
      <c r="A246" s="12"/>
      <c r="B246" s="202"/>
      <c r="C246" s="203"/>
      <c r="D246" s="204" t="s">
        <v>72</v>
      </c>
      <c r="E246" s="215" t="s">
        <v>721</v>
      </c>
      <c r="F246" s="215" t="s">
        <v>722</v>
      </c>
      <c r="G246" s="203"/>
      <c r="H246" s="203"/>
      <c r="I246" s="203"/>
      <c r="J246" s="216">
        <f>BK246</f>
        <v>74193.490000000005</v>
      </c>
      <c r="K246" s="203"/>
      <c r="L246" s="207"/>
      <c r="M246" s="208"/>
      <c r="N246" s="209"/>
      <c r="O246" s="209"/>
      <c r="P246" s="210">
        <f>SUM(P247:P255)</f>
        <v>30.000637999999999</v>
      </c>
      <c r="Q246" s="209"/>
      <c r="R246" s="210">
        <f>SUM(R247:R255)</f>
        <v>0</v>
      </c>
      <c r="S246" s="209"/>
      <c r="T246" s="211">
        <f>SUM(T247:T255)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12" t="s">
        <v>80</v>
      </c>
      <c r="AT246" s="213" t="s">
        <v>72</v>
      </c>
      <c r="AU246" s="213" t="s">
        <v>80</v>
      </c>
      <c r="AY246" s="212" t="s">
        <v>282</v>
      </c>
      <c r="BK246" s="214">
        <f>SUM(BK247:BK255)</f>
        <v>74193.490000000005</v>
      </c>
    </row>
    <row r="247" s="2" customFormat="1" ht="21.75" customHeight="1">
      <c r="A247" s="29"/>
      <c r="B247" s="30"/>
      <c r="C247" s="217" t="s">
        <v>727</v>
      </c>
      <c r="D247" s="217" t="s">
        <v>284</v>
      </c>
      <c r="E247" s="218" t="s">
        <v>724</v>
      </c>
      <c r="F247" s="219" t="s">
        <v>725</v>
      </c>
      <c r="G247" s="220" t="s">
        <v>429</v>
      </c>
      <c r="H247" s="221">
        <v>283.553</v>
      </c>
      <c r="I247" s="222">
        <v>42.700000000000003</v>
      </c>
      <c r="J247" s="222">
        <f>ROUND(I247*H247,2)</f>
        <v>12107.709999999999</v>
      </c>
      <c r="K247" s="223"/>
      <c r="L247" s="35"/>
      <c r="M247" s="224" t="s">
        <v>1</v>
      </c>
      <c r="N247" s="225" t="s">
        <v>38</v>
      </c>
      <c r="O247" s="226">
        <v>0.029999999999999999</v>
      </c>
      <c r="P247" s="226">
        <f>O247*H247</f>
        <v>8.5065899999999992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12107.709999999999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12107.709999999999</v>
      </c>
      <c r="BL247" s="14" t="s">
        <v>288</v>
      </c>
      <c r="BM247" s="228" t="s">
        <v>726</v>
      </c>
    </row>
    <row r="248" s="2" customFormat="1" ht="21.75" customHeight="1">
      <c r="A248" s="29"/>
      <c r="B248" s="30"/>
      <c r="C248" s="217" t="s">
        <v>731</v>
      </c>
      <c r="D248" s="217" t="s">
        <v>284</v>
      </c>
      <c r="E248" s="218" t="s">
        <v>728</v>
      </c>
      <c r="F248" s="219" t="s">
        <v>729</v>
      </c>
      <c r="G248" s="220" t="s">
        <v>429</v>
      </c>
      <c r="H248" s="221">
        <v>2144.6309999999999</v>
      </c>
      <c r="I248" s="222">
        <v>9.6300000000000008</v>
      </c>
      <c r="J248" s="222">
        <f>ROUND(I248*H248,2)</f>
        <v>20652.799999999999</v>
      </c>
      <c r="K248" s="223"/>
      <c r="L248" s="35"/>
      <c r="M248" s="224" t="s">
        <v>1</v>
      </c>
      <c r="N248" s="225" t="s">
        <v>38</v>
      </c>
      <c r="O248" s="226">
        <v>0.002</v>
      </c>
      <c r="P248" s="226">
        <f>O248*H248</f>
        <v>4.2892619999999999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20652.799999999999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20652.799999999999</v>
      </c>
      <c r="BL248" s="14" t="s">
        <v>288</v>
      </c>
      <c r="BM248" s="228" t="s">
        <v>730</v>
      </c>
    </row>
    <row r="249" s="2" customFormat="1" ht="21.75" customHeight="1">
      <c r="A249" s="29"/>
      <c r="B249" s="30"/>
      <c r="C249" s="217" t="s">
        <v>735</v>
      </c>
      <c r="D249" s="217" t="s">
        <v>284</v>
      </c>
      <c r="E249" s="218" t="s">
        <v>732</v>
      </c>
      <c r="F249" s="219" t="s">
        <v>733</v>
      </c>
      <c r="G249" s="220" t="s">
        <v>429</v>
      </c>
      <c r="H249" s="221">
        <v>21.856000000000002</v>
      </c>
      <c r="I249" s="222">
        <v>48</v>
      </c>
      <c r="J249" s="222">
        <f>ROUND(I249*H249,2)</f>
        <v>1049.0899999999999</v>
      </c>
      <c r="K249" s="223"/>
      <c r="L249" s="35"/>
      <c r="M249" s="224" t="s">
        <v>1</v>
      </c>
      <c r="N249" s="225" t="s">
        <v>38</v>
      </c>
      <c r="O249" s="226">
        <v>0.032000000000000001</v>
      </c>
      <c r="P249" s="226">
        <f>O249*H249</f>
        <v>0.69939200000000001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1049.0899999999999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1049.0899999999999</v>
      </c>
      <c r="BL249" s="14" t="s">
        <v>288</v>
      </c>
      <c r="BM249" s="228" t="s">
        <v>734</v>
      </c>
    </row>
    <row r="250" s="2" customFormat="1" ht="21.75" customHeight="1">
      <c r="A250" s="29"/>
      <c r="B250" s="30"/>
      <c r="C250" s="217" t="s">
        <v>739</v>
      </c>
      <c r="D250" s="217" t="s">
        <v>284</v>
      </c>
      <c r="E250" s="218" t="s">
        <v>736</v>
      </c>
      <c r="F250" s="219" t="s">
        <v>737</v>
      </c>
      <c r="G250" s="220" t="s">
        <v>429</v>
      </c>
      <c r="H250" s="221">
        <v>218.56</v>
      </c>
      <c r="I250" s="222">
        <v>12.300000000000001</v>
      </c>
      <c r="J250" s="222">
        <f>ROUND(I250*H250,2)</f>
        <v>2688.29</v>
      </c>
      <c r="K250" s="223"/>
      <c r="L250" s="35"/>
      <c r="M250" s="224" t="s">
        <v>1</v>
      </c>
      <c r="N250" s="225" t="s">
        <v>38</v>
      </c>
      <c r="O250" s="226">
        <v>0.0030000000000000001</v>
      </c>
      <c r="P250" s="226">
        <f>O250*H250</f>
        <v>0.65568000000000004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2688.29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2688.29</v>
      </c>
      <c r="BL250" s="14" t="s">
        <v>288</v>
      </c>
      <c r="BM250" s="228" t="s">
        <v>738</v>
      </c>
    </row>
    <row r="251" s="2" customFormat="1" ht="21.75" customHeight="1">
      <c r="A251" s="29"/>
      <c r="B251" s="30"/>
      <c r="C251" s="217" t="s">
        <v>743</v>
      </c>
      <c r="D251" s="217" t="s">
        <v>284</v>
      </c>
      <c r="E251" s="218" t="s">
        <v>740</v>
      </c>
      <c r="F251" s="219" t="s">
        <v>741</v>
      </c>
      <c r="G251" s="220" t="s">
        <v>429</v>
      </c>
      <c r="H251" s="221">
        <v>96.054000000000002</v>
      </c>
      <c r="I251" s="222">
        <v>165</v>
      </c>
      <c r="J251" s="222">
        <f>ROUND(I251*H251,2)</f>
        <v>15848.91</v>
      </c>
      <c r="K251" s="223"/>
      <c r="L251" s="35"/>
      <c r="M251" s="224" t="s">
        <v>1</v>
      </c>
      <c r="N251" s="225" t="s">
        <v>38</v>
      </c>
      <c r="O251" s="226">
        <v>0.159</v>
      </c>
      <c r="P251" s="226">
        <f>O251*H251</f>
        <v>15.272586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15848.91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15848.91</v>
      </c>
      <c r="BL251" s="14" t="s">
        <v>288</v>
      </c>
      <c r="BM251" s="228" t="s">
        <v>742</v>
      </c>
    </row>
    <row r="252" s="2" customFormat="1" ht="16.5" customHeight="1">
      <c r="A252" s="29"/>
      <c r="B252" s="30"/>
      <c r="C252" s="217" t="s">
        <v>747</v>
      </c>
      <c r="D252" s="217" t="s">
        <v>284</v>
      </c>
      <c r="E252" s="218" t="s">
        <v>744</v>
      </c>
      <c r="F252" s="219" t="s">
        <v>745</v>
      </c>
      <c r="G252" s="220" t="s">
        <v>429</v>
      </c>
      <c r="H252" s="221">
        <v>96.188000000000002</v>
      </c>
      <c r="I252" s="222">
        <v>11.1</v>
      </c>
      <c r="J252" s="222">
        <f>ROUND(I252*H252,2)</f>
        <v>1067.6900000000001</v>
      </c>
      <c r="K252" s="223"/>
      <c r="L252" s="35"/>
      <c r="M252" s="224" t="s">
        <v>1</v>
      </c>
      <c r="N252" s="225" t="s">
        <v>38</v>
      </c>
      <c r="O252" s="226">
        <v>0.0060000000000000001</v>
      </c>
      <c r="P252" s="226">
        <f>O252*H252</f>
        <v>0.57712799999999997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1067.6900000000001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1067.6900000000001</v>
      </c>
      <c r="BL252" s="14" t="s">
        <v>288</v>
      </c>
      <c r="BM252" s="228" t="s">
        <v>992</v>
      </c>
    </row>
    <row r="253" s="2" customFormat="1" ht="33" customHeight="1">
      <c r="A253" s="29"/>
      <c r="B253" s="30"/>
      <c r="C253" s="217" t="s">
        <v>751</v>
      </c>
      <c r="D253" s="217" t="s">
        <v>284</v>
      </c>
      <c r="E253" s="218" t="s">
        <v>884</v>
      </c>
      <c r="F253" s="219" t="s">
        <v>885</v>
      </c>
      <c r="G253" s="220" t="s">
        <v>429</v>
      </c>
      <c r="H253" s="221">
        <v>0.23999999999999999</v>
      </c>
      <c r="I253" s="222">
        <v>162</v>
      </c>
      <c r="J253" s="222">
        <f>ROUND(I253*H253,2)</f>
        <v>38.880000000000003</v>
      </c>
      <c r="K253" s="223"/>
      <c r="L253" s="35"/>
      <c r="M253" s="224" t="s">
        <v>1</v>
      </c>
      <c r="N253" s="225" t="s">
        <v>38</v>
      </c>
      <c r="O253" s="226">
        <v>0</v>
      </c>
      <c r="P253" s="226">
        <f>O253*H253</f>
        <v>0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38.880000000000003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38.880000000000003</v>
      </c>
      <c r="BL253" s="14" t="s">
        <v>288</v>
      </c>
      <c r="BM253" s="228" t="s">
        <v>886</v>
      </c>
    </row>
    <row r="254" s="2" customFormat="1" ht="44.25" customHeight="1">
      <c r="A254" s="29"/>
      <c r="B254" s="30"/>
      <c r="C254" s="217" t="s">
        <v>757</v>
      </c>
      <c r="D254" s="217" t="s">
        <v>284</v>
      </c>
      <c r="E254" s="218" t="s">
        <v>748</v>
      </c>
      <c r="F254" s="219" t="s">
        <v>749</v>
      </c>
      <c r="G254" s="220" t="s">
        <v>429</v>
      </c>
      <c r="H254" s="221">
        <v>60.643000000000001</v>
      </c>
      <c r="I254" s="222">
        <v>253</v>
      </c>
      <c r="J254" s="222">
        <f>ROUND(I254*H254,2)</f>
        <v>15342.68</v>
      </c>
      <c r="K254" s="223"/>
      <c r="L254" s="35"/>
      <c r="M254" s="224" t="s">
        <v>1</v>
      </c>
      <c r="N254" s="225" t="s">
        <v>38</v>
      </c>
      <c r="O254" s="226">
        <v>0</v>
      </c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15342.68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15342.68</v>
      </c>
      <c r="BL254" s="14" t="s">
        <v>288</v>
      </c>
      <c r="BM254" s="228" t="s">
        <v>750</v>
      </c>
    </row>
    <row r="255" s="2" customFormat="1" ht="44.25" customHeight="1">
      <c r="A255" s="29"/>
      <c r="B255" s="30"/>
      <c r="C255" s="217" t="s">
        <v>764</v>
      </c>
      <c r="D255" s="217" t="s">
        <v>284</v>
      </c>
      <c r="E255" s="218" t="s">
        <v>752</v>
      </c>
      <c r="F255" s="219" t="s">
        <v>753</v>
      </c>
      <c r="G255" s="220" t="s">
        <v>429</v>
      </c>
      <c r="H255" s="221">
        <v>10.688000000000001</v>
      </c>
      <c r="I255" s="222">
        <v>505</v>
      </c>
      <c r="J255" s="222">
        <f>ROUND(I255*H255,2)</f>
        <v>5397.4399999999996</v>
      </c>
      <c r="K255" s="223"/>
      <c r="L255" s="35"/>
      <c r="M255" s="224" t="s">
        <v>1</v>
      </c>
      <c r="N255" s="225" t="s">
        <v>38</v>
      </c>
      <c r="O255" s="226">
        <v>0</v>
      </c>
      <c r="P255" s="226">
        <f>O255*H255</f>
        <v>0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5397.4399999999996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5397.4399999999996</v>
      </c>
      <c r="BL255" s="14" t="s">
        <v>288</v>
      </c>
      <c r="BM255" s="228" t="s">
        <v>754</v>
      </c>
    </row>
    <row r="256" s="12" customFormat="1" ht="22.8" customHeight="1">
      <c r="A256" s="12"/>
      <c r="B256" s="202"/>
      <c r="C256" s="203"/>
      <c r="D256" s="204" t="s">
        <v>72</v>
      </c>
      <c r="E256" s="215" t="s">
        <v>755</v>
      </c>
      <c r="F256" s="215" t="s">
        <v>756</v>
      </c>
      <c r="G256" s="203"/>
      <c r="H256" s="203"/>
      <c r="I256" s="203"/>
      <c r="J256" s="216">
        <f>BK256</f>
        <v>71908.639999999999</v>
      </c>
      <c r="K256" s="203"/>
      <c r="L256" s="207"/>
      <c r="M256" s="208"/>
      <c r="N256" s="209"/>
      <c r="O256" s="209"/>
      <c r="P256" s="210">
        <f>P257</f>
        <v>111.43956</v>
      </c>
      <c r="Q256" s="209"/>
      <c r="R256" s="210">
        <f>R257</f>
        <v>0</v>
      </c>
      <c r="S256" s="209"/>
      <c r="T256" s="211">
        <f>T257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2" t="s">
        <v>80</v>
      </c>
      <c r="AT256" s="213" t="s">
        <v>72</v>
      </c>
      <c r="AU256" s="213" t="s">
        <v>80</v>
      </c>
      <c r="AY256" s="212" t="s">
        <v>282</v>
      </c>
      <c r="BK256" s="214">
        <f>BK257</f>
        <v>71908.639999999999</v>
      </c>
    </row>
    <row r="257" s="2" customFormat="1" ht="21.75" customHeight="1">
      <c r="A257" s="29"/>
      <c r="B257" s="30"/>
      <c r="C257" s="217" t="s">
        <v>768</v>
      </c>
      <c r="D257" s="217" t="s">
        <v>284</v>
      </c>
      <c r="E257" s="218" t="s">
        <v>758</v>
      </c>
      <c r="F257" s="219" t="s">
        <v>759</v>
      </c>
      <c r="G257" s="220" t="s">
        <v>429</v>
      </c>
      <c r="H257" s="221">
        <v>75.296999999999997</v>
      </c>
      <c r="I257" s="222">
        <v>955</v>
      </c>
      <c r="J257" s="222">
        <f>ROUND(I257*H257,2)</f>
        <v>71908.639999999999</v>
      </c>
      <c r="K257" s="223"/>
      <c r="L257" s="35"/>
      <c r="M257" s="224" t="s">
        <v>1</v>
      </c>
      <c r="N257" s="225" t="s">
        <v>38</v>
      </c>
      <c r="O257" s="226">
        <v>1.48</v>
      </c>
      <c r="P257" s="226">
        <f>O257*H257</f>
        <v>111.43956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71908.639999999999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71908.639999999999</v>
      </c>
      <c r="BL257" s="14" t="s">
        <v>288</v>
      </c>
      <c r="BM257" s="228" t="s">
        <v>1503</v>
      </c>
    </row>
    <row r="258" s="12" customFormat="1" ht="25.92" customHeight="1">
      <c r="A258" s="12"/>
      <c r="B258" s="202"/>
      <c r="C258" s="203"/>
      <c r="D258" s="204" t="s">
        <v>72</v>
      </c>
      <c r="E258" s="205" t="s">
        <v>378</v>
      </c>
      <c r="F258" s="205" t="s">
        <v>761</v>
      </c>
      <c r="G258" s="203"/>
      <c r="H258" s="203"/>
      <c r="I258" s="203"/>
      <c r="J258" s="206">
        <f>BK258</f>
        <v>31731.5</v>
      </c>
      <c r="K258" s="203"/>
      <c r="L258" s="207"/>
      <c r="M258" s="208"/>
      <c r="N258" s="209"/>
      <c r="O258" s="209"/>
      <c r="P258" s="210">
        <f>P259</f>
        <v>15.010999999999999</v>
      </c>
      <c r="Q258" s="209"/>
      <c r="R258" s="210">
        <f>R259</f>
        <v>0.091634999999999994</v>
      </c>
      <c r="S258" s="209"/>
      <c r="T258" s="211">
        <f>T259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12" t="s">
        <v>155</v>
      </c>
      <c r="AT258" s="213" t="s">
        <v>72</v>
      </c>
      <c r="AU258" s="213" t="s">
        <v>73</v>
      </c>
      <c r="AY258" s="212" t="s">
        <v>282</v>
      </c>
      <c r="BK258" s="214">
        <f>BK259</f>
        <v>31731.5</v>
      </c>
    </row>
    <row r="259" s="12" customFormat="1" ht="22.8" customHeight="1">
      <c r="A259" s="12"/>
      <c r="B259" s="202"/>
      <c r="C259" s="203"/>
      <c r="D259" s="204" t="s">
        <v>72</v>
      </c>
      <c r="E259" s="215" t="s">
        <v>762</v>
      </c>
      <c r="F259" s="215" t="s">
        <v>763</v>
      </c>
      <c r="G259" s="203"/>
      <c r="H259" s="203"/>
      <c r="I259" s="203"/>
      <c r="J259" s="216">
        <f>BK259</f>
        <v>31731.5</v>
      </c>
      <c r="K259" s="203"/>
      <c r="L259" s="207"/>
      <c r="M259" s="208"/>
      <c r="N259" s="209"/>
      <c r="O259" s="209"/>
      <c r="P259" s="210">
        <f>SUM(P260:P262)</f>
        <v>15.010999999999999</v>
      </c>
      <c r="Q259" s="209"/>
      <c r="R259" s="210">
        <f>SUM(R260:R262)</f>
        <v>0.091634999999999994</v>
      </c>
      <c r="S259" s="209"/>
      <c r="T259" s="211">
        <f>SUM(T260:T262)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12" t="s">
        <v>155</v>
      </c>
      <c r="AT259" s="213" t="s">
        <v>72</v>
      </c>
      <c r="AU259" s="213" t="s">
        <v>80</v>
      </c>
      <c r="AY259" s="212" t="s">
        <v>282</v>
      </c>
      <c r="BK259" s="214">
        <f>SUM(BK260:BK262)</f>
        <v>31731.5</v>
      </c>
    </row>
    <row r="260" s="2" customFormat="1" ht="21.75" customHeight="1">
      <c r="A260" s="29"/>
      <c r="B260" s="30"/>
      <c r="C260" s="217" t="s">
        <v>772</v>
      </c>
      <c r="D260" s="217" t="s">
        <v>284</v>
      </c>
      <c r="E260" s="218" t="s">
        <v>1436</v>
      </c>
      <c r="F260" s="219" t="s">
        <v>1437</v>
      </c>
      <c r="G260" s="220" t="s">
        <v>322</v>
      </c>
      <c r="H260" s="221">
        <v>6.5</v>
      </c>
      <c r="I260" s="222">
        <v>451</v>
      </c>
      <c r="J260" s="222">
        <f>ROUND(I260*H260,2)</f>
        <v>2931.5</v>
      </c>
      <c r="K260" s="223"/>
      <c r="L260" s="35"/>
      <c r="M260" s="224" t="s">
        <v>1</v>
      </c>
      <c r="N260" s="225" t="s">
        <v>38</v>
      </c>
      <c r="O260" s="226">
        <v>0.60999999999999999</v>
      </c>
      <c r="P260" s="226">
        <f>O260*H260</f>
        <v>3.9649999999999999</v>
      </c>
      <c r="Q260" s="226">
        <v>0.00014999999999999999</v>
      </c>
      <c r="R260" s="226">
        <f>Q260*H260</f>
        <v>0.00097499999999999996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544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2931.5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2931.5</v>
      </c>
      <c r="BL260" s="14" t="s">
        <v>544</v>
      </c>
      <c r="BM260" s="228" t="s">
        <v>1438</v>
      </c>
    </row>
    <row r="261" s="2" customFormat="1" ht="21.75" customHeight="1">
      <c r="A261" s="29"/>
      <c r="B261" s="30"/>
      <c r="C261" s="217" t="s">
        <v>879</v>
      </c>
      <c r="D261" s="217" t="s">
        <v>284</v>
      </c>
      <c r="E261" s="218" t="s">
        <v>1440</v>
      </c>
      <c r="F261" s="219" t="s">
        <v>1441</v>
      </c>
      <c r="G261" s="220" t="s">
        <v>501</v>
      </c>
      <c r="H261" s="221">
        <v>1</v>
      </c>
      <c r="I261" s="222">
        <v>2160</v>
      </c>
      <c r="J261" s="222">
        <f>ROUND(I261*H261,2)</f>
        <v>2160</v>
      </c>
      <c r="K261" s="223"/>
      <c r="L261" s="35"/>
      <c r="M261" s="224" t="s">
        <v>1</v>
      </c>
      <c r="N261" s="225" t="s">
        <v>38</v>
      </c>
      <c r="O261" s="226">
        <v>2.7480000000000002</v>
      </c>
      <c r="P261" s="226">
        <f>O261*H261</f>
        <v>2.7480000000000002</v>
      </c>
      <c r="Q261" s="226">
        <v>0.0022799999999999999</v>
      </c>
      <c r="R261" s="226">
        <f>Q261*H261</f>
        <v>0.0022799999999999999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544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2160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2160</v>
      </c>
      <c r="BL261" s="14" t="s">
        <v>544</v>
      </c>
      <c r="BM261" s="228" t="s">
        <v>1504</v>
      </c>
    </row>
    <row r="262" s="2" customFormat="1" ht="21.75" customHeight="1">
      <c r="A262" s="29"/>
      <c r="B262" s="30"/>
      <c r="C262" s="217" t="s">
        <v>880</v>
      </c>
      <c r="D262" s="217" t="s">
        <v>284</v>
      </c>
      <c r="E262" s="218" t="s">
        <v>1444</v>
      </c>
      <c r="F262" s="219" t="s">
        <v>1445</v>
      </c>
      <c r="G262" s="220" t="s">
        <v>322</v>
      </c>
      <c r="H262" s="221">
        <v>18</v>
      </c>
      <c r="I262" s="222">
        <v>1480</v>
      </c>
      <c r="J262" s="222">
        <f>ROUND(I262*H262,2)</f>
        <v>26640</v>
      </c>
      <c r="K262" s="223"/>
      <c r="L262" s="35"/>
      <c r="M262" s="240" t="s">
        <v>1</v>
      </c>
      <c r="N262" s="241" t="s">
        <v>38</v>
      </c>
      <c r="O262" s="242">
        <v>0.46100000000000002</v>
      </c>
      <c r="P262" s="242">
        <f>O262*H262</f>
        <v>8.298</v>
      </c>
      <c r="Q262" s="242">
        <v>0.0049100000000000003</v>
      </c>
      <c r="R262" s="242">
        <f>Q262*H262</f>
        <v>0.08838</v>
      </c>
      <c r="S262" s="242">
        <v>0</v>
      </c>
      <c r="T262" s="243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544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26640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26640</v>
      </c>
      <c r="BL262" s="14" t="s">
        <v>544</v>
      </c>
      <c r="BM262" s="228" t="s">
        <v>1446</v>
      </c>
    </row>
    <row r="263" s="2" customFormat="1" ht="6.96" customHeight="1">
      <c r="A263" s="29"/>
      <c r="B263" s="56"/>
      <c r="C263" s="57"/>
      <c r="D263" s="57"/>
      <c r="E263" s="57"/>
      <c r="F263" s="57"/>
      <c r="G263" s="57"/>
      <c r="H263" s="57"/>
      <c r="I263" s="57"/>
      <c r="J263" s="57"/>
      <c r="K263" s="57"/>
      <c r="L263" s="35"/>
      <c r="M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</row>
  </sheetData>
  <sheetProtection sheet="1" autoFilter="0" formatColumns="0" formatRows="0" objects="1" scenarios="1" spinCount="100000" saltValue="D7SBsNDgJGUL1brqCa9pkubbmTP03aANc3X2r7X3BsUEQ5KAmqF3ac+7i3d+8ZqcEsPbJeyGa86/EZ08NwhKSg==" hashValue="cSt/KcCMjw6IKF2OIWFbF4CxJv67F4ULc/CNuUq5Rj4YeQZlNvIhlhvSIq8Ad2KdMtxOXED6sra+z9VmVEBZ0Q==" algorithmName="SHA-512" password="CC35"/>
  <autoFilter ref="C130:K26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123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1059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1505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ROUND(J131, 2)</f>
        <v>2015070.8000000001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ROUND((SUM(BE131:BE280)),  2)</f>
        <v>2015070.8000000001</v>
      </c>
      <c r="G35" s="29"/>
      <c r="H35" s="29"/>
      <c r="I35" s="155">
        <v>0.20999999999999999</v>
      </c>
      <c r="J35" s="154">
        <f>ROUND(((SUM(BE131:BE280))*I35),  2)</f>
        <v>423164.87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ROUND((SUM(BF131:BF280)),  2)</f>
        <v>0</v>
      </c>
      <c r="G36" s="29"/>
      <c r="H36" s="29"/>
      <c r="I36" s="155">
        <v>0.14999999999999999</v>
      </c>
      <c r="J36" s="154">
        <f>ROUND(((SUM(BF131:BF280))*I36),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ROUND((SUM(BG131:BG280)),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ROUND((SUM(BH131:BH280)),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ROUND((SUM(BI131:BI280)),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2438235.6699999999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1059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001.1-5 - Výtlak 5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J131</f>
        <v>2015070.8000000001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J132</f>
        <v>1998050.8000000001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J133</f>
        <v>1086425.76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258</v>
      </c>
      <c r="E101" s="187"/>
      <c r="F101" s="187"/>
      <c r="G101" s="187"/>
      <c r="H101" s="187"/>
      <c r="I101" s="187"/>
      <c r="J101" s="188">
        <f>J181</f>
        <v>1211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259</v>
      </c>
      <c r="E102" s="187"/>
      <c r="F102" s="187"/>
      <c r="G102" s="187"/>
      <c r="H102" s="187"/>
      <c r="I102" s="187"/>
      <c r="J102" s="188">
        <f>J184</f>
        <v>24448.009999999998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260</v>
      </c>
      <c r="E103" s="187"/>
      <c r="F103" s="187"/>
      <c r="G103" s="187"/>
      <c r="H103" s="187"/>
      <c r="I103" s="187"/>
      <c r="J103" s="188">
        <f>J192</f>
        <v>121321.07000000001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261</v>
      </c>
      <c r="E104" s="187"/>
      <c r="F104" s="187"/>
      <c r="G104" s="187"/>
      <c r="H104" s="187"/>
      <c r="I104" s="187"/>
      <c r="J104" s="188">
        <f>J203</f>
        <v>578984.27000000002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262</v>
      </c>
      <c r="E105" s="187"/>
      <c r="F105" s="187"/>
      <c r="G105" s="187"/>
      <c r="H105" s="187"/>
      <c r="I105" s="187"/>
      <c r="J105" s="188">
        <f>J256</f>
        <v>45523.009999999995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263</v>
      </c>
      <c r="E106" s="187"/>
      <c r="F106" s="187"/>
      <c r="G106" s="187"/>
      <c r="H106" s="187"/>
      <c r="I106" s="187"/>
      <c r="J106" s="188">
        <f>J266</f>
        <v>33462.269999999997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264</v>
      </c>
      <c r="E107" s="187"/>
      <c r="F107" s="187"/>
      <c r="G107" s="187"/>
      <c r="H107" s="187"/>
      <c r="I107" s="187"/>
      <c r="J107" s="188">
        <f>J276</f>
        <v>106675.41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79"/>
      <c r="C108" s="180"/>
      <c r="D108" s="181" t="s">
        <v>265</v>
      </c>
      <c r="E108" s="182"/>
      <c r="F108" s="182"/>
      <c r="G108" s="182"/>
      <c r="H108" s="182"/>
      <c r="I108" s="182"/>
      <c r="J108" s="183">
        <f>J278</f>
        <v>17020</v>
      </c>
      <c r="K108" s="180"/>
      <c r="L108" s="184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85"/>
      <c r="C109" s="123"/>
      <c r="D109" s="186" t="s">
        <v>266</v>
      </c>
      <c r="E109" s="187"/>
      <c r="F109" s="187"/>
      <c r="G109" s="187"/>
      <c r="H109" s="187"/>
      <c r="I109" s="187"/>
      <c r="J109" s="188">
        <f>J279</f>
        <v>17020</v>
      </c>
      <c r="K109" s="123"/>
      <c r="L109" s="18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29"/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6.96" customHeight="1">
      <c r="A111" s="29"/>
      <c r="B111" s="56"/>
      <c r="C111" s="57"/>
      <c r="D111" s="57"/>
      <c r="E111" s="57"/>
      <c r="F111" s="57"/>
      <c r="G111" s="57"/>
      <c r="H111" s="57"/>
      <c r="I111" s="57"/>
      <c r="J111" s="57"/>
      <c r="K111" s="57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="2" customFormat="1" ht="6.96" customHeight="1">
      <c r="A115" s="29"/>
      <c r="B115" s="58"/>
      <c r="C115" s="59"/>
      <c r="D115" s="59"/>
      <c r="E115" s="59"/>
      <c r="F115" s="59"/>
      <c r="G115" s="59"/>
      <c r="H115" s="59"/>
      <c r="I115" s="59"/>
      <c r="J115" s="59"/>
      <c r="K115" s="59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24.96" customHeight="1">
      <c r="A116" s="29"/>
      <c r="B116" s="30"/>
      <c r="C116" s="20" t="s">
        <v>267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6.96" customHeight="1">
      <c r="A117" s="29"/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12" customHeight="1">
      <c r="A118" s="29"/>
      <c r="B118" s="30"/>
      <c r="C118" s="26" t="s">
        <v>14</v>
      </c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26.25" customHeight="1">
      <c r="A119" s="29"/>
      <c r="B119" s="30"/>
      <c r="C119" s="31"/>
      <c r="D119" s="31"/>
      <c r="E119" s="174" t="str">
        <f>E7</f>
        <v>Kanalizace a ČOV pro obec Horní Kruty, místní část Dolní Kruty, Přestavlky a Bohouňovice II</v>
      </c>
      <c r="F119" s="26"/>
      <c r="G119" s="26"/>
      <c r="H119" s="26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1" customFormat="1" ht="12" customHeight="1">
      <c r="B120" s="18"/>
      <c r="C120" s="26" t="s">
        <v>246</v>
      </c>
      <c r="D120" s="19"/>
      <c r="E120" s="19"/>
      <c r="F120" s="19"/>
      <c r="G120" s="19"/>
      <c r="H120" s="19"/>
      <c r="I120" s="19"/>
      <c r="J120" s="19"/>
      <c r="K120" s="19"/>
      <c r="L120" s="17"/>
    </row>
    <row r="121" s="2" customFormat="1" ht="16.5" customHeight="1">
      <c r="A121" s="29"/>
      <c r="B121" s="30"/>
      <c r="C121" s="31"/>
      <c r="D121" s="31"/>
      <c r="E121" s="174" t="s">
        <v>1059</v>
      </c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2" customHeight="1">
      <c r="A122" s="29"/>
      <c r="B122" s="30"/>
      <c r="C122" s="26" t="s">
        <v>248</v>
      </c>
      <c r="D122" s="31"/>
      <c r="E122" s="31"/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6.5" customHeight="1">
      <c r="A123" s="29"/>
      <c r="B123" s="30"/>
      <c r="C123" s="31"/>
      <c r="D123" s="31"/>
      <c r="E123" s="66" t="str">
        <f>E11</f>
        <v>001.1-5 - Výtlak 5</v>
      </c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6.96" customHeight="1">
      <c r="A124" s="29"/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12" customHeight="1">
      <c r="A125" s="29"/>
      <c r="B125" s="30"/>
      <c r="C125" s="26" t="s">
        <v>18</v>
      </c>
      <c r="D125" s="31"/>
      <c r="E125" s="31"/>
      <c r="F125" s="23" t="str">
        <f>F14</f>
        <v>Horní Kruty, místní část Dolní Kruty, Přestavlky a</v>
      </c>
      <c r="G125" s="31"/>
      <c r="H125" s="31"/>
      <c r="I125" s="26" t="s">
        <v>20</v>
      </c>
      <c r="J125" s="69" t="str">
        <f>IF(J14="","",J14)</f>
        <v>10. 2. 2021</v>
      </c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6.96" customHeight="1">
      <c r="A126" s="29"/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40.05" customHeight="1">
      <c r="A127" s="29"/>
      <c r="B127" s="30"/>
      <c r="C127" s="26" t="s">
        <v>22</v>
      </c>
      <c r="D127" s="31"/>
      <c r="E127" s="31"/>
      <c r="F127" s="23" t="str">
        <f>E17</f>
        <v>Obec Horní Kruty</v>
      </c>
      <c r="G127" s="31"/>
      <c r="H127" s="31"/>
      <c r="I127" s="26" t="s">
        <v>28</v>
      </c>
      <c r="J127" s="27" t="str">
        <f>E23</f>
        <v>Vodohospodářské inženýrské služby a.s.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5.15" customHeight="1">
      <c r="A128" s="29"/>
      <c r="B128" s="30"/>
      <c r="C128" s="26" t="s">
        <v>26</v>
      </c>
      <c r="D128" s="31"/>
      <c r="E128" s="31"/>
      <c r="F128" s="23" t="str">
        <f>IF(E20="","",E20)</f>
        <v xml:space="preserve"> </v>
      </c>
      <c r="G128" s="31"/>
      <c r="H128" s="31"/>
      <c r="I128" s="26" t="s">
        <v>31</v>
      </c>
      <c r="J128" s="27" t="str">
        <f>E26</f>
        <v xml:space="preserve"> </v>
      </c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0.32" customHeight="1">
      <c r="A129" s="29"/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11" customFormat="1" ht="29.28" customHeight="1">
      <c r="A130" s="190"/>
      <c r="B130" s="191"/>
      <c r="C130" s="192" t="s">
        <v>268</v>
      </c>
      <c r="D130" s="193" t="s">
        <v>58</v>
      </c>
      <c r="E130" s="193" t="s">
        <v>54</v>
      </c>
      <c r="F130" s="193" t="s">
        <v>55</v>
      </c>
      <c r="G130" s="193" t="s">
        <v>269</v>
      </c>
      <c r="H130" s="193" t="s">
        <v>270</v>
      </c>
      <c r="I130" s="193" t="s">
        <v>271</v>
      </c>
      <c r="J130" s="194" t="s">
        <v>252</v>
      </c>
      <c r="K130" s="195" t="s">
        <v>272</v>
      </c>
      <c r="L130" s="196"/>
      <c r="M130" s="90" t="s">
        <v>1</v>
      </c>
      <c r="N130" s="91" t="s">
        <v>37</v>
      </c>
      <c r="O130" s="91" t="s">
        <v>273</v>
      </c>
      <c r="P130" s="91" t="s">
        <v>274</v>
      </c>
      <c r="Q130" s="91" t="s">
        <v>275</v>
      </c>
      <c r="R130" s="91" t="s">
        <v>276</v>
      </c>
      <c r="S130" s="91" t="s">
        <v>277</v>
      </c>
      <c r="T130" s="92" t="s">
        <v>278</v>
      </c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</row>
    <row r="131" s="2" customFormat="1" ht="22.8" customHeight="1">
      <c r="A131" s="29"/>
      <c r="B131" s="30"/>
      <c r="C131" s="97" t="s">
        <v>279</v>
      </c>
      <c r="D131" s="31"/>
      <c r="E131" s="31"/>
      <c r="F131" s="31"/>
      <c r="G131" s="31"/>
      <c r="H131" s="31"/>
      <c r="I131" s="31"/>
      <c r="J131" s="197">
        <f>BK131</f>
        <v>2015070.8000000001</v>
      </c>
      <c r="K131" s="31"/>
      <c r="L131" s="35"/>
      <c r="M131" s="93"/>
      <c r="N131" s="198"/>
      <c r="O131" s="94"/>
      <c r="P131" s="199">
        <f>P132+P278</f>
        <v>1843.844869</v>
      </c>
      <c r="Q131" s="94"/>
      <c r="R131" s="199">
        <f>R132+R278</f>
        <v>112.54096222999999</v>
      </c>
      <c r="S131" s="94"/>
      <c r="T131" s="200">
        <f>T132+T278</f>
        <v>58.802450999999998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72</v>
      </c>
      <c r="AU131" s="14" t="s">
        <v>254</v>
      </c>
      <c r="BK131" s="201">
        <f>BK132+BK278</f>
        <v>2015070.8000000001</v>
      </c>
    </row>
    <row r="132" s="12" customFormat="1" ht="25.92" customHeight="1">
      <c r="A132" s="12"/>
      <c r="B132" s="202"/>
      <c r="C132" s="203"/>
      <c r="D132" s="204" t="s">
        <v>72</v>
      </c>
      <c r="E132" s="205" t="s">
        <v>280</v>
      </c>
      <c r="F132" s="205" t="s">
        <v>281</v>
      </c>
      <c r="G132" s="203"/>
      <c r="H132" s="203"/>
      <c r="I132" s="203"/>
      <c r="J132" s="206">
        <f>BK132</f>
        <v>1998050.8000000001</v>
      </c>
      <c r="K132" s="203"/>
      <c r="L132" s="207"/>
      <c r="M132" s="208"/>
      <c r="N132" s="209"/>
      <c r="O132" s="209"/>
      <c r="P132" s="210">
        <f>P133+P181+P184+P192+P203+P256+P266+P276</f>
        <v>1838.543369</v>
      </c>
      <c r="Q132" s="209"/>
      <c r="R132" s="210">
        <f>R133+R181+R184+R192+R203+R256+R266+R276</f>
        <v>112.48449722999999</v>
      </c>
      <c r="S132" s="209"/>
      <c r="T132" s="211">
        <f>T133+T181+T184+T192+T203+T256+T266+T276</f>
        <v>58.802450999999998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73</v>
      </c>
      <c r="AY132" s="212" t="s">
        <v>282</v>
      </c>
      <c r="BK132" s="214">
        <f>BK133+BK181+BK184+BK192+BK203+BK256+BK266+BK276</f>
        <v>1998050.8000000001</v>
      </c>
    </row>
    <row r="133" s="12" customFormat="1" ht="22.8" customHeight="1">
      <c r="A133" s="12"/>
      <c r="B133" s="202"/>
      <c r="C133" s="203"/>
      <c r="D133" s="204" t="s">
        <v>72</v>
      </c>
      <c r="E133" s="215" t="s">
        <v>80</v>
      </c>
      <c r="F133" s="215" t="s">
        <v>283</v>
      </c>
      <c r="G133" s="203"/>
      <c r="H133" s="203"/>
      <c r="I133" s="203"/>
      <c r="J133" s="216">
        <f>BK133</f>
        <v>1086425.76</v>
      </c>
      <c r="K133" s="203"/>
      <c r="L133" s="207"/>
      <c r="M133" s="208"/>
      <c r="N133" s="209"/>
      <c r="O133" s="209"/>
      <c r="P133" s="210">
        <f>SUM(P134:P180)</f>
        <v>1243.8585239999998</v>
      </c>
      <c r="Q133" s="209"/>
      <c r="R133" s="210">
        <f>SUM(R134:R180)</f>
        <v>1.6740043200000001</v>
      </c>
      <c r="S133" s="209"/>
      <c r="T133" s="211">
        <f>SUM(T134:T180)</f>
        <v>57.780290999999998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2" t="s">
        <v>80</v>
      </c>
      <c r="AT133" s="213" t="s">
        <v>72</v>
      </c>
      <c r="AU133" s="213" t="s">
        <v>80</v>
      </c>
      <c r="AY133" s="212" t="s">
        <v>282</v>
      </c>
      <c r="BK133" s="214">
        <f>SUM(BK134:BK180)</f>
        <v>1086425.76</v>
      </c>
    </row>
    <row r="134" s="2" customFormat="1" ht="21.75" customHeight="1">
      <c r="A134" s="29"/>
      <c r="B134" s="30"/>
      <c r="C134" s="217" t="s">
        <v>80</v>
      </c>
      <c r="D134" s="217" t="s">
        <v>284</v>
      </c>
      <c r="E134" s="218" t="s">
        <v>899</v>
      </c>
      <c r="F134" s="219" t="s">
        <v>900</v>
      </c>
      <c r="G134" s="220" t="s">
        <v>287</v>
      </c>
      <c r="H134" s="221">
        <v>1.3500000000000001</v>
      </c>
      <c r="I134" s="222">
        <v>96.400000000000006</v>
      </c>
      <c r="J134" s="222">
        <f>ROUND(I134*H134,2)</f>
        <v>130.13999999999999</v>
      </c>
      <c r="K134" s="223"/>
      <c r="L134" s="35"/>
      <c r="M134" s="224" t="s">
        <v>1</v>
      </c>
      <c r="N134" s="225" t="s">
        <v>38</v>
      </c>
      <c r="O134" s="226">
        <v>0.313</v>
      </c>
      <c r="P134" s="226">
        <f>O134*H134</f>
        <v>0.42255000000000004</v>
      </c>
      <c r="Q134" s="226">
        <v>0</v>
      </c>
      <c r="R134" s="226">
        <f>Q134*H134</f>
        <v>0</v>
      </c>
      <c r="S134" s="226">
        <v>0.255</v>
      </c>
      <c r="T134" s="227">
        <f>S134*H134</f>
        <v>0.34425000000000006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130.13999999999999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130.13999999999999</v>
      </c>
      <c r="BL134" s="14" t="s">
        <v>288</v>
      </c>
      <c r="BM134" s="228" t="s">
        <v>1483</v>
      </c>
    </row>
    <row r="135" s="2" customFormat="1" ht="21.75" customHeight="1">
      <c r="A135" s="29"/>
      <c r="B135" s="30"/>
      <c r="C135" s="217" t="s">
        <v>82</v>
      </c>
      <c r="D135" s="217" t="s">
        <v>284</v>
      </c>
      <c r="E135" s="218" t="s">
        <v>285</v>
      </c>
      <c r="F135" s="219" t="s">
        <v>286</v>
      </c>
      <c r="G135" s="220" t="s">
        <v>287</v>
      </c>
      <c r="H135" s="221">
        <v>1.3500000000000001</v>
      </c>
      <c r="I135" s="222">
        <v>34.600000000000001</v>
      </c>
      <c r="J135" s="222">
        <f>ROUND(I135*H135,2)</f>
        <v>46.710000000000001</v>
      </c>
      <c r="K135" s="223"/>
      <c r="L135" s="35"/>
      <c r="M135" s="224" t="s">
        <v>1</v>
      </c>
      <c r="N135" s="225" t="s">
        <v>38</v>
      </c>
      <c r="O135" s="226">
        <v>0.070000000000000007</v>
      </c>
      <c r="P135" s="226">
        <f>O135*H135</f>
        <v>0.094500000000000015</v>
      </c>
      <c r="Q135" s="226">
        <v>0</v>
      </c>
      <c r="R135" s="226">
        <f>Q135*H135</f>
        <v>0</v>
      </c>
      <c r="S135" s="226">
        <v>0.17000000000000001</v>
      </c>
      <c r="T135" s="227">
        <f>S135*H135</f>
        <v>0.22950000000000004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46.710000000000001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46.710000000000001</v>
      </c>
      <c r="BL135" s="14" t="s">
        <v>288</v>
      </c>
      <c r="BM135" s="228" t="s">
        <v>289</v>
      </c>
    </row>
    <row r="136" s="2" customFormat="1" ht="21.75" customHeight="1">
      <c r="A136" s="29"/>
      <c r="B136" s="30"/>
      <c r="C136" s="217" t="s">
        <v>155</v>
      </c>
      <c r="D136" s="217" t="s">
        <v>284</v>
      </c>
      <c r="E136" s="218" t="s">
        <v>290</v>
      </c>
      <c r="F136" s="219" t="s">
        <v>291</v>
      </c>
      <c r="G136" s="220" t="s">
        <v>287</v>
      </c>
      <c r="H136" s="221">
        <v>83.781000000000006</v>
      </c>
      <c r="I136" s="222">
        <v>50.299999999999997</v>
      </c>
      <c r="J136" s="222">
        <f>ROUND(I136*H136,2)</f>
        <v>4214.1800000000003</v>
      </c>
      <c r="K136" s="223"/>
      <c r="L136" s="35"/>
      <c r="M136" s="224" t="s">
        <v>1</v>
      </c>
      <c r="N136" s="225" t="s">
        <v>38</v>
      </c>
      <c r="O136" s="226">
        <v>0.10199999999999999</v>
      </c>
      <c r="P136" s="226">
        <f>O136*H136</f>
        <v>8.5456620000000001</v>
      </c>
      <c r="Q136" s="226">
        <v>0</v>
      </c>
      <c r="R136" s="226">
        <f>Q136*H136</f>
        <v>0</v>
      </c>
      <c r="S136" s="226">
        <v>0.28999999999999998</v>
      </c>
      <c r="T136" s="227">
        <f>S136*H136</f>
        <v>24.296489999999999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4214.1800000000003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4214.1800000000003</v>
      </c>
      <c r="BL136" s="14" t="s">
        <v>288</v>
      </c>
      <c r="BM136" s="228" t="s">
        <v>292</v>
      </c>
    </row>
    <row r="137" s="2" customFormat="1" ht="21.75" customHeight="1">
      <c r="A137" s="29"/>
      <c r="B137" s="30"/>
      <c r="C137" s="217" t="s">
        <v>288</v>
      </c>
      <c r="D137" s="217" t="s">
        <v>284</v>
      </c>
      <c r="E137" s="218" t="s">
        <v>296</v>
      </c>
      <c r="F137" s="219" t="s">
        <v>297</v>
      </c>
      <c r="G137" s="220" t="s">
        <v>287</v>
      </c>
      <c r="H137" s="221">
        <v>4.367</v>
      </c>
      <c r="I137" s="222">
        <v>41.200000000000003</v>
      </c>
      <c r="J137" s="222">
        <f>ROUND(I137*H137,2)</f>
        <v>179.91999999999999</v>
      </c>
      <c r="K137" s="223"/>
      <c r="L137" s="35"/>
      <c r="M137" s="224" t="s">
        <v>1</v>
      </c>
      <c r="N137" s="225" t="s">
        <v>38</v>
      </c>
      <c r="O137" s="226">
        <v>0.080000000000000002</v>
      </c>
      <c r="P137" s="226">
        <f>O137*H137</f>
        <v>0.34936</v>
      </c>
      <c r="Q137" s="226">
        <v>0</v>
      </c>
      <c r="R137" s="226">
        <f>Q137*H137</f>
        <v>0</v>
      </c>
      <c r="S137" s="226">
        <v>0.098000000000000004</v>
      </c>
      <c r="T137" s="227">
        <f>S137*H137</f>
        <v>0.42796600000000001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179.91999999999999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179.91999999999999</v>
      </c>
      <c r="BL137" s="14" t="s">
        <v>288</v>
      </c>
      <c r="BM137" s="228" t="s">
        <v>298</v>
      </c>
    </row>
    <row r="138" s="2" customFormat="1" ht="21.75" customHeight="1">
      <c r="A138" s="29"/>
      <c r="B138" s="30"/>
      <c r="C138" s="217" t="s">
        <v>299</v>
      </c>
      <c r="D138" s="217" t="s">
        <v>284</v>
      </c>
      <c r="E138" s="218" t="s">
        <v>300</v>
      </c>
      <c r="F138" s="219" t="s">
        <v>301</v>
      </c>
      <c r="G138" s="220" t="s">
        <v>287</v>
      </c>
      <c r="H138" s="221">
        <v>8.3780000000000001</v>
      </c>
      <c r="I138" s="222">
        <v>58.700000000000003</v>
      </c>
      <c r="J138" s="222">
        <f>ROUND(I138*H138,2)</f>
        <v>491.79000000000002</v>
      </c>
      <c r="K138" s="223"/>
      <c r="L138" s="35"/>
      <c r="M138" s="224" t="s">
        <v>1</v>
      </c>
      <c r="N138" s="225" t="s">
        <v>38</v>
      </c>
      <c r="O138" s="226">
        <v>0.108</v>
      </c>
      <c r="P138" s="226">
        <f>O138*H138</f>
        <v>0.90482399999999996</v>
      </c>
      <c r="Q138" s="226">
        <v>0</v>
      </c>
      <c r="R138" s="226">
        <f>Q138*H138</f>
        <v>0</v>
      </c>
      <c r="S138" s="226">
        <v>0.22</v>
      </c>
      <c r="T138" s="227">
        <f>S138*H138</f>
        <v>1.8431600000000001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491.79000000000002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491.79000000000002</v>
      </c>
      <c r="BL138" s="14" t="s">
        <v>288</v>
      </c>
      <c r="BM138" s="228" t="s">
        <v>302</v>
      </c>
    </row>
    <row r="139" s="2" customFormat="1" ht="21.75" customHeight="1">
      <c r="A139" s="29"/>
      <c r="B139" s="30"/>
      <c r="C139" s="217" t="s">
        <v>303</v>
      </c>
      <c r="D139" s="217" t="s">
        <v>284</v>
      </c>
      <c r="E139" s="218" t="s">
        <v>1061</v>
      </c>
      <c r="F139" s="219" t="s">
        <v>1062</v>
      </c>
      <c r="G139" s="220" t="s">
        <v>287</v>
      </c>
      <c r="H139" s="221">
        <v>22.75</v>
      </c>
      <c r="I139" s="222">
        <v>64.599999999999994</v>
      </c>
      <c r="J139" s="222">
        <f>ROUND(I139*H139,2)</f>
        <v>1469.6500000000001</v>
      </c>
      <c r="K139" s="223"/>
      <c r="L139" s="35"/>
      <c r="M139" s="224" t="s">
        <v>1</v>
      </c>
      <c r="N139" s="225" t="s">
        <v>38</v>
      </c>
      <c r="O139" s="226">
        <v>0.13100000000000001</v>
      </c>
      <c r="P139" s="226">
        <f>O139*H139</f>
        <v>2.9802500000000003</v>
      </c>
      <c r="Q139" s="226">
        <v>0</v>
      </c>
      <c r="R139" s="226">
        <f>Q139*H139</f>
        <v>0</v>
      </c>
      <c r="S139" s="226">
        <v>0.19</v>
      </c>
      <c r="T139" s="227">
        <f>S139*H139</f>
        <v>4.3224999999999998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1469.6500000000001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1469.6500000000001</v>
      </c>
      <c r="BL139" s="14" t="s">
        <v>288</v>
      </c>
      <c r="BM139" s="228" t="s">
        <v>1063</v>
      </c>
    </row>
    <row r="140" s="2" customFormat="1" ht="21.75" customHeight="1">
      <c r="A140" s="29"/>
      <c r="B140" s="30"/>
      <c r="C140" s="217" t="s">
        <v>307</v>
      </c>
      <c r="D140" s="217" t="s">
        <v>284</v>
      </c>
      <c r="E140" s="218" t="s">
        <v>1064</v>
      </c>
      <c r="F140" s="219" t="s">
        <v>1065</v>
      </c>
      <c r="G140" s="220" t="s">
        <v>287</v>
      </c>
      <c r="H140" s="221">
        <v>6.5</v>
      </c>
      <c r="I140" s="222">
        <v>93.700000000000003</v>
      </c>
      <c r="J140" s="222">
        <f>ROUND(I140*H140,2)</f>
        <v>609.04999999999995</v>
      </c>
      <c r="K140" s="223"/>
      <c r="L140" s="35"/>
      <c r="M140" s="224" t="s">
        <v>1</v>
      </c>
      <c r="N140" s="225" t="s">
        <v>38</v>
      </c>
      <c r="O140" s="226">
        <v>0.19</v>
      </c>
      <c r="P140" s="226">
        <f>O140*H140</f>
        <v>1.2350000000000001</v>
      </c>
      <c r="Q140" s="226">
        <v>0</v>
      </c>
      <c r="R140" s="226">
        <f>Q140*H140</f>
        <v>0</v>
      </c>
      <c r="S140" s="226">
        <v>0.28999999999999998</v>
      </c>
      <c r="T140" s="227">
        <f>S140*H140</f>
        <v>1.8849999999999998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609.04999999999995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609.04999999999995</v>
      </c>
      <c r="BL140" s="14" t="s">
        <v>288</v>
      </c>
      <c r="BM140" s="228" t="s">
        <v>1066</v>
      </c>
    </row>
    <row r="141" s="2" customFormat="1" ht="21.75" customHeight="1">
      <c r="A141" s="29"/>
      <c r="B141" s="30"/>
      <c r="C141" s="217" t="s">
        <v>311</v>
      </c>
      <c r="D141" s="217" t="s">
        <v>284</v>
      </c>
      <c r="E141" s="218" t="s">
        <v>1067</v>
      </c>
      <c r="F141" s="219" t="s">
        <v>1068</v>
      </c>
      <c r="G141" s="220" t="s">
        <v>287</v>
      </c>
      <c r="H141" s="221">
        <v>7.4400000000000004</v>
      </c>
      <c r="I141" s="222">
        <v>77.299999999999997</v>
      </c>
      <c r="J141" s="222">
        <f>ROUND(I141*H141,2)</f>
        <v>575.11000000000001</v>
      </c>
      <c r="K141" s="223"/>
      <c r="L141" s="35"/>
      <c r="M141" s="224" t="s">
        <v>1</v>
      </c>
      <c r="N141" s="225" t="s">
        <v>38</v>
      </c>
      <c r="O141" s="226">
        <v>0.158</v>
      </c>
      <c r="P141" s="226">
        <f>O141*H141</f>
        <v>1.1755200000000001</v>
      </c>
      <c r="Q141" s="226">
        <v>0</v>
      </c>
      <c r="R141" s="226">
        <f>Q141*H141</f>
        <v>0</v>
      </c>
      <c r="S141" s="226">
        <v>0.098000000000000004</v>
      </c>
      <c r="T141" s="227">
        <f>S141*H141</f>
        <v>0.7291200000000001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575.11000000000001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575.11000000000001</v>
      </c>
      <c r="BL141" s="14" t="s">
        <v>288</v>
      </c>
      <c r="BM141" s="228" t="s">
        <v>1069</v>
      </c>
    </row>
    <row r="142" s="2" customFormat="1" ht="21.75" customHeight="1">
      <c r="A142" s="29"/>
      <c r="B142" s="30"/>
      <c r="C142" s="217" t="s">
        <v>315</v>
      </c>
      <c r="D142" s="217" t="s">
        <v>284</v>
      </c>
      <c r="E142" s="218" t="s">
        <v>1070</v>
      </c>
      <c r="F142" s="219" t="s">
        <v>1071</v>
      </c>
      <c r="G142" s="220" t="s">
        <v>287</v>
      </c>
      <c r="H142" s="221">
        <v>6.5</v>
      </c>
      <c r="I142" s="222">
        <v>111</v>
      </c>
      <c r="J142" s="222">
        <f>ROUND(I142*H142,2)</f>
        <v>721.5</v>
      </c>
      <c r="K142" s="223"/>
      <c r="L142" s="35"/>
      <c r="M142" s="224" t="s">
        <v>1</v>
      </c>
      <c r="N142" s="225" t="s">
        <v>38</v>
      </c>
      <c r="O142" s="226">
        <v>0.218</v>
      </c>
      <c r="P142" s="226">
        <f>O142*H142</f>
        <v>1.417</v>
      </c>
      <c r="Q142" s="226">
        <v>0</v>
      </c>
      <c r="R142" s="226">
        <f>Q142*H142</f>
        <v>0</v>
      </c>
      <c r="S142" s="226">
        <v>0.22</v>
      </c>
      <c r="T142" s="227">
        <f>S142*H142</f>
        <v>1.4299999999999999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721.5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721.5</v>
      </c>
      <c r="BL142" s="14" t="s">
        <v>288</v>
      </c>
      <c r="BM142" s="228" t="s">
        <v>1072</v>
      </c>
    </row>
    <row r="143" s="2" customFormat="1" ht="21.75" customHeight="1">
      <c r="A143" s="29"/>
      <c r="B143" s="30"/>
      <c r="C143" s="217" t="s">
        <v>319</v>
      </c>
      <c r="D143" s="217" t="s">
        <v>284</v>
      </c>
      <c r="E143" s="218" t="s">
        <v>308</v>
      </c>
      <c r="F143" s="219" t="s">
        <v>309</v>
      </c>
      <c r="G143" s="220" t="s">
        <v>287</v>
      </c>
      <c r="H143" s="221">
        <v>75.403000000000006</v>
      </c>
      <c r="I143" s="222">
        <v>83</v>
      </c>
      <c r="J143" s="222">
        <f>ROUND(I143*H143,2)</f>
        <v>6258.4499999999998</v>
      </c>
      <c r="K143" s="223"/>
      <c r="L143" s="35"/>
      <c r="M143" s="224" t="s">
        <v>1</v>
      </c>
      <c r="N143" s="225" t="s">
        <v>38</v>
      </c>
      <c r="O143" s="226">
        <v>0.014999999999999999</v>
      </c>
      <c r="P143" s="226">
        <f>O143*H143</f>
        <v>1.1310450000000001</v>
      </c>
      <c r="Q143" s="226">
        <v>0.00012999999999999999</v>
      </c>
      <c r="R143" s="226">
        <f>Q143*H143</f>
        <v>0.0098023899999999994</v>
      </c>
      <c r="S143" s="226">
        <v>0.23000000000000001</v>
      </c>
      <c r="T143" s="227">
        <f>S143*H143</f>
        <v>17.342690000000001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6258.4499999999998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6258.4499999999998</v>
      </c>
      <c r="BL143" s="14" t="s">
        <v>288</v>
      </c>
      <c r="BM143" s="228" t="s">
        <v>310</v>
      </c>
    </row>
    <row r="144" s="2" customFormat="1" ht="21.75" customHeight="1">
      <c r="A144" s="29"/>
      <c r="B144" s="30"/>
      <c r="C144" s="217" t="s">
        <v>324</v>
      </c>
      <c r="D144" s="217" t="s">
        <v>284</v>
      </c>
      <c r="E144" s="218" t="s">
        <v>316</v>
      </c>
      <c r="F144" s="219" t="s">
        <v>317</v>
      </c>
      <c r="G144" s="220" t="s">
        <v>287</v>
      </c>
      <c r="H144" s="221">
        <v>39.301000000000002</v>
      </c>
      <c r="I144" s="222">
        <v>70</v>
      </c>
      <c r="J144" s="222">
        <f>ROUND(I144*H144,2)</f>
        <v>2751.0700000000002</v>
      </c>
      <c r="K144" s="223"/>
      <c r="L144" s="35"/>
      <c r="M144" s="224" t="s">
        <v>1</v>
      </c>
      <c r="N144" s="225" t="s">
        <v>38</v>
      </c>
      <c r="O144" s="226">
        <v>0.012999999999999999</v>
      </c>
      <c r="P144" s="226">
        <f>O144*H144</f>
        <v>0.51091299999999995</v>
      </c>
      <c r="Q144" s="226">
        <v>9.0000000000000006E-05</v>
      </c>
      <c r="R144" s="226">
        <f>Q144*H144</f>
        <v>0.0035370900000000005</v>
      </c>
      <c r="S144" s="226">
        <v>0.11500000000000001</v>
      </c>
      <c r="T144" s="227">
        <f>S144*H144</f>
        <v>4.5196150000000008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2751.0700000000002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2751.0700000000002</v>
      </c>
      <c r="BL144" s="14" t="s">
        <v>288</v>
      </c>
      <c r="BM144" s="228" t="s">
        <v>318</v>
      </c>
    </row>
    <row r="145" s="2" customFormat="1" ht="16.5" customHeight="1">
      <c r="A145" s="29"/>
      <c r="B145" s="30"/>
      <c r="C145" s="217" t="s">
        <v>329</v>
      </c>
      <c r="D145" s="217" t="s">
        <v>284</v>
      </c>
      <c r="E145" s="218" t="s">
        <v>810</v>
      </c>
      <c r="F145" s="219" t="s">
        <v>811</v>
      </c>
      <c r="G145" s="220" t="s">
        <v>322</v>
      </c>
      <c r="H145" s="221">
        <v>2</v>
      </c>
      <c r="I145" s="222">
        <v>59.899999999999999</v>
      </c>
      <c r="J145" s="222">
        <f>ROUND(I145*H145,2)</f>
        <v>119.8</v>
      </c>
      <c r="K145" s="223"/>
      <c r="L145" s="35"/>
      <c r="M145" s="224" t="s">
        <v>1</v>
      </c>
      <c r="N145" s="225" t="s">
        <v>38</v>
      </c>
      <c r="O145" s="226">
        <v>0.13300000000000001</v>
      </c>
      <c r="P145" s="226">
        <f>O145*H145</f>
        <v>0.26600000000000001</v>
      </c>
      <c r="Q145" s="226">
        <v>0</v>
      </c>
      <c r="R145" s="226">
        <f>Q145*H145</f>
        <v>0</v>
      </c>
      <c r="S145" s="226">
        <v>0.20499999999999999</v>
      </c>
      <c r="T145" s="227">
        <f>S145*H145</f>
        <v>0.40999999999999998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119.8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119.8</v>
      </c>
      <c r="BL145" s="14" t="s">
        <v>288</v>
      </c>
      <c r="BM145" s="228" t="s">
        <v>1484</v>
      </c>
    </row>
    <row r="146" s="2" customFormat="1" ht="21.75" customHeight="1">
      <c r="A146" s="29"/>
      <c r="B146" s="30"/>
      <c r="C146" s="217" t="s">
        <v>334</v>
      </c>
      <c r="D146" s="217" t="s">
        <v>284</v>
      </c>
      <c r="E146" s="218" t="s">
        <v>325</v>
      </c>
      <c r="F146" s="219" t="s">
        <v>326</v>
      </c>
      <c r="G146" s="220" t="s">
        <v>327</v>
      </c>
      <c r="H146" s="221">
        <v>138</v>
      </c>
      <c r="I146" s="222">
        <v>74.900000000000006</v>
      </c>
      <c r="J146" s="222">
        <f>ROUND(I146*H146,2)</f>
        <v>10336.200000000001</v>
      </c>
      <c r="K146" s="223"/>
      <c r="L146" s="35"/>
      <c r="M146" s="224" t="s">
        <v>1</v>
      </c>
      <c r="N146" s="225" t="s">
        <v>38</v>
      </c>
      <c r="O146" s="226">
        <v>0.184</v>
      </c>
      <c r="P146" s="226">
        <f>O146*H146</f>
        <v>25.391999999999999</v>
      </c>
      <c r="Q146" s="226">
        <v>3.0000000000000001E-05</v>
      </c>
      <c r="R146" s="226">
        <f>Q146*H146</f>
        <v>0.0041400000000000005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10336.200000000001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10336.200000000001</v>
      </c>
      <c r="BL146" s="14" t="s">
        <v>288</v>
      </c>
      <c r="BM146" s="228" t="s">
        <v>328</v>
      </c>
    </row>
    <row r="147" s="2" customFormat="1" ht="21.75" customHeight="1">
      <c r="A147" s="29"/>
      <c r="B147" s="30"/>
      <c r="C147" s="217" t="s">
        <v>338</v>
      </c>
      <c r="D147" s="217" t="s">
        <v>284</v>
      </c>
      <c r="E147" s="218" t="s">
        <v>330</v>
      </c>
      <c r="F147" s="219" t="s">
        <v>331</v>
      </c>
      <c r="G147" s="220" t="s">
        <v>332</v>
      </c>
      <c r="H147" s="221">
        <v>11.5</v>
      </c>
      <c r="I147" s="222">
        <v>43.899999999999999</v>
      </c>
      <c r="J147" s="222">
        <f>ROUND(I147*H147,2)</f>
        <v>504.85000000000002</v>
      </c>
      <c r="K147" s="223"/>
      <c r="L147" s="35"/>
      <c r="M147" s="224" t="s">
        <v>1</v>
      </c>
      <c r="N147" s="225" t="s">
        <v>38</v>
      </c>
      <c r="O147" s="226">
        <v>0</v>
      </c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504.85000000000002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504.85000000000002</v>
      </c>
      <c r="BL147" s="14" t="s">
        <v>288</v>
      </c>
      <c r="BM147" s="228" t="s">
        <v>333</v>
      </c>
    </row>
    <row r="148" s="2" customFormat="1" ht="21.75" customHeight="1">
      <c r="A148" s="29"/>
      <c r="B148" s="30"/>
      <c r="C148" s="217" t="s">
        <v>8</v>
      </c>
      <c r="D148" s="217" t="s">
        <v>284</v>
      </c>
      <c r="E148" s="218" t="s">
        <v>339</v>
      </c>
      <c r="F148" s="219" t="s">
        <v>340</v>
      </c>
      <c r="G148" s="220" t="s">
        <v>322</v>
      </c>
      <c r="H148" s="221">
        <v>0.5</v>
      </c>
      <c r="I148" s="222">
        <v>238</v>
      </c>
      <c r="J148" s="222">
        <f>ROUND(I148*H148,2)</f>
        <v>119</v>
      </c>
      <c r="K148" s="223"/>
      <c r="L148" s="35"/>
      <c r="M148" s="224" t="s">
        <v>1</v>
      </c>
      <c r="N148" s="225" t="s">
        <v>38</v>
      </c>
      <c r="O148" s="226">
        <v>0.54700000000000004</v>
      </c>
      <c r="P148" s="226">
        <f>O148*H148</f>
        <v>0.27350000000000002</v>
      </c>
      <c r="Q148" s="226">
        <v>0.036900000000000002</v>
      </c>
      <c r="R148" s="226">
        <f>Q148*H148</f>
        <v>0.018450000000000001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119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119</v>
      </c>
      <c r="BL148" s="14" t="s">
        <v>288</v>
      </c>
      <c r="BM148" s="228" t="s">
        <v>341</v>
      </c>
    </row>
    <row r="149" s="2" customFormat="1" ht="21.75" customHeight="1">
      <c r="A149" s="29"/>
      <c r="B149" s="30"/>
      <c r="C149" s="217" t="s">
        <v>345</v>
      </c>
      <c r="D149" s="217" t="s">
        <v>284</v>
      </c>
      <c r="E149" s="218" t="s">
        <v>342</v>
      </c>
      <c r="F149" s="219" t="s">
        <v>343</v>
      </c>
      <c r="G149" s="220" t="s">
        <v>322</v>
      </c>
      <c r="H149" s="221">
        <v>204.58000000000001</v>
      </c>
      <c r="I149" s="222">
        <v>63.100000000000001</v>
      </c>
      <c r="J149" s="222">
        <f>ROUND(I149*H149,2)</f>
        <v>12909</v>
      </c>
      <c r="K149" s="223"/>
      <c r="L149" s="35"/>
      <c r="M149" s="224" t="s">
        <v>1</v>
      </c>
      <c r="N149" s="225" t="s">
        <v>38</v>
      </c>
      <c r="O149" s="226">
        <v>0.113</v>
      </c>
      <c r="P149" s="226">
        <f>O149*H149</f>
        <v>23.117540000000002</v>
      </c>
      <c r="Q149" s="226">
        <v>0.00013999999999999999</v>
      </c>
      <c r="R149" s="226">
        <f>Q149*H149</f>
        <v>0.028641199999999999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12909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12909</v>
      </c>
      <c r="BL149" s="14" t="s">
        <v>288</v>
      </c>
      <c r="BM149" s="228" t="s">
        <v>908</v>
      </c>
    </row>
    <row r="150" s="2" customFormat="1" ht="21.75" customHeight="1">
      <c r="A150" s="29"/>
      <c r="B150" s="30"/>
      <c r="C150" s="217" t="s">
        <v>349</v>
      </c>
      <c r="D150" s="217" t="s">
        <v>284</v>
      </c>
      <c r="E150" s="218" t="s">
        <v>346</v>
      </c>
      <c r="F150" s="219" t="s">
        <v>347</v>
      </c>
      <c r="G150" s="220" t="s">
        <v>322</v>
      </c>
      <c r="H150" s="221">
        <v>204.58000000000001</v>
      </c>
      <c r="I150" s="222">
        <v>36.799999999999997</v>
      </c>
      <c r="J150" s="222">
        <f>ROUND(I150*H150,2)</f>
        <v>7528.54</v>
      </c>
      <c r="K150" s="223"/>
      <c r="L150" s="35"/>
      <c r="M150" s="224" t="s">
        <v>1</v>
      </c>
      <c r="N150" s="225" t="s">
        <v>38</v>
      </c>
      <c r="O150" s="226">
        <v>0.072999999999999995</v>
      </c>
      <c r="P150" s="226">
        <f>O150*H150</f>
        <v>14.934340000000001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7528.54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7528.54</v>
      </c>
      <c r="BL150" s="14" t="s">
        <v>288</v>
      </c>
      <c r="BM150" s="228" t="s">
        <v>909</v>
      </c>
    </row>
    <row r="151" s="2" customFormat="1" ht="21.75" customHeight="1">
      <c r="A151" s="29"/>
      <c r="B151" s="30"/>
      <c r="C151" s="217" t="s">
        <v>353</v>
      </c>
      <c r="D151" s="217" t="s">
        <v>284</v>
      </c>
      <c r="E151" s="218" t="s">
        <v>350</v>
      </c>
      <c r="F151" s="219" t="s">
        <v>351</v>
      </c>
      <c r="G151" s="220" t="s">
        <v>287</v>
      </c>
      <c r="H151" s="221">
        <v>80.748000000000005</v>
      </c>
      <c r="I151" s="222">
        <v>50.399999999999999</v>
      </c>
      <c r="J151" s="222">
        <f>ROUND(I151*H151,2)</f>
        <v>4069.6999999999998</v>
      </c>
      <c r="K151" s="223"/>
      <c r="L151" s="35"/>
      <c r="M151" s="224" t="s">
        <v>1</v>
      </c>
      <c r="N151" s="225" t="s">
        <v>38</v>
      </c>
      <c r="O151" s="226">
        <v>0.075999999999999998</v>
      </c>
      <c r="P151" s="226">
        <f>O151*H151</f>
        <v>6.1368480000000005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4069.6999999999998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4069.6999999999998</v>
      </c>
      <c r="BL151" s="14" t="s">
        <v>288</v>
      </c>
      <c r="BM151" s="228" t="s">
        <v>352</v>
      </c>
    </row>
    <row r="152" s="2" customFormat="1" ht="33" customHeight="1">
      <c r="A152" s="29"/>
      <c r="B152" s="30"/>
      <c r="C152" s="217" t="s">
        <v>358</v>
      </c>
      <c r="D152" s="217" t="s">
        <v>284</v>
      </c>
      <c r="E152" s="218" t="s">
        <v>1082</v>
      </c>
      <c r="F152" s="219" t="s">
        <v>1083</v>
      </c>
      <c r="G152" s="220" t="s">
        <v>356</v>
      </c>
      <c r="H152" s="221">
        <v>24.510000000000002</v>
      </c>
      <c r="I152" s="222">
        <v>820</v>
      </c>
      <c r="J152" s="222">
        <f>ROUND(I152*H152,2)</f>
        <v>20098.200000000001</v>
      </c>
      <c r="K152" s="223"/>
      <c r="L152" s="35"/>
      <c r="M152" s="224" t="s">
        <v>1</v>
      </c>
      <c r="N152" s="225" t="s">
        <v>38</v>
      </c>
      <c r="O152" s="226">
        <v>1.583</v>
      </c>
      <c r="P152" s="226">
        <f>O152*H152</f>
        <v>38.799330000000005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20098.200000000001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20098.200000000001</v>
      </c>
      <c r="BL152" s="14" t="s">
        <v>288</v>
      </c>
      <c r="BM152" s="228" t="s">
        <v>1084</v>
      </c>
    </row>
    <row r="153" s="2" customFormat="1" ht="33" customHeight="1">
      <c r="A153" s="29"/>
      <c r="B153" s="30"/>
      <c r="C153" s="217" t="s">
        <v>362</v>
      </c>
      <c r="D153" s="217" t="s">
        <v>284</v>
      </c>
      <c r="E153" s="218" t="s">
        <v>1085</v>
      </c>
      <c r="F153" s="219" t="s">
        <v>1086</v>
      </c>
      <c r="G153" s="220" t="s">
        <v>356</v>
      </c>
      <c r="H153" s="221">
        <v>24.510000000000002</v>
      </c>
      <c r="I153" s="222">
        <v>1090</v>
      </c>
      <c r="J153" s="222">
        <f>ROUND(I153*H153,2)</f>
        <v>26715.900000000001</v>
      </c>
      <c r="K153" s="223"/>
      <c r="L153" s="35"/>
      <c r="M153" s="224" t="s">
        <v>1</v>
      </c>
      <c r="N153" s="225" t="s">
        <v>38</v>
      </c>
      <c r="O153" s="226">
        <v>2.1000000000000001</v>
      </c>
      <c r="P153" s="226">
        <f>O153*H153</f>
        <v>51.471000000000004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26715.900000000001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26715.900000000001</v>
      </c>
      <c r="BL153" s="14" t="s">
        <v>288</v>
      </c>
      <c r="BM153" s="228" t="s">
        <v>1087</v>
      </c>
    </row>
    <row r="154" s="2" customFormat="1" ht="33" customHeight="1">
      <c r="A154" s="29"/>
      <c r="B154" s="30"/>
      <c r="C154" s="217" t="s">
        <v>7</v>
      </c>
      <c r="D154" s="217" t="s">
        <v>284</v>
      </c>
      <c r="E154" s="218" t="s">
        <v>354</v>
      </c>
      <c r="F154" s="219" t="s">
        <v>355</v>
      </c>
      <c r="G154" s="220" t="s">
        <v>356</v>
      </c>
      <c r="H154" s="221">
        <v>154.59800000000001</v>
      </c>
      <c r="I154" s="222">
        <v>387</v>
      </c>
      <c r="J154" s="222">
        <f>ROUND(I154*H154,2)</f>
        <v>59829.43</v>
      </c>
      <c r="K154" s="223"/>
      <c r="L154" s="35"/>
      <c r="M154" s="224" t="s">
        <v>1</v>
      </c>
      <c r="N154" s="225" t="s">
        <v>38</v>
      </c>
      <c r="O154" s="226">
        <v>0.53800000000000003</v>
      </c>
      <c r="P154" s="226">
        <f>O154*H154</f>
        <v>83.173724000000007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59829.43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59829.43</v>
      </c>
      <c r="BL154" s="14" t="s">
        <v>288</v>
      </c>
      <c r="BM154" s="228" t="s">
        <v>357</v>
      </c>
    </row>
    <row r="155" s="2" customFormat="1" ht="33" customHeight="1">
      <c r="A155" s="29"/>
      <c r="B155" s="30"/>
      <c r="C155" s="217" t="s">
        <v>369</v>
      </c>
      <c r="D155" s="217" t="s">
        <v>284</v>
      </c>
      <c r="E155" s="218" t="s">
        <v>359</v>
      </c>
      <c r="F155" s="219" t="s">
        <v>360</v>
      </c>
      <c r="G155" s="220" t="s">
        <v>356</v>
      </c>
      <c r="H155" s="221">
        <v>154.59800000000001</v>
      </c>
      <c r="I155" s="222">
        <v>516</v>
      </c>
      <c r="J155" s="222">
        <f>ROUND(I155*H155,2)</f>
        <v>79772.570000000007</v>
      </c>
      <c r="K155" s="223"/>
      <c r="L155" s="35"/>
      <c r="M155" s="224" t="s">
        <v>1</v>
      </c>
      <c r="N155" s="225" t="s">
        <v>38</v>
      </c>
      <c r="O155" s="226">
        <v>0.71599999999999997</v>
      </c>
      <c r="P155" s="226">
        <f>O155*H155</f>
        <v>110.69216800000001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79772.570000000007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79772.570000000007</v>
      </c>
      <c r="BL155" s="14" t="s">
        <v>288</v>
      </c>
      <c r="BM155" s="228" t="s">
        <v>361</v>
      </c>
    </row>
    <row r="156" s="2" customFormat="1" ht="16.5" customHeight="1">
      <c r="A156" s="29"/>
      <c r="B156" s="30"/>
      <c r="C156" s="217" t="s">
        <v>373</v>
      </c>
      <c r="D156" s="217" t="s">
        <v>284</v>
      </c>
      <c r="E156" s="218" t="s">
        <v>370</v>
      </c>
      <c r="F156" s="219" t="s">
        <v>371</v>
      </c>
      <c r="G156" s="220" t="s">
        <v>356</v>
      </c>
      <c r="H156" s="221">
        <v>53.731999999999999</v>
      </c>
      <c r="I156" s="222">
        <v>509</v>
      </c>
      <c r="J156" s="222">
        <f>ROUND(I156*H156,2)</f>
        <v>27349.59</v>
      </c>
      <c r="K156" s="223"/>
      <c r="L156" s="35"/>
      <c r="M156" s="224" t="s">
        <v>1</v>
      </c>
      <c r="N156" s="225" t="s">
        <v>38</v>
      </c>
      <c r="O156" s="226">
        <v>1.7629999999999999</v>
      </c>
      <c r="P156" s="226">
        <f>O156*H156</f>
        <v>94.72951599999999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27349.59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27349.59</v>
      </c>
      <c r="BL156" s="14" t="s">
        <v>288</v>
      </c>
      <c r="BM156" s="228" t="s">
        <v>372</v>
      </c>
    </row>
    <row r="157" s="2" customFormat="1" ht="44.25" customHeight="1">
      <c r="A157" s="29"/>
      <c r="B157" s="30"/>
      <c r="C157" s="217" t="s">
        <v>377</v>
      </c>
      <c r="D157" s="217" t="s">
        <v>284</v>
      </c>
      <c r="E157" s="218" t="s">
        <v>1506</v>
      </c>
      <c r="F157" s="219" t="s">
        <v>1507</v>
      </c>
      <c r="G157" s="220" t="s">
        <v>322</v>
      </c>
      <c r="H157" s="221">
        <v>276.00999999999999</v>
      </c>
      <c r="I157" s="222">
        <v>1100</v>
      </c>
      <c r="J157" s="222">
        <f>ROUND(I157*H157,2)</f>
        <v>303611</v>
      </c>
      <c r="K157" s="223"/>
      <c r="L157" s="35"/>
      <c r="M157" s="224" t="s">
        <v>1</v>
      </c>
      <c r="N157" s="225" t="s">
        <v>38</v>
      </c>
      <c r="O157" s="226">
        <v>0.58299999999999996</v>
      </c>
      <c r="P157" s="226">
        <f>O157*H157</f>
        <v>160.91382999999999</v>
      </c>
      <c r="Q157" s="226">
        <v>0.0018</v>
      </c>
      <c r="R157" s="226">
        <f>Q157*H157</f>
        <v>0.49681799999999998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303611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303611</v>
      </c>
      <c r="BL157" s="14" t="s">
        <v>288</v>
      </c>
      <c r="BM157" s="228" t="s">
        <v>1090</v>
      </c>
    </row>
    <row r="158" s="2" customFormat="1" ht="21.75" customHeight="1">
      <c r="A158" s="29"/>
      <c r="B158" s="30"/>
      <c r="C158" s="217" t="s">
        <v>382</v>
      </c>
      <c r="D158" s="217" t="s">
        <v>284</v>
      </c>
      <c r="E158" s="218" t="s">
        <v>1106</v>
      </c>
      <c r="F158" s="219" t="s">
        <v>1107</v>
      </c>
      <c r="G158" s="220" t="s">
        <v>287</v>
      </c>
      <c r="H158" s="221">
        <v>105.84</v>
      </c>
      <c r="I158" s="222">
        <v>115</v>
      </c>
      <c r="J158" s="222">
        <f>ROUND(I158*H158,2)</f>
        <v>12171.6</v>
      </c>
      <c r="K158" s="223"/>
      <c r="L158" s="35"/>
      <c r="M158" s="224" t="s">
        <v>1</v>
      </c>
      <c r="N158" s="225" t="s">
        <v>38</v>
      </c>
      <c r="O158" s="226">
        <v>0.23599999999999999</v>
      </c>
      <c r="P158" s="226">
        <f>O158*H158</f>
        <v>24.97824</v>
      </c>
      <c r="Q158" s="226">
        <v>0.00084000000000000003</v>
      </c>
      <c r="R158" s="226">
        <f>Q158*H158</f>
        <v>0.088905600000000001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12171.6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12171.6</v>
      </c>
      <c r="BL158" s="14" t="s">
        <v>288</v>
      </c>
      <c r="BM158" s="228" t="s">
        <v>1108</v>
      </c>
    </row>
    <row r="159" s="2" customFormat="1" ht="21.75" customHeight="1">
      <c r="A159" s="29"/>
      <c r="B159" s="30"/>
      <c r="C159" s="217" t="s">
        <v>386</v>
      </c>
      <c r="D159" s="217" t="s">
        <v>284</v>
      </c>
      <c r="E159" s="218" t="s">
        <v>383</v>
      </c>
      <c r="F159" s="219" t="s">
        <v>384</v>
      </c>
      <c r="G159" s="220" t="s">
        <v>287</v>
      </c>
      <c r="H159" s="221">
        <v>508.30399999999997</v>
      </c>
      <c r="I159" s="222">
        <v>251</v>
      </c>
      <c r="J159" s="222">
        <f>ROUND(I159*H159,2)</f>
        <v>127584.3</v>
      </c>
      <c r="K159" s="223"/>
      <c r="L159" s="35"/>
      <c r="M159" s="224" t="s">
        <v>1</v>
      </c>
      <c r="N159" s="225" t="s">
        <v>38</v>
      </c>
      <c r="O159" s="226">
        <v>0.45800000000000002</v>
      </c>
      <c r="P159" s="226">
        <f>O159*H159</f>
        <v>232.80323200000001</v>
      </c>
      <c r="Q159" s="226">
        <v>0.0020100000000000001</v>
      </c>
      <c r="R159" s="226">
        <f>Q159*H159</f>
        <v>1.0216910399999999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127584.3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127584.3</v>
      </c>
      <c r="BL159" s="14" t="s">
        <v>288</v>
      </c>
      <c r="BM159" s="228" t="s">
        <v>385</v>
      </c>
    </row>
    <row r="160" s="2" customFormat="1" ht="21.75" customHeight="1">
      <c r="A160" s="29"/>
      <c r="B160" s="30"/>
      <c r="C160" s="217" t="s">
        <v>390</v>
      </c>
      <c r="D160" s="217" t="s">
        <v>284</v>
      </c>
      <c r="E160" s="218" t="s">
        <v>1112</v>
      </c>
      <c r="F160" s="219" t="s">
        <v>1113</v>
      </c>
      <c r="G160" s="220" t="s">
        <v>287</v>
      </c>
      <c r="H160" s="221">
        <v>105.84</v>
      </c>
      <c r="I160" s="222">
        <v>68.299999999999997</v>
      </c>
      <c r="J160" s="222">
        <f>ROUND(I160*H160,2)</f>
        <v>7228.8699999999999</v>
      </c>
      <c r="K160" s="223"/>
      <c r="L160" s="35"/>
      <c r="M160" s="224" t="s">
        <v>1</v>
      </c>
      <c r="N160" s="225" t="s">
        <v>38</v>
      </c>
      <c r="O160" s="226">
        <v>0.216</v>
      </c>
      <c r="P160" s="226">
        <f>O160*H160</f>
        <v>22.861440000000002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7228.8699999999999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7228.8699999999999</v>
      </c>
      <c r="BL160" s="14" t="s">
        <v>288</v>
      </c>
      <c r="BM160" s="228" t="s">
        <v>1114</v>
      </c>
    </row>
    <row r="161" s="2" customFormat="1" ht="21.75" customHeight="1">
      <c r="A161" s="29"/>
      <c r="B161" s="30"/>
      <c r="C161" s="217" t="s">
        <v>394</v>
      </c>
      <c r="D161" s="217" t="s">
        <v>284</v>
      </c>
      <c r="E161" s="218" t="s">
        <v>387</v>
      </c>
      <c r="F161" s="219" t="s">
        <v>388</v>
      </c>
      <c r="G161" s="220" t="s">
        <v>287</v>
      </c>
      <c r="H161" s="221">
        <v>508.30399999999997</v>
      </c>
      <c r="I161" s="222">
        <v>76.200000000000003</v>
      </c>
      <c r="J161" s="222">
        <f>ROUND(I161*H161,2)</f>
        <v>38732.760000000002</v>
      </c>
      <c r="K161" s="223"/>
      <c r="L161" s="35"/>
      <c r="M161" s="224" t="s">
        <v>1</v>
      </c>
      <c r="N161" s="225" t="s">
        <v>38</v>
      </c>
      <c r="O161" s="226">
        <v>0.218</v>
      </c>
      <c r="P161" s="226">
        <f>O161*H161</f>
        <v>110.810272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38732.760000000002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38732.760000000002</v>
      </c>
      <c r="BL161" s="14" t="s">
        <v>288</v>
      </c>
      <c r="BM161" s="228" t="s">
        <v>389</v>
      </c>
    </row>
    <row r="162" s="2" customFormat="1" ht="33" customHeight="1">
      <c r="A162" s="29"/>
      <c r="B162" s="30"/>
      <c r="C162" s="217" t="s">
        <v>398</v>
      </c>
      <c r="D162" s="217" t="s">
        <v>284</v>
      </c>
      <c r="E162" s="218" t="s">
        <v>391</v>
      </c>
      <c r="F162" s="219" t="s">
        <v>392</v>
      </c>
      <c r="G162" s="220" t="s">
        <v>356</v>
      </c>
      <c r="H162" s="221">
        <v>32.299999999999997</v>
      </c>
      <c r="I162" s="222">
        <v>71.200000000000003</v>
      </c>
      <c r="J162" s="222">
        <f>ROUND(I162*H162,2)</f>
        <v>2299.7600000000002</v>
      </c>
      <c r="K162" s="223"/>
      <c r="L162" s="35"/>
      <c r="M162" s="224" t="s">
        <v>1</v>
      </c>
      <c r="N162" s="225" t="s">
        <v>38</v>
      </c>
      <c r="O162" s="226">
        <v>0.043999999999999997</v>
      </c>
      <c r="P162" s="226">
        <f>O162*H162</f>
        <v>1.4211999999999998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2299.7600000000002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2299.7600000000002</v>
      </c>
      <c r="BL162" s="14" t="s">
        <v>288</v>
      </c>
      <c r="BM162" s="228" t="s">
        <v>393</v>
      </c>
    </row>
    <row r="163" s="2" customFormat="1" ht="33" customHeight="1">
      <c r="A163" s="29"/>
      <c r="B163" s="30"/>
      <c r="C163" s="217" t="s">
        <v>402</v>
      </c>
      <c r="D163" s="217" t="s">
        <v>284</v>
      </c>
      <c r="E163" s="218" t="s">
        <v>395</v>
      </c>
      <c r="F163" s="219" t="s">
        <v>396</v>
      </c>
      <c r="G163" s="220" t="s">
        <v>356</v>
      </c>
      <c r="H163" s="221">
        <v>440.57999999999998</v>
      </c>
      <c r="I163" s="222">
        <v>100</v>
      </c>
      <c r="J163" s="222">
        <f>ROUND(I163*H163,2)</f>
        <v>44058</v>
      </c>
      <c r="K163" s="223"/>
      <c r="L163" s="35"/>
      <c r="M163" s="224" t="s">
        <v>1</v>
      </c>
      <c r="N163" s="225" t="s">
        <v>38</v>
      </c>
      <c r="O163" s="226">
        <v>0.050000000000000003</v>
      </c>
      <c r="P163" s="226">
        <f>O163*H163</f>
        <v>22.029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44058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44058</v>
      </c>
      <c r="BL163" s="14" t="s">
        <v>288</v>
      </c>
      <c r="BM163" s="228" t="s">
        <v>397</v>
      </c>
    </row>
    <row r="164" s="2" customFormat="1" ht="33" customHeight="1">
      <c r="A164" s="29"/>
      <c r="B164" s="30"/>
      <c r="C164" s="217" t="s">
        <v>406</v>
      </c>
      <c r="D164" s="217" t="s">
        <v>284</v>
      </c>
      <c r="E164" s="218" t="s">
        <v>399</v>
      </c>
      <c r="F164" s="219" t="s">
        <v>400</v>
      </c>
      <c r="G164" s="220" t="s">
        <v>356</v>
      </c>
      <c r="H164" s="221">
        <v>249.005</v>
      </c>
      <c r="I164" s="222">
        <v>115</v>
      </c>
      <c r="J164" s="222">
        <f>ROUND(I164*H164,2)</f>
        <v>28635.580000000002</v>
      </c>
      <c r="K164" s="223"/>
      <c r="L164" s="35"/>
      <c r="M164" s="224" t="s">
        <v>1</v>
      </c>
      <c r="N164" s="225" t="s">
        <v>38</v>
      </c>
      <c r="O164" s="226">
        <v>0.057000000000000002</v>
      </c>
      <c r="P164" s="226">
        <f>O164*H164</f>
        <v>14.193285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28635.580000000002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28635.580000000002</v>
      </c>
      <c r="BL164" s="14" t="s">
        <v>288</v>
      </c>
      <c r="BM164" s="228" t="s">
        <v>401</v>
      </c>
    </row>
    <row r="165" s="2" customFormat="1" ht="21.75" customHeight="1">
      <c r="A165" s="29"/>
      <c r="B165" s="30"/>
      <c r="C165" s="217" t="s">
        <v>410</v>
      </c>
      <c r="D165" s="217" t="s">
        <v>284</v>
      </c>
      <c r="E165" s="218" t="s">
        <v>407</v>
      </c>
      <c r="F165" s="219" t="s">
        <v>408</v>
      </c>
      <c r="G165" s="220" t="s">
        <v>356</v>
      </c>
      <c r="H165" s="221">
        <v>293.637</v>
      </c>
      <c r="I165" s="222">
        <v>45.5</v>
      </c>
      <c r="J165" s="222">
        <f>ROUND(I165*H165,2)</f>
        <v>13360.48</v>
      </c>
      <c r="K165" s="223"/>
      <c r="L165" s="35"/>
      <c r="M165" s="224" t="s">
        <v>1</v>
      </c>
      <c r="N165" s="225" t="s">
        <v>38</v>
      </c>
      <c r="O165" s="226">
        <v>0.071999999999999995</v>
      </c>
      <c r="P165" s="226">
        <f>O165*H165</f>
        <v>21.141863999999998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13360.48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13360.48</v>
      </c>
      <c r="BL165" s="14" t="s">
        <v>288</v>
      </c>
      <c r="BM165" s="228" t="s">
        <v>409</v>
      </c>
    </row>
    <row r="166" s="2" customFormat="1" ht="21.75" customHeight="1">
      <c r="A166" s="29"/>
      <c r="B166" s="30"/>
      <c r="C166" s="217" t="s">
        <v>414</v>
      </c>
      <c r="D166" s="217" t="s">
        <v>284</v>
      </c>
      <c r="E166" s="218" t="s">
        <v>411</v>
      </c>
      <c r="F166" s="219" t="s">
        <v>412</v>
      </c>
      <c r="G166" s="220" t="s">
        <v>356</v>
      </c>
      <c r="H166" s="221">
        <v>179.108</v>
      </c>
      <c r="I166" s="222">
        <v>60.700000000000003</v>
      </c>
      <c r="J166" s="222">
        <f>ROUND(I166*H166,2)</f>
        <v>10871.860000000001</v>
      </c>
      <c r="K166" s="223"/>
      <c r="L166" s="35"/>
      <c r="M166" s="224" t="s">
        <v>1</v>
      </c>
      <c r="N166" s="225" t="s">
        <v>38</v>
      </c>
      <c r="O166" s="226">
        <v>0.096000000000000002</v>
      </c>
      <c r="P166" s="226">
        <f>O166*H166</f>
        <v>17.194368000000001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10871.860000000001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10871.860000000001</v>
      </c>
      <c r="BL166" s="14" t="s">
        <v>288</v>
      </c>
      <c r="BM166" s="228" t="s">
        <v>413</v>
      </c>
    </row>
    <row r="167" s="2" customFormat="1" ht="16.5" customHeight="1">
      <c r="A167" s="29"/>
      <c r="B167" s="30"/>
      <c r="C167" s="217" t="s">
        <v>418</v>
      </c>
      <c r="D167" s="217" t="s">
        <v>284</v>
      </c>
      <c r="E167" s="218" t="s">
        <v>419</v>
      </c>
      <c r="F167" s="219" t="s">
        <v>420</v>
      </c>
      <c r="G167" s="220" t="s">
        <v>356</v>
      </c>
      <c r="H167" s="221">
        <v>374.36599999999999</v>
      </c>
      <c r="I167" s="222">
        <v>18.5</v>
      </c>
      <c r="J167" s="222">
        <f>ROUND(I167*H167,2)</f>
        <v>6925.7700000000004</v>
      </c>
      <c r="K167" s="223"/>
      <c r="L167" s="35"/>
      <c r="M167" s="224" t="s">
        <v>1</v>
      </c>
      <c r="N167" s="225" t="s">
        <v>38</v>
      </c>
      <c r="O167" s="226">
        <v>0.0089999999999999993</v>
      </c>
      <c r="P167" s="226">
        <f>O167*H167</f>
        <v>3.3692939999999996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6925.7700000000004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6925.7700000000004</v>
      </c>
      <c r="BL167" s="14" t="s">
        <v>288</v>
      </c>
      <c r="BM167" s="228" t="s">
        <v>421</v>
      </c>
    </row>
    <row r="168" s="2" customFormat="1" ht="21.75" customHeight="1">
      <c r="A168" s="29"/>
      <c r="B168" s="30"/>
      <c r="C168" s="217" t="s">
        <v>422</v>
      </c>
      <c r="D168" s="217" t="s">
        <v>284</v>
      </c>
      <c r="E168" s="218" t="s">
        <v>423</v>
      </c>
      <c r="F168" s="219" t="s">
        <v>424</v>
      </c>
      <c r="G168" s="220" t="s">
        <v>356</v>
      </c>
      <c r="H168" s="221">
        <v>78.024000000000001</v>
      </c>
      <c r="I168" s="222">
        <v>195</v>
      </c>
      <c r="J168" s="222">
        <f>ROUND(I168*H168,2)</f>
        <v>15214.68</v>
      </c>
      <c r="K168" s="223"/>
      <c r="L168" s="35"/>
      <c r="M168" s="224" t="s">
        <v>1</v>
      </c>
      <c r="N168" s="225" t="s">
        <v>38</v>
      </c>
      <c r="O168" s="226">
        <v>0.435</v>
      </c>
      <c r="P168" s="226">
        <f>O168*H168</f>
        <v>33.940440000000002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15214.68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15214.68</v>
      </c>
      <c r="BL168" s="14" t="s">
        <v>288</v>
      </c>
      <c r="BM168" s="228" t="s">
        <v>425</v>
      </c>
    </row>
    <row r="169" s="2" customFormat="1" ht="16.5" customHeight="1">
      <c r="A169" s="29"/>
      <c r="B169" s="30"/>
      <c r="C169" s="230" t="s">
        <v>426</v>
      </c>
      <c r="D169" s="230" t="s">
        <v>378</v>
      </c>
      <c r="E169" s="231" t="s">
        <v>427</v>
      </c>
      <c r="F169" s="232" t="s">
        <v>428</v>
      </c>
      <c r="G169" s="233" t="s">
        <v>429</v>
      </c>
      <c r="H169" s="234">
        <v>140.44300000000001</v>
      </c>
      <c r="I169" s="235">
        <v>349</v>
      </c>
      <c r="J169" s="235">
        <f>ROUND(I169*H169,2)</f>
        <v>49014.610000000001</v>
      </c>
      <c r="K169" s="236"/>
      <c r="L169" s="237"/>
      <c r="M169" s="238" t="s">
        <v>1</v>
      </c>
      <c r="N169" s="239" t="s">
        <v>38</v>
      </c>
      <c r="O169" s="226">
        <v>0</v>
      </c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311</v>
      </c>
      <c r="AT169" s="228" t="s">
        <v>378</v>
      </c>
      <c r="AU169" s="228" t="s">
        <v>82</v>
      </c>
      <c r="AY169" s="14" t="s">
        <v>282</v>
      </c>
      <c r="BE169" s="229">
        <f>IF(N169="základní",J169,0)</f>
        <v>49014.610000000001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49014.610000000001</v>
      </c>
      <c r="BL169" s="14" t="s">
        <v>288</v>
      </c>
      <c r="BM169" s="228" t="s">
        <v>430</v>
      </c>
    </row>
    <row r="170" s="2" customFormat="1" ht="21.75" customHeight="1">
      <c r="A170" s="29"/>
      <c r="B170" s="30"/>
      <c r="C170" s="217" t="s">
        <v>431</v>
      </c>
      <c r="D170" s="217" t="s">
        <v>284</v>
      </c>
      <c r="E170" s="218" t="s">
        <v>432</v>
      </c>
      <c r="F170" s="219" t="s">
        <v>433</v>
      </c>
      <c r="G170" s="220" t="s">
        <v>356</v>
      </c>
      <c r="H170" s="221">
        <v>232.99000000000001</v>
      </c>
      <c r="I170" s="222">
        <v>133</v>
      </c>
      <c r="J170" s="222">
        <f>ROUND(I170*H170,2)</f>
        <v>30987.669999999998</v>
      </c>
      <c r="K170" s="223"/>
      <c r="L170" s="35"/>
      <c r="M170" s="224" t="s">
        <v>1</v>
      </c>
      <c r="N170" s="225" t="s">
        <v>38</v>
      </c>
      <c r="O170" s="226">
        <v>0.32800000000000001</v>
      </c>
      <c r="P170" s="226">
        <f>O170*H170</f>
        <v>76.420720000000003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30987.669999999998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30987.669999999998</v>
      </c>
      <c r="BL170" s="14" t="s">
        <v>288</v>
      </c>
      <c r="BM170" s="228" t="s">
        <v>434</v>
      </c>
    </row>
    <row r="171" s="2" customFormat="1" ht="33" customHeight="1">
      <c r="A171" s="29"/>
      <c r="B171" s="30"/>
      <c r="C171" s="217" t="s">
        <v>435</v>
      </c>
      <c r="D171" s="217" t="s">
        <v>284</v>
      </c>
      <c r="E171" s="218" t="s">
        <v>440</v>
      </c>
      <c r="F171" s="219" t="s">
        <v>441</v>
      </c>
      <c r="G171" s="220" t="s">
        <v>356</v>
      </c>
      <c r="H171" s="221">
        <v>16.015000000000001</v>
      </c>
      <c r="I171" s="222">
        <v>256</v>
      </c>
      <c r="J171" s="222">
        <f>ROUND(I171*H171,2)</f>
        <v>4099.8400000000001</v>
      </c>
      <c r="K171" s="223"/>
      <c r="L171" s="35"/>
      <c r="M171" s="224" t="s">
        <v>1</v>
      </c>
      <c r="N171" s="225" t="s">
        <v>38</v>
      </c>
      <c r="O171" s="226">
        <v>0.086999999999999994</v>
      </c>
      <c r="P171" s="226">
        <f>O171*H171</f>
        <v>1.393305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4099.8400000000001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4099.8400000000001</v>
      </c>
      <c r="BL171" s="14" t="s">
        <v>288</v>
      </c>
      <c r="BM171" s="228" t="s">
        <v>442</v>
      </c>
    </row>
    <row r="172" s="2" customFormat="1" ht="33" customHeight="1">
      <c r="A172" s="29"/>
      <c r="B172" s="30"/>
      <c r="C172" s="217" t="s">
        <v>439</v>
      </c>
      <c r="D172" s="217" t="s">
        <v>284</v>
      </c>
      <c r="E172" s="218" t="s">
        <v>444</v>
      </c>
      <c r="F172" s="219" t="s">
        <v>445</v>
      </c>
      <c r="G172" s="220" t="s">
        <v>356</v>
      </c>
      <c r="H172" s="221">
        <v>160.15000000000001</v>
      </c>
      <c r="I172" s="222">
        <v>19.399999999999999</v>
      </c>
      <c r="J172" s="222">
        <f>ROUND(I172*H172,2)</f>
        <v>3106.9099999999999</v>
      </c>
      <c r="K172" s="223"/>
      <c r="L172" s="35"/>
      <c r="M172" s="224" t="s">
        <v>1</v>
      </c>
      <c r="N172" s="225" t="s">
        <v>38</v>
      </c>
      <c r="O172" s="226">
        <v>0.0050000000000000001</v>
      </c>
      <c r="P172" s="226">
        <f>O172*H172</f>
        <v>0.80075000000000007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3106.9099999999999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3106.9099999999999</v>
      </c>
      <c r="BL172" s="14" t="s">
        <v>288</v>
      </c>
      <c r="BM172" s="228" t="s">
        <v>446</v>
      </c>
    </row>
    <row r="173" s="2" customFormat="1" ht="33" customHeight="1">
      <c r="A173" s="29"/>
      <c r="B173" s="30"/>
      <c r="C173" s="217" t="s">
        <v>443</v>
      </c>
      <c r="D173" s="217" t="s">
        <v>284</v>
      </c>
      <c r="E173" s="218" t="s">
        <v>448</v>
      </c>
      <c r="F173" s="219" t="s">
        <v>449</v>
      </c>
      <c r="G173" s="220" t="s">
        <v>356</v>
      </c>
      <c r="H173" s="221">
        <v>109.211</v>
      </c>
      <c r="I173" s="222">
        <v>296</v>
      </c>
      <c r="J173" s="222">
        <f>ROUND(I173*H173,2)</f>
        <v>32326.459999999999</v>
      </c>
      <c r="K173" s="223"/>
      <c r="L173" s="35"/>
      <c r="M173" s="224" t="s">
        <v>1</v>
      </c>
      <c r="N173" s="225" t="s">
        <v>38</v>
      </c>
      <c r="O173" s="226">
        <v>0.099000000000000005</v>
      </c>
      <c r="P173" s="226">
        <f>O173*H173</f>
        <v>10.811889000000001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32326.459999999999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32326.459999999999</v>
      </c>
      <c r="BL173" s="14" t="s">
        <v>288</v>
      </c>
      <c r="BM173" s="228" t="s">
        <v>450</v>
      </c>
    </row>
    <row r="174" s="2" customFormat="1" ht="33" customHeight="1">
      <c r="A174" s="29"/>
      <c r="B174" s="30"/>
      <c r="C174" s="217" t="s">
        <v>447</v>
      </c>
      <c r="D174" s="217" t="s">
        <v>284</v>
      </c>
      <c r="E174" s="218" t="s">
        <v>452</v>
      </c>
      <c r="F174" s="219" t="s">
        <v>453</v>
      </c>
      <c r="G174" s="220" t="s">
        <v>356</v>
      </c>
      <c r="H174" s="221">
        <v>1092.1099999999999</v>
      </c>
      <c r="I174" s="222">
        <v>22.800000000000001</v>
      </c>
      <c r="J174" s="222">
        <f>ROUND(I174*H174,2)</f>
        <v>24900.110000000001</v>
      </c>
      <c r="K174" s="223"/>
      <c r="L174" s="35"/>
      <c r="M174" s="224" t="s">
        <v>1</v>
      </c>
      <c r="N174" s="225" t="s">
        <v>38</v>
      </c>
      <c r="O174" s="226">
        <v>0.0060000000000000001</v>
      </c>
      <c r="P174" s="226">
        <f>O174*H174</f>
        <v>6.5526599999999995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24900.110000000001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24900.110000000001</v>
      </c>
      <c r="BL174" s="14" t="s">
        <v>288</v>
      </c>
      <c r="BM174" s="228" t="s">
        <v>454</v>
      </c>
    </row>
    <row r="175" s="2" customFormat="1" ht="33" customHeight="1">
      <c r="A175" s="29"/>
      <c r="B175" s="30"/>
      <c r="C175" s="217" t="s">
        <v>451</v>
      </c>
      <c r="D175" s="217" t="s">
        <v>284</v>
      </c>
      <c r="E175" s="218" t="s">
        <v>464</v>
      </c>
      <c r="F175" s="219" t="s">
        <v>465</v>
      </c>
      <c r="G175" s="220" t="s">
        <v>429</v>
      </c>
      <c r="H175" s="221">
        <v>212.88399999999999</v>
      </c>
      <c r="I175" s="222">
        <v>253</v>
      </c>
      <c r="J175" s="222">
        <f>ROUND(I175*H175,2)</f>
        <v>53859.650000000001</v>
      </c>
      <c r="K175" s="223"/>
      <c r="L175" s="35"/>
      <c r="M175" s="224" t="s">
        <v>1</v>
      </c>
      <c r="N175" s="225" t="s">
        <v>38</v>
      </c>
      <c r="O175" s="226">
        <v>0</v>
      </c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53859.650000000001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53859.650000000001</v>
      </c>
      <c r="BL175" s="14" t="s">
        <v>288</v>
      </c>
      <c r="BM175" s="228" t="s">
        <v>466</v>
      </c>
    </row>
    <row r="176" s="2" customFormat="1" ht="21.75" customHeight="1">
      <c r="A176" s="29"/>
      <c r="B176" s="30"/>
      <c r="C176" s="217" t="s">
        <v>455</v>
      </c>
      <c r="D176" s="217" t="s">
        <v>284</v>
      </c>
      <c r="E176" s="218" t="s">
        <v>468</v>
      </c>
      <c r="F176" s="219" t="s">
        <v>469</v>
      </c>
      <c r="G176" s="220" t="s">
        <v>287</v>
      </c>
      <c r="H176" s="221">
        <v>96.847999999999999</v>
      </c>
      <c r="I176" s="222">
        <v>13.699999999999999</v>
      </c>
      <c r="J176" s="222">
        <f>ROUND(I176*H176,2)</f>
        <v>1326.8199999999999</v>
      </c>
      <c r="K176" s="223"/>
      <c r="L176" s="35"/>
      <c r="M176" s="224" t="s">
        <v>1</v>
      </c>
      <c r="N176" s="225" t="s">
        <v>38</v>
      </c>
      <c r="O176" s="226">
        <v>0.019</v>
      </c>
      <c r="P176" s="226">
        <f>O176*H176</f>
        <v>1.840112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1326.8199999999999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1326.8199999999999</v>
      </c>
      <c r="BL176" s="14" t="s">
        <v>288</v>
      </c>
      <c r="BM176" s="228" t="s">
        <v>1508</v>
      </c>
    </row>
    <row r="177" s="2" customFormat="1" ht="21.75" customHeight="1">
      <c r="A177" s="29"/>
      <c r="B177" s="30"/>
      <c r="C177" s="217" t="s">
        <v>459</v>
      </c>
      <c r="D177" s="217" t="s">
        <v>284</v>
      </c>
      <c r="E177" s="218" t="s">
        <v>472</v>
      </c>
      <c r="F177" s="219" t="s">
        <v>473</v>
      </c>
      <c r="G177" s="220" t="s">
        <v>287</v>
      </c>
      <c r="H177" s="221">
        <v>114.381</v>
      </c>
      <c r="I177" s="222">
        <v>21.800000000000001</v>
      </c>
      <c r="J177" s="222">
        <f>ROUND(I177*H177,2)</f>
        <v>2493.5100000000002</v>
      </c>
      <c r="K177" s="223"/>
      <c r="L177" s="35"/>
      <c r="M177" s="224" t="s">
        <v>1</v>
      </c>
      <c r="N177" s="225" t="s">
        <v>38</v>
      </c>
      <c r="O177" s="226">
        <v>0.025000000000000001</v>
      </c>
      <c r="P177" s="226">
        <f>O177*H177</f>
        <v>2.8595250000000001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2493.5100000000002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2493.5100000000002</v>
      </c>
      <c r="BL177" s="14" t="s">
        <v>288</v>
      </c>
      <c r="BM177" s="228" t="s">
        <v>1509</v>
      </c>
    </row>
    <row r="178" s="2" customFormat="1" ht="21.75" customHeight="1">
      <c r="A178" s="29"/>
      <c r="B178" s="30"/>
      <c r="C178" s="217" t="s">
        <v>463</v>
      </c>
      <c r="D178" s="217" t="s">
        <v>284</v>
      </c>
      <c r="E178" s="218" t="s">
        <v>476</v>
      </c>
      <c r="F178" s="219" t="s">
        <v>477</v>
      </c>
      <c r="G178" s="220" t="s">
        <v>287</v>
      </c>
      <c r="H178" s="221">
        <v>80.748000000000005</v>
      </c>
      <c r="I178" s="222">
        <v>76</v>
      </c>
      <c r="J178" s="222">
        <f>ROUND(I178*H178,2)</f>
        <v>6136.8500000000004</v>
      </c>
      <c r="K178" s="223"/>
      <c r="L178" s="35"/>
      <c r="M178" s="224" t="s">
        <v>1</v>
      </c>
      <c r="N178" s="225" t="s">
        <v>38</v>
      </c>
      <c r="O178" s="226">
        <v>0.114</v>
      </c>
      <c r="P178" s="226">
        <f>O178*H178</f>
        <v>9.2052720000000008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6136.8500000000004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6136.8500000000004</v>
      </c>
      <c r="BL178" s="14" t="s">
        <v>288</v>
      </c>
      <c r="BM178" s="228" t="s">
        <v>478</v>
      </c>
    </row>
    <row r="179" s="2" customFormat="1" ht="21.75" customHeight="1">
      <c r="A179" s="29"/>
      <c r="B179" s="30"/>
      <c r="C179" s="217" t="s">
        <v>467</v>
      </c>
      <c r="D179" s="217" t="s">
        <v>284</v>
      </c>
      <c r="E179" s="218" t="s">
        <v>480</v>
      </c>
      <c r="F179" s="219" t="s">
        <v>481</v>
      </c>
      <c r="G179" s="220" t="s">
        <v>287</v>
      </c>
      <c r="H179" s="221">
        <v>80.748000000000005</v>
      </c>
      <c r="I179" s="222">
        <v>5.7999999999999998</v>
      </c>
      <c r="J179" s="222">
        <f>ROUND(I179*H179,2)</f>
        <v>468.33999999999998</v>
      </c>
      <c r="K179" s="223"/>
      <c r="L179" s="35"/>
      <c r="M179" s="224" t="s">
        <v>1</v>
      </c>
      <c r="N179" s="225" t="s">
        <v>38</v>
      </c>
      <c r="O179" s="226">
        <v>0.0070000000000000001</v>
      </c>
      <c r="P179" s="226">
        <f>O179*H179</f>
        <v>0.56523600000000007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468.33999999999998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468.33999999999998</v>
      </c>
      <c r="BL179" s="14" t="s">
        <v>288</v>
      </c>
      <c r="BM179" s="228" t="s">
        <v>482</v>
      </c>
    </row>
    <row r="180" s="2" customFormat="1" ht="16.5" customHeight="1">
      <c r="A180" s="29"/>
      <c r="B180" s="30"/>
      <c r="C180" s="230" t="s">
        <v>471</v>
      </c>
      <c r="D180" s="230" t="s">
        <v>378</v>
      </c>
      <c r="E180" s="231" t="s">
        <v>484</v>
      </c>
      <c r="F180" s="232" t="s">
        <v>485</v>
      </c>
      <c r="G180" s="233" t="s">
        <v>486</v>
      </c>
      <c r="H180" s="234">
        <v>2.0190000000000001</v>
      </c>
      <c r="I180" s="235">
        <v>104</v>
      </c>
      <c r="J180" s="235">
        <f>ROUND(I180*H180,2)</f>
        <v>209.97999999999999</v>
      </c>
      <c r="K180" s="236"/>
      <c r="L180" s="237"/>
      <c r="M180" s="238" t="s">
        <v>1</v>
      </c>
      <c r="N180" s="239" t="s">
        <v>38</v>
      </c>
      <c r="O180" s="226">
        <v>0</v>
      </c>
      <c r="P180" s="226">
        <f>O180*H180</f>
        <v>0</v>
      </c>
      <c r="Q180" s="226">
        <v>0.001</v>
      </c>
      <c r="R180" s="226">
        <f>Q180*H180</f>
        <v>0.002019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311</v>
      </c>
      <c r="AT180" s="228" t="s">
        <v>378</v>
      </c>
      <c r="AU180" s="228" t="s">
        <v>82</v>
      </c>
      <c r="AY180" s="14" t="s">
        <v>282</v>
      </c>
      <c r="BE180" s="229">
        <f>IF(N180="základní",J180,0)</f>
        <v>209.97999999999999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209.97999999999999</v>
      </c>
      <c r="BL180" s="14" t="s">
        <v>288</v>
      </c>
      <c r="BM180" s="228" t="s">
        <v>487</v>
      </c>
    </row>
    <row r="181" s="12" customFormat="1" ht="22.8" customHeight="1">
      <c r="A181" s="12"/>
      <c r="B181" s="202"/>
      <c r="C181" s="203"/>
      <c r="D181" s="204" t="s">
        <v>72</v>
      </c>
      <c r="E181" s="215" t="s">
        <v>155</v>
      </c>
      <c r="F181" s="215" t="s">
        <v>497</v>
      </c>
      <c r="G181" s="203"/>
      <c r="H181" s="203"/>
      <c r="I181" s="203"/>
      <c r="J181" s="216">
        <f>BK181</f>
        <v>1211</v>
      </c>
      <c r="K181" s="203"/>
      <c r="L181" s="207"/>
      <c r="M181" s="208"/>
      <c r="N181" s="209"/>
      <c r="O181" s="209"/>
      <c r="P181" s="210">
        <f>SUM(P182:P183)</f>
        <v>0</v>
      </c>
      <c r="Q181" s="209"/>
      <c r="R181" s="210">
        <f>SUM(R182:R183)</f>
        <v>0</v>
      </c>
      <c r="S181" s="209"/>
      <c r="T181" s="211">
        <f>SUM(T182:T183)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2" t="s">
        <v>80</v>
      </c>
      <c r="AT181" s="213" t="s">
        <v>72</v>
      </c>
      <c r="AU181" s="213" t="s">
        <v>80</v>
      </c>
      <c r="AY181" s="212" t="s">
        <v>282</v>
      </c>
      <c r="BK181" s="214">
        <f>SUM(BK182:BK183)</f>
        <v>1211</v>
      </c>
    </row>
    <row r="182" s="2" customFormat="1" ht="21.75" customHeight="1">
      <c r="A182" s="29"/>
      <c r="B182" s="30"/>
      <c r="C182" s="217" t="s">
        <v>475</v>
      </c>
      <c r="D182" s="217" t="s">
        <v>284</v>
      </c>
      <c r="E182" s="218" t="s">
        <v>1120</v>
      </c>
      <c r="F182" s="219" t="s">
        <v>1121</v>
      </c>
      <c r="G182" s="220" t="s">
        <v>501</v>
      </c>
      <c r="H182" s="221">
        <v>1</v>
      </c>
      <c r="I182" s="222">
        <v>306</v>
      </c>
      <c r="J182" s="222">
        <f>ROUND(I182*H182,2)</f>
        <v>306</v>
      </c>
      <c r="K182" s="223"/>
      <c r="L182" s="35"/>
      <c r="M182" s="224" t="s">
        <v>1</v>
      </c>
      <c r="N182" s="225" t="s">
        <v>38</v>
      </c>
      <c r="O182" s="226">
        <v>0</v>
      </c>
      <c r="P182" s="226">
        <f>O182*H182</f>
        <v>0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306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306</v>
      </c>
      <c r="BL182" s="14" t="s">
        <v>288</v>
      </c>
      <c r="BM182" s="228" t="s">
        <v>1122</v>
      </c>
    </row>
    <row r="183" s="2" customFormat="1" ht="16.5" customHeight="1">
      <c r="A183" s="29"/>
      <c r="B183" s="30"/>
      <c r="C183" s="230" t="s">
        <v>479</v>
      </c>
      <c r="D183" s="230" t="s">
        <v>378</v>
      </c>
      <c r="E183" s="231" t="s">
        <v>1123</v>
      </c>
      <c r="F183" s="232" t="s">
        <v>1124</v>
      </c>
      <c r="G183" s="233" t="s">
        <v>501</v>
      </c>
      <c r="H183" s="234">
        <v>1</v>
      </c>
      <c r="I183" s="235">
        <v>905</v>
      </c>
      <c r="J183" s="235">
        <f>ROUND(I183*H183,2)</f>
        <v>905</v>
      </c>
      <c r="K183" s="236"/>
      <c r="L183" s="237"/>
      <c r="M183" s="238" t="s">
        <v>1</v>
      </c>
      <c r="N183" s="239" t="s">
        <v>38</v>
      </c>
      <c r="O183" s="226">
        <v>0</v>
      </c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311</v>
      </c>
      <c r="AT183" s="228" t="s">
        <v>378</v>
      </c>
      <c r="AU183" s="228" t="s">
        <v>82</v>
      </c>
      <c r="AY183" s="14" t="s">
        <v>282</v>
      </c>
      <c r="BE183" s="229">
        <f>IF(N183="základní",J183,0)</f>
        <v>905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905</v>
      </c>
      <c r="BL183" s="14" t="s">
        <v>288</v>
      </c>
      <c r="BM183" s="228" t="s">
        <v>1125</v>
      </c>
    </row>
    <row r="184" s="12" customFormat="1" ht="22.8" customHeight="1">
      <c r="A184" s="12"/>
      <c r="B184" s="202"/>
      <c r="C184" s="203"/>
      <c r="D184" s="204" t="s">
        <v>72</v>
      </c>
      <c r="E184" s="215" t="s">
        <v>288</v>
      </c>
      <c r="F184" s="215" t="s">
        <v>519</v>
      </c>
      <c r="G184" s="203"/>
      <c r="H184" s="203"/>
      <c r="I184" s="203"/>
      <c r="J184" s="216">
        <f>BK184</f>
        <v>24448.009999999998</v>
      </c>
      <c r="K184" s="203"/>
      <c r="L184" s="207"/>
      <c r="M184" s="208"/>
      <c r="N184" s="209"/>
      <c r="O184" s="209"/>
      <c r="P184" s="210">
        <f>SUM(P185:P191)</f>
        <v>28.913774999999994</v>
      </c>
      <c r="Q184" s="209"/>
      <c r="R184" s="210">
        <f>SUM(R185:R191)</f>
        <v>1.046872</v>
      </c>
      <c r="S184" s="209"/>
      <c r="T184" s="211">
        <f>SUM(T185:T191)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2" t="s">
        <v>80</v>
      </c>
      <c r="AT184" s="213" t="s">
        <v>72</v>
      </c>
      <c r="AU184" s="213" t="s">
        <v>80</v>
      </c>
      <c r="AY184" s="212" t="s">
        <v>282</v>
      </c>
      <c r="BK184" s="214">
        <f>SUM(BK185:BK191)</f>
        <v>24448.009999999998</v>
      </c>
    </row>
    <row r="185" s="2" customFormat="1" ht="33" customHeight="1">
      <c r="A185" s="29"/>
      <c r="B185" s="30"/>
      <c r="C185" s="217" t="s">
        <v>483</v>
      </c>
      <c r="D185" s="217" t="s">
        <v>284</v>
      </c>
      <c r="E185" s="218" t="s">
        <v>521</v>
      </c>
      <c r="F185" s="219" t="s">
        <v>522</v>
      </c>
      <c r="G185" s="220" t="s">
        <v>356</v>
      </c>
      <c r="H185" s="221">
        <v>20.355</v>
      </c>
      <c r="I185" s="222">
        <v>1070</v>
      </c>
      <c r="J185" s="222">
        <f>ROUND(I185*H185,2)</f>
        <v>21779.849999999999</v>
      </c>
      <c r="K185" s="223"/>
      <c r="L185" s="35"/>
      <c r="M185" s="224" t="s">
        <v>1</v>
      </c>
      <c r="N185" s="225" t="s">
        <v>38</v>
      </c>
      <c r="O185" s="226">
        <v>1.317</v>
      </c>
      <c r="P185" s="226">
        <f>O185*H185</f>
        <v>26.807534999999998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21779.849999999999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21779.849999999999</v>
      </c>
      <c r="BL185" s="14" t="s">
        <v>288</v>
      </c>
      <c r="BM185" s="228" t="s">
        <v>523</v>
      </c>
    </row>
    <row r="186" s="2" customFormat="1" ht="21.75" customHeight="1">
      <c r="A186" s="29"/>
      <c r="B186" s="30"/>
      <c r="C186" s="217" t="s">
        <v>489</v>
      </c>
      <c r="D186" s="217" t="s">
        <v>284</v>
      </c>
      <c r="E186" s="218" t="s">
        <v>525</v>
      </c>
      <c r="F186" s="219" t="s">
        <v>526</v>
      </c>
      <c r="G186" s="220" t="s">
        <v>501</v>
      </c>
      <c r="H186" s="221">
        <v>2</v>
      </c>
      <c r="I186" s="222">
        <v>144</v>
      </c>
      <c r="J186" s="222">
        <f>ROUND(I186*H186,2)</f>
        <v>288</v>
      </c>
      <c r="K186" s="223"/>
      <c r="L186" s="35"/>
      <c r="M186" s="224" t="s">
        <v>1</v>
      </c>
      <c r="N186" s="225" t="s">
        <v>38</v>
      </c>
      <c r="O186" s="226">
        <v>0.28000000000000003</v>
      </c>
      <c r="P186" s="226">
        <f>O186*H186</f>
        <v>0.56000000000000005</v>
      </c>
      <c r="Q186" s="226">
        <v>0.0066</v>
      </c>
      <c r="R186" s="226">
        <f>Q186*H186</f>
        <v>0.0132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288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288</v>
      </c>
      <c r="BL186" s="14" t="s">
        <v>288</v>
      </c>
      <c r="BM186" s="228" t="s">
        <v>527</v>
      </c>
    </row>
    <row r="187" s="2" customFormat="1" ht="21.75" customHeight="1">
      <c r="A187" s="29"/>
      <c r="B187" s="30"/>
      <c r="C187" s="230" t="s">
        <v>493</v>
      </c>
      <c r="D187" s="230" t="s">
        <v>378</v>
      </c>
      <c r="E187" s="231" t="s">
        <v>541</v>
      </c>
      <c r="F187" s="232" t="s">
        <v>542</v>
      </c>
      <c r="G187" s="233" t="s">
        <v>501</v>
      </c>
      <c r="H187" s="234">
        <v>1</v>
      </c>
      <c r="I187" s="235">
        <v>309</v>
      </c>
      <c r="J187" s="235">
        <f>ROUND(I187*H187,2)</f>
        <v>309</v>
      </c>
      <c r="K187" s="236"/>
      <c r="L187" s="237"/>
      <c r="M187" s="238" t="s">
        <v>1</v>
      </c>
      <c r="N187" s="239" t="s">
        <v>38</v>
      </c>
      <c r="O187" s="226">
        <v>0</v>
      </c>
      <c r="P187" s="226">
        <f>O187*H187</f>
        <v>0</v>
      </c>
      <c r="Q187" s="226">
        <v>0.050999999999999997</v>
      </c>
      <c r="R187" s="226">
        <f>Q187*H187</f>
        <v>0.050999999999999997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311</v>
      </c>
      <c r="AT187" s="228" t="s">
        <v>378</v>
      </c>
      <c r="AU187" s="228" t="s">
        <v>82</v>
      </c>
      <c r="AY187" s="14" t="s">
        <v>282</v>
      </c>
      <c r="BE187" s="229">
        <f>IF(N187="základní",J187,0)</f>
        <v>309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309</v>
      </c>
      <c r="BL187" s="14" t="s">
        <v>288</v>
      </c>
      <c r="BM187" s="228" t="s">
        <v>543</v>
      </c>
    </row>
    <row r="188" s="2" customFormat="1" ht="21.75" customHeight="1">
      <c r="A188" s="29"/>
      <c r="B188" s="30"/>
      <c r="C188" s="230" t="s">
        <v>498</v>
      </c>
      <c r="D188" s="230" t="s">
        <v>378</v>
      </c>
      <c r="E188" s="231" t="s">
        <v>785</v>
      </c>
      <c r="F188" s="232" t="s">
        <v>786</v>
      </c>
      <c r="G188" s="233" t="s">
        <v>501</v>
      </c>
      <c r="H188" s="234">
        <v>1</v>
      </c>
      <c r="I188" s="235">
        <v>332</v>
      </c>
      <c r="J188" s="235">
        <f>ROUND(I188*H188,2)</f>
        <v>332</v>
      </c>
      <c r="K188" s="236"/>
      <c r="L188" s="237"/>
      <c r="M188" s="238" t="s">
        <v>1</v>
      </c>
      <c r="N188" s="239" t="s">
        <v>38</v>
      </c>
      <c r="O188" s="226">
        <v>0</v>
      </c>
      <c r="P188" s="226">
        <f>O188*H188</f>
        <v>0</v>
      </c>
      <c r="Q188" s="226">
        <v>0.068000000000000005</v>
      </c>
      <c r="R188" s="226">
        <f>Q188*H188</f>
        <v>0.068000000000000005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311</v>
      </c>
      <c r="AT188" s="228" t="s">
        <v>378</v>
      </c>
      <c r="AU188" s="228" t="s">
        <v>82</v>
      </c>
      <c r="AY188" s="14" t="s">
        <v>282</v>
      </c>
      <c r="BE188" s="229">
        <f>IF(N188="základní",J188,0)</f>
        <v>332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332</v>
      </c>
      <c r="BL188" s="14" t="s">
        <v>288</v>
      </c>
      <c r="BM188" s="228" t="s">
        <v>787</v>
      </c>
    </row>
    <row r="189" s="2" customFormat="1" ht="21.75" customHeight="1">
      <c r="A189" s="29"/>
      <c r="B189" s="30"/>
      <c r="C189" s="217" t="s">
        <v>503</v>
      </c>
      <c r="D189" s="217" t="s">
        <v>284</v>
      </c>
      <c r="E189" s="218" t="s">
        <v>549</v>
      </c>
      <c r="F189" s="219" t="s">
        <v>550</v>
      </c>
      <c r="G189" s="220" t="s">
        <v>356</v>
      </c>
      <c r="H189" s="221">
        <v>0.25600000000000001</v>
      </c>
      <c r="I189" s="222">
        <v>2910</v>
      </c>
      <c r="J189" s="222">
        <f>ROUND(I189*H189,2)</f>
        <v>744.96000000000004</v>
      </c>
      <c r="K189" s="223"/>
      <c r="L189" s="35"/>
      <c r="M189" s="224" t="s">
        <v>1</v>
      </c>
      <c r="N189" s="225" t="s">
        <v>38</v>
      </c>
      <c r="O189" s="226">
        <v>1.4650000000000001</v>
      </c>
      <c r="P189" s="226">
        <f>O189*H189</f>
        <v>0.37504000000000004</v>
      </c>
      <c r="Q189" s="226">
        <v>2.234</v>
      </c>
      <c r="R189" s="226">
        <f>Q189*H189</f>
        <v>0.57190399999999997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744.96000000000004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744.96000000000004</v>
      </c>
      <c r="BL189" s="14" t="s">
        <v>288</v>
      </c>
      <c r="BM189" s="228" t="s">
        <v>551</v>
      </c>
    </row>
    <row r="190" s="2" customFormat="1" ht="21.75" customHeight="1">
      <c r="A190" s="29"/>
      <c r="B190" s="30"/>
      <c r="C190" s="217" t="s">
        <v>507</v>
      </c>
      <c r="D190" s="217" t="s">
        <v>284</v>
      </c>
      <c r="E190" s="218" t="s">
        <v>1128</v>
      </c>
      <c r="F190" s="219" t="s">
        <v>1129</v>
      </c>
      <c r="G190" s="220" t="s">
        <v>356</v>
      </c>
      <c r="H190" s="221">
        <v>0.14999999999999999</v>
      </c>
      <c r="I190" s="222">
        <v>2820</v>
      </c>
      <c r="J190" s="222">
        <f>ROUND(I190*H190,2)</f>
        <v>423</v>
      </c>
      <c r="K190" s="223"/>
      <c r="L190" s="35"/>
      <c r="M190" s="224" t="s">
        <v>1</v>
      </c>
      <c r="N190" s="225" t="s">
        <v>38</v>
      </c>
      <c r="O190" s="226">
        <v>1.208</v>
      </c>
      <c r="P190" s="226">
        <f>O190*H190</f>
        <v>0.1812</v>
      </c>
      <c r="Q190" s="226">
        <v>2.234</v>
      </c>
      <c r="R190" s="226">
        <f>Q190*H190</f>
        <v>0.33510000000000001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423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423</v>
      </c>
      <c r="BL190" s="14" t="s">
        <v>288</v>
      </c>
      <c r="BM190" s="228" t="s">
        <v>1130</v>
      </c>
    </row>
    <row r="191" s="2" customFormat="1" ht="16.5" customHeight="1">
      <c r="A191" s="29"/>
      <c r="B191" s="30"/>
      <c r="C191" s="217" t="s">
        <v>511</v>
      </c>
      <c r="D191" s="217" t="s">
        <v>284</v>
      </c>
      <c r="E191" s="218" t="s">
        <v>1131</v>
      </c>
      <c r="F191" s="219" t="s">
        <v>1132</v>
      </c>
      <c r="G191" s="220" t="s">
        <v>287</v>
      </c>
      <c r="H191" s="221">
        <v>1.2</v>
      </c>
      <c r="I191" s="222">
        <v>476</v>
      </c>
      <c r="J191" s="222">
        <f>ROUND(I191*H191,2)</f>
        <v>571.20000000000005</v>
      </c>
      <c r="K191" s="223"/>
      <c r="L191" s="35"/>
      <c r="M191" s="224" t="s">
        <v>1</v>
      </c>
      <c r="N191" s="225" t="s">
        <v>38</v>
      </c>
      <c r="O191" s="226">
        <v>0.82499999999999996</v>
      </c>
      <c r="P191" s="226">
        <f>O191*H191</f>
        <v>0.98999999999999988</v>
      </c>
      <c r="Q191" s="226">
        <v>0.0063899999999999998</v>
      </c>
      <c r="R191" s="226">
        <f>Q191*H191</f>
        <v>0.0076679999999999995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571.20000000000005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571.20000000000005</v>
      </c>
      <c r="BL191" s="14" t="s">
        <v>288</v>
      </c>
      <c r="BM191" s="228" t="s">
        <v>1133</v>
      </c>
    </row>
    <row r="192" s="12" customFormat="1" ht="22.8" customHeight="1">
      <c r="A192" s="12"/>
      <c r="B192" s="202"/>
      <c r="C192" s="203"/>
      <c r="D192" s="204" t="s">
        <v>72</v>
      </c>
      <c r="E192" s="215" t="s">
        <v>299</v>
      </c>
      <c r="F192" s="215" t="s">
        <v>552</v>
      </c>
      <c r="G192" s="203"/>
      <c r="H192" s="203"/>
      <c r="I192" s="203"/>
      <c r="J192" s="216">
        <f>BK192</f>
        <v>121321.07000000001</v>
      </c>
      <c r="K192" s="203"/>
      <c r="L192" s="207"/>
      <c r="M192" s="208"/>
      <c r="N192" s="209"/>
      <c r="O192" s="209"/>
      <c r="P192" s="210">
        <f>SUM(P193:P202)</f>
        <v>41.901998000000006</v>
      </c>
      <c r="Q192" s="209"/>
      <c r="R192" s="210">
        <f>SUM(R193:R202)</f>
        <v>86.388416729999989</v>
      </c>
      <c r="S192" s="209"/>
      <c r="T192" s="211">
        <f>SUM(T193:T202)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12" t="s">
        <v>80</v>
      </c>
      <c r="AT192" s="213" t="s">
        <v>72</v>
      </c>
      <c r="AU192" s="213" t="s">
        <v>80</v>
      </c>
      <c r="AY192" s="212" t="s">
        <v>282</v>
      </c>
      <c r="BK192" s="214">
        <f>SUM(BK193:BK202)</f>
        <v>121321.07000000001</v>
      </c>
    </row>
    <row r="193" s="2" customFormat="1" ht="16.5" customHeight="1">
      <c r="A193" s="29"/>
      <c r="B193" s="30"/>
      <c r="C193" s="217" t="s">
        <v>515</v>
      </c>
      <c r="D193" s="217" t="s">
        <v>284</v>
      </c>
      <c r="E193" s="218" t="s">
        <v>788</v>
      </c>
      <c r="F193" s="219" t="s">
        <v>789</v>
      </c>
      <c r="G193" s="220" t="s">
        <v>287</v>
      </c>
      <c r="H193" s="221">
        <v>22.75</v>
      </c>
      <c r="I193" s="222">
        <v>112</v>
      </c>
      <c r="J193" s="222">
        <f>ROUND(I193*H193,2)</f>
        <v>2548</v>
      </c>
      <c r="K193" s="223"/>
      <c r="L193" s="35"/>
      <c r="M193" s="224" t="s">
        <v>1</v>
      </c>
      <c r="N193" s="225" t="s">
        <v>38</v>
      </c>
      <c r="O193" s="226">
        <v>0.023</v>
      </c>
      <c r="P193" s="226">
        <f>O193*H193</f>
        <v>0.52324999999999999</v>
      </c>
      <c r="Q193" s="226">
        <v>0.23000000000000001</v>
      </c>
      <c r="R193" s="226">
        <f>Q193*H193</f>
        <v>5.2324999999999999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2548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2548</v>
      </c>
      <c r="BL193" s="14" t="s">
        <v>288</v>
      </c>
      <c r="BM193" s="228" t="s">
        <v>790</v>
      </c>
    </row>
    <row r="194" s="2" customFormat="1" ht="16.5" customHeight="1">
      <c r="A194" s="29"/>
      <c r="B194" s="30"/>
      <c r="C194" s="217" t="s">
        <v>520</v>
      </c>
      <c r="D194" s="217" t="s">
        <v>284</v>
      </c>
      <c r="E194" s="218" t="s">
        <v>558</v>
      </c>
      <c r="F194" s="219" t="s">
        <v>559</v>
      </c>
      <c r="G194" s="220" t="s">
        <v>287</v>
      </c>
      <c r="H194" s="221">
        <v>90.281000000000006</v>
      </c>
      <c r="I194" s="222">
        <v>162</v>
      </c>
      <c r="J194" s="222">
        <f>ROUND(I194*H194,2)</f>
        <v>14625.52</v>
      </c>
      <c r="K194" s="223"/>
      <c r="L194" s="35"/>
      <c r="M194" s="224" t="s">
        <v>1</v>
      </c>
      <c r="N194" s="225" t="s">
        <v>38</v>
      </c>
      <c r="O194" s="226">
        <v>0.025999999999999999</v>
      </c>
      <c r="P194" s="226">
        <f>O194*H194</f>
        <v>2.3473060000000001</v>
      </c>
      <c r="Q194" s="226">
        <v>0.34499999999999997</v>
      </c>
      <c r="R194" s="226">
        <f>Q194*H194</f>
        <v>31.146944999999999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14625.52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14625.52</v>
      </c>
      <c r="BL194" s="14" t="s">
        <v>288</v>
      </c>
      <c r="BM194" s="228" t="s">
        <v>560</v>
      </c>
    </row>
    <row r="195" s="2" customFormat="1" ht="16.5" customHeight="1">
      <c r="A195" s="29"/>
      <c r="B195" s="30"/>
      <c r="C195" s="217" t="s">
        <v>524</v>
      </c>
      <c r="D195" s="217" t="s">
        <v>284</v>
      </c>
      <c r="E195" s="218" t="s">
        <v>934</v>
      </c>
      <c r="F195" s="219" t="s">
        <v>935</v>
      </c>
      <c r="G195" s="220" t="s">
        <v>287</v>
      </c>
      <c r="H195" s="221">
        <v>1.3500000000000001</v>
      </c>
      <c r="I195" s="222">
        <v>181</v>
      </c>
      <c r="J195" s="222">
        <f>ROUND(I195*H195,2)</f>
        <v>244.34999999999999</v>
      </c>
      <c r="K195" s="223"/>
      <c r="L195" s="35"/>
      <c r="M195" s="224" t="s">
        <v>1</v>
      </c>
      <c r="N195" s="225" t="s">
        <v>38</v>
      </c>
      <c r="O195" s="226">
        <v>0.025999999999999999</v>
      </c>
      <c r="P195" s="226">
        <f>O195*H195</f>
        <v>0.035099999999999999</v>
      </c>
      <c r="Q195" s="226">
        <v>0.39100000000000001</v>
      </c>
      <c r="R195" s="226">
        <f>Q195*H195</f>
        <v>0.52785000000000004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244.34999999999999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244.34999999999999</v>
      </c>
      <c r="BL195" s="14" t="s">
        <v>288</v>
      </c>
      <c r="BM195" s="228" t="s">
        <v>936</v>
      </c>
    </row>
    <row r="196" s="2" customFormat="1" ht="16.5" customHeight="1">
      <c r="A196" s="29"/>
      <c r="B196" s="30"/>
      <c r="C196" s="217" t="s">
        <v>528</v>
      </c>
      <c r="D196" s="217" t="s">
        <v>284</v>
      </c>
      <c r="E196" s="218" t="s">
        <v>562</v>
      </c>
      <c r="F196" s="219" t="s">
        <v>563</v>
      </c>
      <c r="G196" s="220" t="s">
        <v>287</v>
      </c>
      <c r="H196" s="221">
        <v>90.281000000000006</v>
      </c>
      <c r="I196" s="222">
        <v>211</v>
      </c>
      <c r="J196" s="222">
        <f>ROUND(I196*H196,2)</f>
        <v>19049.290000000001</v>
      </c>
      <c r="K196" s="223"/>
      <c r="L196" s="35"/>
      <c r="M196" s="224" t="s">
        <v>1</v>
      </c>
      <c r="N196" s="225" t="s">
        <v>38</v>
      </c>
      <c r="O196" s="226">
        <v>0.029000000000000001</v>
      </c>
      <c r="P196" s="226">
        <f>O196*H196</f>
        <v>2.6181490000000003</v>
      </c>
      <c r="Q196" s="226">
        <v>0.46000000000000002</v>
      </c>
      <c r="R196" s="226">
        <f>Q196*H196</f>
        <v>41.529260000000008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19049.290000000001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19049.290000000001</v>
      </c>
      <c r="BL196" s="14" t="s">
        <v>288</v>
      </c>
      <c r="BM196" s="228" t="s">
        <v>564</v>
      </c>
    </row>
    <row r="197" s="2" customFormat="1" ht="16.5" customHeight="1">
      <c r="A197" s="29"/>
      <c r="B197" s="30"/>
      <c r="C197" s="217" t="s">
        <v>532</v>
      </c>
      <c r="D197" s="217" t="s">
        <v>284</v>
      </c>
      <c r="E197" s="218" t="s">
        <v>791</v>
      </c>
      <c r="F197" s="219" t="s">
        <v>792</v>
      </c>
      <c r="G197" s="220" t="s">
        <v>287</v>
      </c>
      <c r="H197" s="221">
        <v>22.75</v>
      </c>
      <c r="I197" s="222">
        <v>67.599999999999994</v>
      </c>
      <c r="J197" s="222">
        <f>ROUND(I197*H197,2)</f>
        <v>1537.9000000000001</v>
      </c>
      <c r="K197" s="223"/>
      <c r="L197" s="35"/>
      <c r="M197" s="224" t="s">
        <v>1</v>
      </c>
      <c r="N197" s="225" t="s">
        <v>38</v>
      </c>
      <c r="O197" s="226">
        <v>0.024</v>
      </c>
      <c r="P197" s="226">
        <f>O197*H197</f>
        <v>0.54600000000000004</v>
      </c>
      <c r="Q197" s="226">
        <v>0.216</v>
      </c>
      <c r="R197" s="226">
        <f>Q197*H197</f>
        <v>4.9139999999999997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1537.9000000000001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1537.9000000000001</v>
      </c>
      <c r="BL197" s="14" t="s">
        <v>288</v>
      </c>
      <c r="BM197" s="228" t="s">
        <v>793</v>
      </c>
    </row>
    <row r="198" s="2" customFormat="1" ht="21.75" customHeight="1">
      <c r="A198" s="29"/>
      <c r="B198" s="30"/>
      <c r="C198" s="217" t="s">
        <v>536</v>
      </c>
      <c r="D198" s="217" t="s">
        <v>284</v>
      </c>
      <c r="E198" s="218" t="s">
        <v>578</v>
      </c>
      <c r="F198" s="219" t="s">
        <v>579</v>
      </c>
      <c r="G198" s="220" t="s">
        <v>287</v>
      </c>
      <c r="H198" s="221">
        <v>90.281000000000006</v>
      </c>
      <c r="I198" s="222">
        <v>18.800000000000001</v>
      </c>
      <c r="J198" s="222">
        <f>ROUND(I198*H198,2)</f>
        <v>1697.28</v>
      </c>
      <c r="K198" s="223"/>
      <c r="L198" s="35"/>
      <c r="M198" s="224" t="s">
        <v>1</v>
      </c>
      <c r="N198" s="225" t="s">
        <v>38</v>
      </c>
      <c r="O198" s="226">
        <v>0.0080000000000000002</v>
      </c>
      <c r="P198" s="226">
        <f>O198*H198</f>
        <v>0.72224800000000011</v>
      </c>
      <c r="Q198" s="226">
        <v>0.00034000000000000002</v>
      </c>
      <c r="R198" s="226">
        <f>Q198*H198</f>
        <v>0.030695540000000004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1697.28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1697.28</v>
      </c>
      <c r="BL198" s="14" t="s">
        <v>288</v>
      </c>
      <c r="BM198" s="228" t="s">
        <v>580</v>
      </c>
    </row>
    <row r="199" s="2" customFormat="1" ht="21.75" customHeight="1">
      <c r="A199" s="29"/>
      <c r="B199" s="30"/>
      <c r="C199" s="217" t="s">
        <v>540</v>
      </c>
      <c r="D199" s="217" t="s">
        <v>284</v>
      </c>
      <c r="E199" s="218" t="s">
        <v>582</v>
      </c>
      <c r="F199" s="219" t="s">
        <v>583</v>
      </c>
      <c r="G199" s="220" t="s">
        <v>287</v>
      </c>
      <c r="H199" s="221">
        <v>141.38900000000001</v>
      </c>
      <c r="I199" s="222">
        <v>15.300000000000001</v>
      </c>
      <c r="J199" s="222">
        <f>ROUND(I199*H199,2)</f>
        <v>2163.25</v>
      </c>
      <c r="K199" s="223"/>
      <c r="L199" s="35"/>
      <c r="M199" s="224" t="s">
        <v>1</v>
      </c>
      <c r="N199" s="225" t="s">
        <v>38</v>
      </c>
      <c r="O199" s="226">
        <v>0.002</v>
      </c>
      <c r="P199" s="226">
        <f>O199*H199</f>
        <v>0.28277800000000003</v>
      </c>
      <c r="Q199" s="226">
        <v>0.00071000000000000002</v>
      </c>
      <c r="R199" s="226">
        <f>Q199*H199</f>
        <v>0.10038619000000001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2163.25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2163.25</v>
      </c>
      <c r="BL199" s="14" t="s">
        <v>288</v>
      </c>
      <c r="BM199" s="228" t="s">
        <v>584</v>
      </c>
    </row>
    <row r="200" s="2" customFormat="1" ht="21.75" customHeight="1">
      <c r="A200" s="29"/>
      <c r="B200" s="30"/>
      <c r="C200" s="217" t="s">
        <v>544</v>
      </c>
      <c r="D200" s="217" t="s">
        <v>284</v>
      </c>
      <c r="E200" s="218" t="s">
        <v>586</v>
      </c>
      <c r="F200" s="219" t="s">
        <v>587</v>
      </c>
      <c r="G200" s="220" t="s">
        <v>287</v>
      </c>
      <c r="H200" s="221">
        <v>90.281000000000006</v>
      </c>
      <c r="I200" s="222">
        <v>296</v>
      </c>
      <c r="J200" s="222">
        <f>ROUND(I200*H200,2)</f>
        <v>26723.18</v>
      </c>
      <c r="K200" s="223"/>
      <c r="L200" s="35"/>
      <c r="M200" s="224" t="s">
        <v>1</v>
      </c>
      <c r="N200" s="225" t="s">
        <v>38</v>
      </c>
      <c r="O200" s="226">
        <v>0.068000000000000005</v>
      </c>
      <c r="P200" s="226">
        <f>O200*H200</f>
        <v>6.1391080000000011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26723.18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26723.18</v>
      </c>
      <c r="BL200" s="14" t="s">
        <v>288</v>
      </c>
      <c r="BM200" s="228" t="s">
        <v>1510</v>
      </c>
    </row>
    <row r="201" s="2" customFormat="1" ht="33" customHeight="1">
      <c r="A201" s="29"/>
      <c r="B201" s="30"/>
      <c r="C201" s="217" t="s">
        <v>548</v>
      </c>
      <c r="D201" s="217" t="s">
        <v>284</v>
      </c>
      <c r="E201" s="218" t="s">
        <v>594</v>
      </c>
      <c r="F201" s="219" t="s">
        <v>595</v>
      </c>
      <c r="G201" s="220" t="s">
        <v>287</v>
      </c>
      <c r="H201" s="221">
        <v>141.38900000000001</v>
      </c>
      <c r="I201" s="222">
        <v>318</v>
      </c>
      <c r="J201" s="222">
        <f>ROUND(I201*H201,2)</f>
        <v>44961.699999999997</v>
      </c>
      <c r="K201" s="223"/>
      <c r="L201" s="35"/>
      <c r="M201" s="224" t="s">
        <v>1</v>
      </c>
      <c r="N201" s="225" t="s">
        <v>38</v>
      </c>
      <c r="O201" s="226">
        <v>0.070999999999999994</v>
      </c>
      <c r="P201" s="226">
        <f>O201*H201</f>
        <v>10.038619000000001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44961.699999999997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44961.699999999997</v>
      </c>
      <c r="BL201" s="14" t="s">
        <v>288</v>
      </c>
      <c r="BM201" s="228" t="s">
        <v>596</v>
      </c>
    </row>
    <row r="202" s="2" customFormat="1" ht="33" customHeight="1">
      <c r="A202" s="29"/>
      <c r="B202" s="30"/>
      <c r="C202" s="217" t="s">
        <v>553</v>
      </c>
      <c r="D202" s="217" t="s">
        <v>284</v>
      </c>
      <c r="E202" s="218" t="s">
        <v>938</v>
      </c>
      <c r="F202" s="219" t="s">
        <v>939</v>
      </c>
      <c r="G202" s="220" t="s">
        <v>287</v>
      </c>
      <c r="H202" s="221">
        <v>28.780000000000001</v>
      </c>
      <c r="I202" s="222">
        <v>270</v>
      </c>
      <c r="J202" s="222">
        <f>ROUND(I202*H202,2)</f>
        <v>7770.6000000000004</v>
      </c>
      <c r="K202" s="223"/>
      <c r="L202" s="35"/>
      <c r="M202" s="224" t="s">
        <v>1</v>
      </c>
      <c r="N202" s="225" t="s">
        <v>38</v>
      </c>
      <c r="O202" s="226">
        <v>0.64800000000000002</v>
      </c>
      <c r="P202" s="226">
        <f>O202*H202</f>
        <v>18.649440000000002</v>
      </c>
      <c r="Q202" s="226">
        <v>0.10100000000000001</v>
      </c>
      <c r="R202" s="226">
        <f>Q202*H202</f>
        <v>2.9067800000000004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7770.6000000000004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7770.6000000000004</v>
      </c>
      <c r="BL202" s="14" t="s">
        <v>288</v>
      </c>
      <c r="BM202" s="228" t="s">
        <v>940</v>
      </c>
    </row>
    <row r="203" s="12" customFormat="1" ht="22.8" customHeight="1">
      <c r="A203" s="12"/>
      <c r="B203" s="202"/>
      <c r="C203" s="203"/>
      <c r="D203" s="204" t="s">
        <v>72</v>
      </c>
      <c r="E203" s="215" t="s">
        <v>311</v>
      </c>
      <c r="F203" s="215" t="s">
        <v>597</v>
      </c>
      <c r="G203" s="203"/>
      <c r="H203" s="203"/>
      <c r="I203" s="203"/>
      <c r="J203" s="216">
        <f>BK203</f>
        <v>578984.27000000002</v>
      </c>
      <c r="K203" s="203"/>
      <c r="L203" s="207"/>
      <c r="M203" s="208"/>
      <c r="N203" s="209"/>
      <c r="O203" s="209"/>
      <c r="P203" s="210">
        <f>SUM(P204:P255)</f>
        <v>290.49258000000003</v>
      </c>
      <c r="Q203" s="209"/>
      <c r="R203" s="210">
        <f>SUM(R204:R255)</f>
        <v>9.3205215799999959</v>
      </c>
      <c r="S203" s="209"/>
      <c r="T203" s="211">
        <f>SUM(T204:T255)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2" t="s">
        <v>80</v>
      </c>
      <c r="AT203" s="213" t="s">
        <v>72</v>
      </c>
      <c r="AU203" s="213" t="s">
        <v>80</v>
      </c>
      <c r="AY203" s="212" t="s">
        <v>282</v>
      </c>
      <c r="BK203" s="214">
        <f>SUM(BK204:BK255)</f>
        <v>578984.27000000002</v>
      </c>
    </row>
    <row r="204" s="2" customFormat="1" ht="21.75" customHeight="1">
      <c r="A204" s="29"/>
      <c r="B204" s="30"/>
      <c r="C204" s="217" t="s">
        <v>557</v>
      </c>
      <c r="D204" s="217" t="s">
        <v>284</v>
      </c>
      <c r="E204" s="218" t="s">
        <v>1135</v>
      </c>
      <c r="F204" s="219" t="s">
        <v>1136</v>
      </c>
      <c r="G204" s="220" t="s">
        <v>501</v>
      </c>
      <c r="H204" s="221">
        <v>4</v>
      </c>
      <c r="I204" s="222">
        <v>712</v>
      </c>
      <c r="J204" s="222">
        <f>ROUND(I204*H204,2)</f>
        <v>2848</v>
      </c>
      <c r="K204" s="223"/>
      <c r="L204" s="35"/>
      <c r="M204" s="224" t="s">
        <v>1</v>
      </c>
      <c r="N204" s="225" t="s">
        <v>38</v>
      </c>
      <c r="O204" s="226">
        <v>0.75900000000000001</v>
      </c>
      <c r="P204" s="226">
        <f>O204*H204</f>
        <v>3.036</v>
      </c>
      <c r="Q204" s="226">
        <v>0.00167</v>
      </c>
      <c r="R204" s="226">
        <f>Q204*H204</f>
        <v>0.0066800000000000002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2848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2848</v>
      </c>
      <c r="BL204" s="14" t="s">
        <v>288</v>
      </c>
      <c r="BM204" s="228" t="s">
        <v>1137</v>
      </c>
    </row>
    <row r="205" s="2" customFormat="1" ht="16.5" customHeight="1">
      <c r="A205" s="29"/>
      <c r="B205" s="30"/>
      <c r="C205" s="230" t="s">
        <v>561</v>
      </c>
      <c r="D205" s="230" t="s">
        <v>378</v>
      </c>
      <c r="E205" s="231" t="s">
        <v>1138</v>
      </c>
      <c r="F205" s="232" t="s">
        <v>1139</v>
      </c>
      <c r="G205" s="233" t="s">
        <v>501</v>
      </c>
      <c r="H205" s="234">
        <v>2</v>
      </c>
      <c r="I205" s="235">
        <v>2011</v>
      </c>
      <c r="J205" s="235">
        <f>ROUND(I205*H205,2)</f>
        <v>4022</v>
      </c>
      <c r="K205" s="236"/>
      <c r="L205" s="237"/>
      <c r="M205" s="238" t="s">
        <v>1</v>
      </c>
      <c r="N205" s="239" t="s">
        <v>38</v>
      </c>
      <c r="O205" s="226">
        <v>0</v>
      </c>
      <c r="P205" s="226">
        <f>O205*H205</f>
        <v>0</v>
      </c>
      <c r="Q205" s="226">
        <v>0.010999999999999999</v>
      </c>
      <c r="R205" s="226">
        <f>Q205*H205</f>
        <v>0.021999999999999999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311</v>
      </c>
      <c r="AT205" s="228" t="s">
        <v>378</v>
      </c>
      <c r="AU205" s="228" t="s">
        <v>82</v>
      </c>
      <c r="AY205" s="14" t="s">
        <v>282</v>
      </c>
      <c r="BE205" s="229">
        <f>IF(N205="základní",J205,0)</f>
        <v>4022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4022</v>
      </c>
      <c r="BL205" s="14" t="s">
        <v>288</v>
      </c>
      <c r="BM205" s="228" t="s">
        <v>1140</v>
      </c>
    </row>
    <row r="206" s="2" customFormat="1" ht="21.75" customHeight="1">
      <c r="A206" s="29"/>
      <c r="B206" s="30"/>
      <c r="C206" s="230" t="s">
        <v>565</v>
      </c>
      <c r="D206" s="230" t="s">
        <v>378</v>
      </c>
      <c r="E206" s="231" t="s">
        <v>1141</v>
      </c>
      <c r="F206" s="232" t="s">
        <v>1142</v>
      </c>
      <c r="G206" s="233" t="s">
        <v>501</v>
      </c>
      <c r="H206" s="234">
        <v>1</v>
      </c>
      <c r="I206" s="235">
        <v>3670</v>
      </c>
      <c r="J206" s="235">
        <f>ROUND(I206*H206,2)</f>
        <v>3670</v>
      </c>
      <c r="K206" s="236"/>
      <c r="L206" s="237"/>
      <c r="M206" s="238" t="s">
        <v>1</v>
      </c>
      <c r="N206" s="239" t="s">
        <v>38</v>
      </c>
      <c r="O206" s="226">
        <v>0</v>
      </c>
      <c r="P206" s="226">
        <f>O206*H206</f>
        <v>0</v>
      </c>
      <c r="Q206" s="226">
        <v>0.014200000000000001</v>
      </c>
      <c r="R206" s="226">
        <f>Q206*H206</f>
        <v>0.014200000000000001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311</v>
      </c>
      <c r="AT206" s="228" t="s">
        <v>378</v>
      </c>
      <c r="AU206" s="228" t="s">
        <v>82</v>
      </c>
      <c r="AY206" s="14" t="s">
        <v>282</v>
      </c>
      <c r="BE206" s="229">
        <f>IF(N206="základní",J206,0)</f>
        <v>3670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3670</v>
      </c>
      <c r="BL206" s="14" t="s">
        <v>288</v>
      </c>
      <c r="BM206" s="228" t="s">
        <v>1143</v>
      </c>
    </row>
    <row r="207" s="2" customFormat="1" ht="21.75" customHeight="1">
      <c r="A207" s="29"/>
      <c r="B207" s="30"/>
      <c r="C207" s="230" t="s">
        <v>569</v>
      </c>
      <c r="D207" s="230" t="s">
        <v>378</v>
      </c>
      <c r="E207" s="231" t="s">
        <v>1144</v>
      </c>
      <c r="F207" s="232" t="s">
        <v>1145</v>
      </c>
      <c r="G207" s="233" t="s">
        <v>501</v>
      </c>
      <c r="H207" s="234">
        <v>1</v>
      </c>
      <c r="I207" s="235">
        <v>6870</v>
      </c>
      <c r="J207" s="235">
        <f>ROUND(I207*H207,2)</f>
        <v>6870</v>
      </c>
      <c r="K207" s="236"/>
      <c r="L207" s="237"/>
      <c r="M207" s="238" t="s">
        <v>1</v>
      </c>
      <c r="N207" s="239" t="s">
        <v>38</v>
      </c>
      <c r="O207" s="226">
        <v>0</v>
      </c>
      <c r="P207" s="226">
        <f>O207*H207</f>
        <v>0</v>
      </c>
      <c r="Q207" s="226">
        <v>0.0178</v>
      </c>
      <c r="R207" s="226">
        <f>Q207*H207</f>
        <v>0.0178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311</v>
      </c>
      <c r="AT207" s="228" t="s">
        <v>378</v>
      </c>
      <c r="AU207" s="228" t="s">
        <v>82</v>
      </c>
      <c r="AY207" s="14" t="s">
        <v>282</v>
      </c>
      <c r="BE207" s="229">
        <f>IF(N207="základní",J207,0)</f>
        <v>6870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6870</v>
      </c>
      <c r="BL207" s="14" t="s">
        <v>288</v>
      </c>
      <c r="BM207" s="228" t="s">
        <v>1146</v>
      </c>
    </row>
    <row r="208" s="2" customFormat="1" ht="21.75" customHeight="1">
      <c r="A208" s="29"/>
      <c r="B208" s="30"/>
      <c r="C208" s="217" t="s">
        <v>573</v>
      </c>
      <c r="D208" s="217" t="s">
        <v>284</v>
      </c>
      <c r="E208" s="218" t="s">
        <v>1147</v>
      </c>
      <c r="F208" s="219" t="s">
        <v>1148</v>
      </c>
      <c r="G208" s="220" t="s">
        <v>501</v>
      </c>
      <c r="H208" s="221">
        <v>3</v>
      </c>
      <c r="I208" s="222">
        <v>973</v>
      </c>
      <c r="J208" s="222">
        <f>ROUND(I208*H208,2)</f>
        <v>2919</v>
      </c>
      <c r="K208" s="223"/>
      <c r="L208" s="35"/>
      <c r="M208" s="224" t="s">
        <v>1</v>
      </c>
      <c r="N208" s="225" t="s">
        <v>38</v>
      </c>
      <c r="O208" s="226">
        <v>1.0940000000000001</v>
      </c>
      <c r="P208" s="226">
        <f>O208*H208</f>
        <v>3.282</v>
      </c>
      <c r="Q208" s="226">
        <v>0.0017099999999999999</v>
      </c>
      <c r="R208" s="226">
        <f>Q208*H208</f>
        <v>0.00513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2919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2919</v>
      </c>
      <c r="BL208" s="14" t="s">
        <v>288</v>
      </c>
      <c r="BM208" s="228" t="s">
        <v>1488</v>
      </c>
    </row>
    <row r="209" s="2" customFormat="1" ht="21.75" customHeight="1">
      <c r="A209" s="29"/>
      <c r="B209" s="30"/>
      <c r="C209" s="230" t="s">
        <v>577</v>
      </c>
      <c r="D209" s="230" t="s">
        <v>378</v>
      </c>
      <c r="E209" s="231" t="s">
        <v>1150</v>
      </c>
      <c r="F209" s="232" t="s">
        <v>1151</v>
      </c>
      <c r="G209" s="233" t="s">
        <v>501</v>
      </c>
      <c r="H209" s="234">
        <v>3</v>
      </c>
      <c r="I209" s="235">
        <v>4010</v>
      </c>
      <c r="J209" s="235">
        <f>ROUND(I209*H209,2)</f>
        <v>12030</v>
      </c>
      <c r="K209" s="236"/>
      <c r="L209" s="237"/>
      <c r="M209" s="238" t="s">
        <v>1</v>
      </c>
      <c r="N209" s="239" t="s">
        <v>38</v>
      </c>
      <c r="O209" s="226">
        <v>0</v>
      </c>
      <c r="P209" s="226">
        <f>O209*H209</f>
        <v>0</v>
      </c>
      <c r="Q209" s="226">
        <v>0.014</v>
      </c>
      <c r="R209" s="226">
        <f>Q209*H209</f>
        <v>0.042000000000000003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311</v>
      </c>
      <c r="AT209" s="228" t="s">
        <v>378</v>
      </c>
      <c r="AU209" s="228" t="s">
        <v>82</v>
      </c>
      <c r="AY209" s="14" t="s">
        <v>282</v>
      </c>
      <c r="BE209" s="229">
        <f>IF(N209="základní",J209,0)</f>
        <v>12030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12030</v>
      </c>
      <c r="BL209" s="14" t="s">
        <v>288</v>
      </c>
      <c r="BM209" s="228" t="s">
        <v>1152</v>
      </c>
    </row>
    <row r="210" s="2" customFormat="1" ht="21.75" customHeight="1">
      <c r="A210" s="29"/>
      <c r="B210" s="30"/>
      <c r="C210" s="217" t="s">
        <v>581</v>
      </c>
      <c r="D210" s="217" t="s">
        <v>284</v>
      </c>
      <c r="E210" s="218" t="s">
        <v>1183</v>
      </c>
      <c r="F210" s="219" t="s">
        <v>1184</v>
      </c>
      <c r="G210" s="220" t="s">
        <v>501</v>
      </c>
      <c r="H210" s="221">
        <v>8</v>
      </c>
      <c r="I210" s="222">
        <v>261</v>
      </c>
      <c r="J210" s="222">
        <f>ROUND(I210*H210,2)</f>
        <v>2088</v>
      </c>
      <c r="K210" s="223"/>
      <c r="L210" s="35"/>
      <c r="M210" s="224" t="s">
        <v>1</v>
      </c>
      <c r="N210" s="225" t="s">
        <v>38</v>
      </c>
      <c r="O210" s="226">
        <v>0.58299999999999996</v>
      </c>
      <c r="P210" s="226">
        <f>O210*H210</f>
        <v>4.6639999999999997</v>
      </c>
      <c r="Q210" s="226">
        <v>0.00010000000000000001</v>
      </c>
      <c r="R210" s="226">
        <f>Q210*H210</f>
        <v>0.00080000000000000004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2088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2088</v>
      </c>
      <c r="BL210" s="14" t="s">
        <v>288</v>
      </c>
      <c r="BM210" s="228" t="s">
        <v>1185</v>
      </c>
    </row>
    <row r="211" s="2" customFormat="1" ht="16.5" customHeight="1">
      <c r="A211" s="29"/>
      <c r="B211" s="30"/>
      <c r="C211" s="230" t="s">
        <v>585</v>
      </c>
      <c r="D211" s="230" t="s">
        <v>378</v>
      </c>
      <c r="E211" s="231" t="s">
        <v>1186</v>
      </c>
      <c r="F211" s="232" t="s">
        <v>1187</v>
      </c>
      <c r="G211" s="233" t="s">
        <v>501</v>
      </c>
      <c r="H211" s="234">
        <v>4</v>
      </c>
      <c r="I211" s="235">
        <v>2335</v>
      </c>
      <c r="J211" s="235">
        <f>ROUND(I211*H211,2)</f>
        <v>9340</v>
      </c>
      <c r="K211" s="236"/>
      <c r="L211" s="237"/>
      <c r="M211" s="238" t="s">
        <v>1</v>
      </c>
      <c r="N211" s="239" t="s">
        <v>38</v>
      </c>
      <c r="O211" s="226">
        <v>0</v>
      </c>
      <c r="P211" s="226">
        <f>O211*H211</f>
        <v>0</v>
      </c>
      <c r="Q211" s="226">
        <v>0.0050400000000000002</v>
      </c>
      <c r="R211" s="226">
        <f>Q211*H211</f>
        <v>0.020160000000000001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311</v>
      </c>
      <c r="AT211" s="228" t="s">
        <v>378</v>
      </c>
      <c r="AU211" s="228" t="s">
        <v>82</v>
      </c>
      <c r="AY211" s="14" t="s">
        <v>282</v>
      </c>
      <c r="BE211" s="229">
        <f>IF(N211="základní",J211,0)</f>
        <v>9340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9340</v>
      </c>
      <c r="BL211" s="14" t="s">
        <v>288</v>
      </c>
      <c r="BM211" s="228" t="s">
        <v>1188</v>
      </c>
    </row>
    <row r="212" s="2" customFormat="1" ht="16.5" customHeight="1">
      <c r="A212" s="29"/>
      <c r="B212" s="30"/>
      <c r="C212" s="230" t="s">
        <v>589</v>
      </c>
      <c r="D212" s="230" t="s">
        <v>378</v>
      </c>
      <c r="E212" s="231" t="s">
        <v>1189</v>
      </c>
      <c r="F212" s="232" t="s">
        <v>1190</v>
      </c>
      <c r="G212" s="233" t="s">
        <v>501</v>
      </c>
      <c r="H212" s="234">
        <v>4</v>
      </c>
      <c r="I212" s="235">
        <v>4701</v>
      </c>
      <c r="J212" s="235">
        <f>ROUND(I212*H212,2)</f>
        <v>18804</v>
      </c>
      <c r="K212" s="236"/>
      <c r="L212" s="237"/>
      <c r="M212" s="238" t="s">
        <v>1</v>
      </c>
      <c r="N212" s="239" t="s">
        <v>38</v>
      </c>
      <c r="O212" s="226">
        <v>0</v>
      </c>
      <c r="P212" s="226">
        <f>O212*H212</f>
        <v>0</v>
      </c>
      <c r="Q212" s="226">
        <v>0.0070400000000000003</v>
      </c>
      <c r="R212" s="226">
        <f>Q212*H212</f>
        <v>0.028160000000000001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311</v>
      </c>
      <c r="AT212" s="228" t="s">
        <v>378</v>
      </c>
      <c r="AU212" s="228" t="s">
        <v>82</v>
      </c>
      <c r="AY212" s="14" t="s">
        <v>282</v>
      </c>
      <c r="BE212" s="229">
        <f>IF(N212="základní",J212,0)</f>
        <v>18804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18804</v>
      </c>
      <c r="BL212" s="14" t="s">
        <v>288</v>
      </c>
      <c r="BM212" s="228" t="s">
        <v>1191</v>
      </c>
    </row>
    <row r="213" s="2" customFormat="1" ht="33" customHeight="1">
      <c r="A213" s="29"/>
      <c r="B213" s="30"/>
      <c r="C213" s="217" t="s">
        <v>593</v>
      </c>
      <c r="D213" s="217" t="s">
        <v>284</v>
      </c>
      <c r="E213" s="218" t="s">
        <v>1210</v>
      </c>
      <c r="F213" s="219" t="s">
        <v>1211</v>
      </c>
      <c r="G213" s="220" t="s">
        <v>322</v>
      </c>
      <c r="H213" s="221">
        <v>314.00999999999999</v>
      </c>
      <c r="I213" s="222">
        <v>126</v>
      </c>
      <c r="J213" s="222">
        <f>ROUND(I213*H213,2)</f>
        <v>39565.260000000002</v>
      </c>
      <c r="K213" s="223"/>
      <c r="L213" s="35"/>
      <c r="M213" s="224" t="s">
        <v>1</v>
      </c>
      <c r="N213" s="225" t="s">
        <v>38</v>
      </c>
      <c r="O213" s="226">
        <v>0.313</v>
      </c>
      <c r="P213" s="226">
        <f>O213*H213</f>
        <v>98.285129999999995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39565.260000000002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39565.260000000002</v>
      </c>
      <c r="BL213" s="14" t="s">
        <v>288</v>
      </c>
      <c r="BM213" s="228" t="s">
        <v>1212</v>
      </c>
    </row>
    <row r="214" s="2" customFormat="1" ht="33" customHeight="1">
      <c r="A214" s="29"/>
      <c r="B214" s="30"/>
      <c r="C214" s="217" t="s">
        <v>598</v>
      </c>
      <c r="D214" s="217" t="s">
        <v>284</v>
      </c>
      <c r="E214" s="218" t="s">
        <v>1492</v>
      </c>
      <c r="F214" s="219" t="s">
        <v>1493</v>
      </c>
      <c r="G214" s="220" t="s">
        <v>322</v>
      </c>
      <c r="H214" s="221">
        <v>22</v>
      </c>
      <c r="I214" s="222">
        <v>112</v>
      </c>
      <c r="J214" s="222">
        <f>ROUND(I214*H214,2)</f>
        <v>2464</v>
      </c>
      <c r="K214" s="223"/>
      <c r="L214" s="35"/>
      <c r="M214" s="224" t="s">
        <v>1</v>
      </c>
      <c r="N214" s="225" t="s">
        <v>38</v>
      </c>
      <c r="O214" s="226">
        <v>0.27100000000000002</v>
      </c>
      <c r="P214" s="226">
        <f>O214*H214</f>
        <v>5.9620000000000006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2464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2464</v>
      </c>
      <c r="BL214" s="14" t="s">
        <v>288</v>
      </c>
      <c r="BM214" s="228" t="s">
        <v>1511</v>
      </c>
    </row>
    <row r="215" s="2" customFormat="1" ht="21.75" customHeight="1">
      <c r="A215" s="29"/>
      <c r="B215" s="30"/>
      <c r="C215" s="230" t="s">
        <v>602</v>
      </c>
      <c r="D215" s="230" t="s">
        <v>378</v>
      </c>
      <c r="E215" s="231" t="s">
        <v>1222</v>
      </c>
      <c r="F215" s="232" t="s">
        <v>1223</v>
      </c>
      <c r="G215" s="233" t="s">
        <v>322</v>
      </c>
      <c r="H215" s="234">
        <v>271.78899999999999</v>
      </c>
      <c r="I215" s="235">
        <v>226</v>
      </c>
      <c r="J215" s="235">
        <f>ROUND(I215*H215,2)</f>
        <v>61424.309999999998</v>
      </c>
      <c r="K215" s="236"/>
      <c r="L215" s="237"/>
      <c r="M215" s="238" t="s">
        <v>1</v>
      </c>
      <c r="N215" s="239" t="s">
        <v>38</v>
      </c>
      <c r="O215" s="226">
        <v>0</v>
      </c>
      <c r="P215" s="226">
        <f>O215*H215</f>
        <v>0</v>
      </c>
      <c r="Q215" s="226">
        <v>0.0021199999999999999</v>
      </c>
      <c r="R215" s="226">
        <f>Q215*H215</f>
        <v>0.5761926799999999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311</v>
      </c>
      <c r="AT215" s="228" t="s">
        <v>378</v>
      </c>
      <c r="AU215" s="228" t="s">
        <v>82</v>
      </c>
      <c r="AY215" s="14" t="s">
        <v>282</v>
      </c>
      <c r="BE215" s="229">
        <f>IF(N215="základní",J215,0)</f>
        <v>61424.309999999998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61424.309999999998</v>
      </c>
      <c r="BL215" s="14" t="s">
        <v>288</v>
      </c>
      <c r="BM215" s="228" t="s">
        <v>1224</v>
      </c>
    </row>
    <row r="216" s="2" customFormat="1" ht="21.75" customHeight="1">
      <c r="A216" s="29"/>
      <c r="B216" s="30"/>
      <c r="C216" s="230" t="s">
        <v>606</v>
      </c>
      <c r="D216" s="230" t="s">
        <v>378</v>
      </c>
      <c r="E216" s="231" t="s">
        <v>1512</v>
      </c>
      <c r="F216" s="232" t="s">
        <v>1513</v>
      </c>
      <c r="G216" s="233" t="s">
        <v>322</v>
      </c>
      <c r="H216" s="234">
        <v>289.81099999999998</v>
      </c>
      <c r="I216" s="235">
        <v>373</v>
      </c>
      <c r="J216" s="235">
        <f>ROUND(I216*H216,2)</f>
        <v>108099.5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0.0027000000000000001</v>
      </c>
      <c r="R216" s="226">
        <f>Q216*H216</f>
        <v>0.78248969999999995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967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108099.5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108099.5</v>
      </c>
      <c r="BL216" s="14" t="s">
        <v>967</v>
      </c>
      <c r="BM216" s="228" t="s">
        <v>1514</v>
      </c>
    </row>
    <row r="217" s="2" customFormat="1" ht="21.75" customHeight="1">
      <c r="A217" s="29"/>
      <c r="B217" s="30"/>
      <c r="C217" s="230" t="s">
        <v>610</v>
      </c>
      <c r="D217" s="230" t="s">
        <v>378</v>
      </c>
      <c r="E217" s="231" t="s">
        <v>1494</v>
      </c>
      <c r="F217" s="232" t="s">
        <v>1495</v>
      </c>
      <c r="G217" s="233" t="s">
        <v>322</v>
      </c>
      <c r="H217" s="234">
        <v>24.149999999999999</v>
      </c>
      <c r="I217" s="235">
        <v>787</v>
      </c>
      <c r="J217" s="235">
        <f>ROUND(I217*H217,2)</f>
        <v>19006.049999999999</v>
      </c>
      <c r="K217" s="236"/>
      <c r="L217" s="237"/>
      <c r="M217" s="238" t="s">
        <v>1</v>
      </c>
      <c r="N217" s="239" t="s">
        <v>38</v>
      </c>
      <c r="O217" s="226">
        <v>0</v>
      </c>
      <c r="P217" s="226">
        <f>O217*H217</f>
        <v>0</v>
      </c>
      <c r="Q217" s="226">
        <v>0.0066299999999999996</v>
      </c>
      <c r="R217" s="226">
        <f>Q217*H217</f>
        <v>0.16011449999999999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311</v>
      </c>
      <c r="AT217" s="228" t="s">
        <v>378</v>
      </c>
      <c r="AU217" s="228" t="s">
        <v>82</v>
      </c>
      <c r="AY217" s="14" t="s">
        <v>282</v>
      </c>
      <c r="BE217" s="229">
        <f>IF(N217="základní",J217,0)</f>
        <v>19006.049999999999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19006.049999999999</v>
      </c>
      <c r="BL217" s="14" t="s">
        <v>288</v>
      </c>
      <c r="BM217" s="228" t="s">
        <v>1515</v>
      </c>
    </row>
    <row r="218" s="2" customFormat="1" ht="21.75" customHeight="1">
      <c r="A218" s="29"/>
      <c r="B218" s="30"/>
      <c r="C218" s="217" t="s">
        <v>614</v>
      </c>
      <c r="D218" s="217" t="s">
        <v>284</v>
      </c>
      <c r="E218" s="218" t="s">
        <v>1237</v>
      </c>
      <c r="F218" s="219" t="s">
        <v>1238</v>
      </c>
      <c r="G218" s="220" t="s">
        <v>501</v>
      </c>
      <c r="H218" s="221">
        <v>22</v>
      </c>
      <c r="I218" s="222">
        <v>272</v>
      </c>
      <c r="J218" s="222">
        <f>ROUND(I218*H218,2)</f>
        <v>5984</v>
      </c>
      <c r="K218" s="223"/>
      <c r="L218" s="35"/>
      <c r="M218" s="224" t="s">
        <v>1</v>
      </c>
      <c r="N218" s="225" t="s">
        <v>38</v>
      </c>
      <c r="O218" s="226">
        <v>0.625</v>
      </c>
      <c r="P218" s="226">
        <f>O218*H218</f>
        <v>13.75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5984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5984</v>
      </c>
      <c r="BL218" s="14" t="s">
        <v>288</v>
      </c>
      <c r="BM218" s="228" t="s">
        <v>1239</v>
      </c>
    </row>
    <row r="219" s="2" customFormat="1" ht="16.5" customHeight="1">
      <c r="A219" s="29"/>
      <c r="B219" s="30"/>
      <c r="C219" s="230" t="s">
        <v>618</v>
      </c>
      <c r="D219" s="230" t="s">
        <v>378</v>
      </c>
      <c r="E219" s="231" t="s">
        <v>1240</v>
      </c>
      <c r="F219" s="232" t="s">
        <v>1241</v>
      </c>
      <c r="G219" s="233" t="s">
        <v>501</v>
      </c>
      <c r="H219" s="234">
        <v>22</v>
      </c>
      <c r="I219" s="235">
        <v>282</v>
      </c>
      <c r="J219" s="235">
        <f>ROUND(I219*H219,2)</f>
        <v>6204</v>
      </c>
      <c r="K219" s="236"/>
      <c r="L219" s="237"/>
      <c r="M219" s="238" t="s">
        <v>1</v>
      </c>
      <c r="N219" s="239" t="s">
        <v>38</v>
      </c>
      <c r="O219" s="226">
        <v>0</v>
      </c>
      <c r="P219" s="226">
        <f>O219*H219</f>
        <v>0</v>
      </c>
      <c r="Q219" s="226">
        <v>0.00038999999999999999</v>
      </c>
      <c r="R219" s="226">
        <f>Q219*H219</f>
        <v>0.0085799999999999991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311</v>
      </c>
      <c r="AT219" s="228" t="s">
        <v>378</v>
      </c>
      <c r="AU219" s="228" t="s">
        <v>82</v>
      </c>
      <c r="AY219" s="14" t="s">
        <v>282</v>
      </c>
      <c r="BE219" s="229">
        <f>IF(N219="základní",J219,0)</f>
        <v>6204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6204</v>
      </c>
      <c r="BL219" s="14" t="s">
        <v>288</v>
      </c>
      <c r="BM219" s="228" t="s">
        <v>1242</v>
      </c>
    </row>
    <row r="220" s="2" customFormat="1" ht="21.75" customHeight="1">
      <c r="A220" s="29"/>
      <c r="B220" s="30"/>
      <c r="C220" s="217" t="s">
        <v>622</v>
      </c>
      <c r="D220" s="217" t="s">
        <v>284</v>
      </c>
      <c r="E220" s="218" t="s">
        <v>1264</v>
      </c>
      <c r="F220" s="219" t="s">
        <v>1265</v>
      </c>
      <c r="G220" s="220" t="s">
        <v>501</v>
      </c>
      <c r="H220" s="221">
        <v>9</v>
      </c>
      <c r="I220" s="222">
        <v>258</v>
      </c>
      <c r="J220" s="222">
        <f>ROUND(I220*H220,2)</f>
        <v>2322</v>
      </c>
      <c r="K220" s="223"/>
      <c r="L220" s="35"/>
      <c r="M220" s="224" t="s">
        <v>1</v>
      </c>
      <c r="N220" s="225" t="s">
        <v>38</v>
      </c>
      <c r="O220" s="226">
        <v>0.57899999999999996</v>
      </c>
      <c r="P220" s="226">
        <f>O220*H220</f>
        <v>5.2109999999999994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2322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2322</v>
      </c>
      <c r="BL220" s="14" t="s">
        <v>288</v>
      </c>
      <c r="BM220" s="228" t="s">
        <v>1266</v>
      </c>
    </row>
    <row r="221" s="2" customFormat="1" ht="16.5" customHeight="1">
      <c r="A221" s="29"/>
      <c r="B221" s="30"/>
      <c r="C221" s="230" t="s">
        <v>626</v>
      </c>
      <c r="D221" s="230" t="s">
        <v>378</v>
      </c>
      <c r="E221" s="231" t="s">
        <v>1267</v>
      </c>
      <c r="F221" s="232" t="s">
        <v>1268</v>
      </c>
      <c r="G221" s="233" t="s">
        <v>501</v>
      </c>
      <c r="H221" s="234">
        <v>4</v>
      </c>
      <c r="I221" s="235">
        <v>853</v>
      </c>
      <c r="J221" s="235">
        <f>ROUND(I221*H221,2)</f>
        <v>3412</v>
      </c>
      <c r="K221" s="236"/>
      <c r="L221" s="237"/>
      <c r="M221" s="238" t="s">
        <v>1</v>
      </c>
      <c r="N221" s="239" t="s">
        <v>38</v>
      </c>
      <c r="O221" s="226">
        <v>0</v>
      </c>
      <c r="P221" s="226">
        <f>O221*H221</f>
        <v>0</v>
      </c>
      <c r="Q221" s="226">
        <v>0.00072000000000000005</v>
      </c>
      <c r="R221" s="226">
        <f>Q221*H221</f>
        <v>0.0028800000000000002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311</v>
      </c>
      <c r="AT221" s="228" t="s">
        <v>378</v>
      </c>
      <c r="AU221" s="228" t="s">
        <v>82</v>
      </c>
      <c r="AY221" s="14" t="s">
        <v>282</v>
      </c>
      <c r="BE221" s="229">
        <f>IF(N221="základní",J221,0)</f>
        <v>3412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3412</v>
      </c>
      <c r="BL221" s="14" t="s">
        <v>288</v>
      </c>
      <c r="BM221" s="228" t="s">
        <v>1269</v>
      </c>
    </row>
    <row r="222" s="2" customFormat="1" ht="16.5" customHeight="1">
      <c r="A222" s="29"/>
      <c r="B222" s="30"/>
      <c r="C222" s="230" t="s">
        <v>630</v>
      </c>
      <c r="D222" s="230" t="s">
        <v>378</v>
      </c>
      <c r="E222" s="231" t="s">
        <v>1270</v>
      </c>
      <c r="F222" s="232" t="s">
        <v>1271</v>
      </c>
      <c r="G222" s="233" t="s">
        <v>501</v>
      </c>
      <c r="H222" s="234">
        <v>4</v>
      </c>
      <c r="I222" s="235">
        <v>853</v>
      </c>
      <c r="J222" s="235">
        <f>ROUND(I222*H222,2)</f>
        <v>3412</v>
      </c>
      <c r="K222" s="236"/>
      <c r="L222" s="237"/>
      <c r="M222" s="238" t="s">
        <v>1</v>
      </c>
      <c r="N222" s="239" t="s">
        <v>38</v>
      </c>
      <c r="O222" s="226">
        <v>0</v>
      </c>
      <c r="P222" s="226">
        <f>O222*H222</f>
        <v>0</v>
      </c>
      <c r="Q222" s="226">
        <v>0.00072000000000000005</v>
      </c>
      <c r="R222" s="226">
        <f>Q222*H222</f>
        <v>0.0028800000000000002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311</v>
      </c>
      <c r="AT222" s="228" t="s">
        <v>378</v>
      </c>
      <c r="AU222" s="228" t="s">
        <v>82</v>
      </c>
      <c r="AY222" s="14" t="s">
        <v>282</v>
      </c>
      <c r="BE222" s="229">
        <f>IF(N222="základní",J222,0)</f>
        <v>3412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3412</v>
      </c>
      <c r="BL222" s="14" t="s">
        <v>288</v>
      </c>
      <c r="BM222" s="228" t="s">
        <v>1272</v>
      </c>
    </row>
    <row r="223" s="2" customFormat="1" ht="21.75" customHeight="1">
      <c r="A223" s="29"/>
      <c r="B223" s="30"/>
      <c r="C223" s="230" t="s">
        <v>634</v>
      </c>
      <c r="D223" s="230" t="s">
        <v>378</v>
      </c>
      <c r="E223" s="231" t="s">
        <v>1462</v>
      </c>
      <c r="F223" s="232" t="s">
        <v>1463</v>
      </c>
      <c r="G223" s="233" t="s">
        <v>501</v>
      </c>
      <c r="H223" s="234">
        <v>1</v>
      </c>
      <c r="I223" s="235">
        <v>1648</v>
      </c>
      <c r="J223" s="235">
        <f>ROUND(I223*H223,2)</f>
        <v>1648</v>
      </c>
      <c r="K223" s="236"/>
      <c r="L223" s="237"/>
      <c r="M223" s="238" t="s">
        <v>1</v>
      </c>
      <c r="N223" s="239" t="s">
        <v>38</v>
      </c>
      <c r="O223" s="226">
        <v>0</v>
      </c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311</v>
      </c>
      <c r="AT223" s="228" t="s">
        <v>378</v>
      </c>
      <c r="AU223" s="228" t="s">
        <v>82</v>
      </c>
      <c r="AY223" s="14" t="s">
        <v>282</v>
      </c>
      <c r="BE223" s="229">
        <f>IF(N223="základní",J223,0)</f>
        <v>1648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1648</v>
      </c>
      <c r="BL223" s="14" t="s">
        <v>288</v>
      </c>
      <c r="BM223" s="228" t="s">
        <v>1516</v>
      </c>
    </row>
    <row r="224" s="2" customFormat="1" ht="21.75" customHeight="1">
      <c r="A224" s="29"/>
      <c r="B224" s="30"/>
      <c r="C224" s="217" t="s">
        <v>638</v>
      </c>
      <c r="D224" s="217" t="s">
        <v>284</v>
      </c>
      <c r="E224" s="218" t="s">
        <v>1303</v>
      </c>
      <c r="F224" s="219" t="s">
        <v>1304</v>
      </c>
      <c r="G224" s="220" t="s">
        <v>501</v>
      </c>
      <c r="H224" s="221">
        <v>3</v>
      </c>
      <c r="I224" s="222">
        <v>727</v>
      </c>
      <c r="J224" s="222">
        <f>ROUND(I224*H224,2)</f>
        <v>2181</v>
      </c>
      <c r="K224" s="223"/>
      <c r="L224" s="35"/>
      <c r="M224" s="224" t="s">
        <v>1</v>
      </c>
      <c r="N224" s="225" t="s">
        <v>38</v>
      </c>
      <c r="O224" s="226">
        <v>1.278</v>
      </c>
      <c r="P224" s="226">
        <f>O224*H224</f>
        <v>3.8340000000000001</v>
      </c>
      <c r="Q224" s="226">
        <v>0.00072000000000000005</v>
      </c>
      <c r="R224" s="226">
        <f>Q224*H224</f>
        <v>0.00216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2181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2181</v>
      </c>
      <c r="BL224" s="14" t="s">
        <v>288</v>
      </c>
      <c r="BM224" s="228" t="s">
        <v>1305</v>
      </c>
    </row>
    <row r="225" s="2" customFormat="1" ht="21.75" customHeight="1">
      <c r="A225" s="29"/>
      <c r="B225" s="30"/>
      <c r="C225" s="230" t="s">
        <v>642</v>
      </c>
      <c r="D225" s="230" t="s">
        <v>378</v>
      </c>
      <c r="E225" s="231" t="s">
        <v>1306</v>
      </c>
      <c r="F225" s="232" t="s">
        <v>1307</v>
      </c>
      <c r="G225" s="233" t="s">
        <v>501</v>
      </c>
      <c r="H225" s="234">
        <v>2</v>
      </c>
      <c r="I225" s="235">
        <v>4660</v>
      </c>
      <c r="J225" s="235">
        <f>ROUND(I225*H225,2)</f>
        <v>9320</v>
      </c>
      <c r="K225" s="236"/>
      <c r="L225" s="237"/>
      <c r="M225" s="238" t="s">
        <v>1</v>
      </c>
      <c r="N225" s="239" t="s">
        <v>38</v>
      </c>
      <c r="O225" s="226">
        <v>0</v>
      </c>
      <c r="P225" s="226">
        <f>O225*H225</f>
        <v>0</v>
      </c>
      <c r="Q225" s="226">
        <v>0.012</v>
      </c>
      <c r="R225" s="226">
        <f>Q225*H225</f>
        <v>0.024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311</v>
      </c>
      <c r="AT225" s="228" t="s">
        <v>378</v>
      </c>
      <c r="AU225" s="228" t="s">
        <v>82</v>
      </c>
      <c r="AY225" s="14" t="s">
        <v>282</v>
      </c>
      <c r="BE225" s="229">
        <f>IF(N225="základní",J225,0)</f>
        <v>9320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9320</v>
      </c>
      <c r="BL225" s="14" t="s">
        <v>288</v>
      </c>
      <c r="BM225" s="228" t="s">
        <v>1308</v>
      </c>
    </row>
    <row r="226" s="2" customFormat="1" ht="21.75" customHeight="1">
      <c r="A226" s="29"/>
      <c r="B226" s="30"/>
      <c r="C226" s="230" t="s">
        <v>646</v>
      </c>
      <c r="D226" s="230" t="s">
        <v>378</v>
      </c>
      <c r="E226" s="231" t="s">
        <v>1309</v>
      </c>
      <c r="F226" s="232" t="s">
        <v>1310</v>
      </c>
      <c r="G226" s="233" t="s">
        <v>501</v>
      </c>
      <c r="H226" s="234">
        <v>2</v>
      </c>
      <c r="I226" s="235">
        <v>1704</v>
      </c>
      <c r="J226" s="235">
        <f>ROUND(I226*H226,2)</f>
        <v>3408</v>
      </c>
      <c r="K226" s="236"/>
      <c r="L226" s="237"/>
      <c r="M226" s="238" t="s">
        <v>1</v>
      </c>
      <c r="N226" s="239" t="s">
        <v>38</v>
      </c>
      <c r="O226" s="226">
        <v>0</v>
      </c>
      <c r="P226" s="226">
        <f>O226*H226</f>
        <v>0</v>
      </c>
      <c r="Q226" s="226">
        <v>0.0073000000000000001</v>
      </c>
      <c r="R226" s="226">
        <f>Q226*H226</f>
        <v>0.0146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311</v>
      </c>
      <c r="AT226" s="228" t="s">
        <v>378</v>
      </c>
      <c r="AU226" s="228" t="s">
        <v>82</v>
      </c>
      <c r="AY226" s="14" t="s">
        <v>282</v>
      </c>
      <c r="BE226" s="229">
        <f>IF(N226="základní",J226,0)</f>
        <v>3408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3408</v>
      </c>
      <c r="BL226" s="14" t="s">
        <v>288</v>
      </c>
      <c r="BM226" s="228" t="s">
        <v>1311</v>
      </c>
    </row>
    <row r="227" s="2" customFormat="1" ht="16.5" customHeight="1">
      <c r="A227" s="29"/>
      <c r="B227" s="30"/>
      <c r="C227" s="230" t="s">
        <v>650</v>
      </c>
      <c r="D227" s="230" t="s">
        <v>378</v>
      </c>
      <c r="E227" s="231" t="s">
        <v>1312</v>
      </c>
      <c r="F227" s="232" t="s">
        <v>1313</v>
      </c>
      <c r="G227" s="233" t="s">
        <v>501</v>
      </c>
      <c r="H227" s="234">
        <v>1</v>
      </c>
      <c r="I227" s="235">
        <v>4098</v>
      </c>
      <c r="J227" s="235">
        <f>ROUND(I227*H227,2)</f>
        <v>4098</v>
      </c>
      <c r="K227" s="236"/>
      <c r="L227" s="237"/>
      <c r="M227" s="238" t="s">
        <v>1</v>
      </c>
      <c r="N227" s="239" t="s">
        <v>38</v>
      </c>
      <c r="O227" s="226">
        <v>0</v>
      </c>
      <c r="P227" s="226">
        <f>O227*H227</f>
        <v>0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311</v>
      </c>
      <c r="AT227" s="228" t="s">
        <v>378</v>
      </c>
      <c r="AU227" s="228" t="s">
        <v>82</v>
      </c>
      <c r="AY227" s="14" t="s">
        <v>282</v>
      </c>
      <c r="BE227" s="229">
        <f>IF(N227="základní",J227,0)</f>
        <v>4098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4098</v>
      </c>
      <c r="BL227" s="14" t="s">
        <v>288</v>
      </c>
      <c r="BM227" s="228" t="s">
        <v>1314</v>
      </c>
    </row>
    <row r="228" s="2" customFormat="1" ht="21.75" customHeight="1">
      <c r="A228" s="29"/>
      <c r="B228" s="30"/>
      <c r="C228" s="217" t="s">
        <v>654</v>
      </c>
      <c r="D228" s="217" t="s">
        <v>284</v>
      </c>
      <c r="E228" s="218" t="s">
        <v>1315</v>
      </c>
      <c r="F228" s="219" t="s">
        <v>1316</v>
      </c>
      <c r="G228" s="220" t="s">
        <v>501</v>
      </c>
      <c r="H228" s="221">
        <v>1</v>
      </c>
      <c r="I228" s="222">
        <v>359</v>
      </c>
      <c r="J228" s="222">
        <f>ROUND(I228*H228,2)</f>
        <v>359</v>
      </c>
      <c r="K228" s="223"/>
      <c r="L228" s="35"/>
      <c r="M228" s="224" t="s">
        <v>1</v>
      </c>
      <c r="N228" s="225" t="s">
        <v>38</v>
      </c>
      <c r="O228" s="226">
        <v>0.63</v>
      </c>
      <c r="P228" s="226">
        <f>O228*H228</f>
        <v>0.63</v>
      </c>
      <c r="Q228" s="226">
        <v>0.00069999999999999999</v>
      </c>
      <c r="R228" s="226">
        <f>Q228*H228</f>
        <v>0.00069999999999999999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359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359</v>
      </c>
      <c r="BL228" s="14" t="s">
        <v>288</v>
      </c>
      <c r="BM228" s="228" t="s">
        <v>1317</v>
      </c>
    </row>
    <row r="229" s="2" customFormat="1" ht="21.75" customHeight="1">
      <c r="A229" s="29"/>
      <c r="B229" s="30"/>
      <c r="C229" s="230" t="s">
        <v>658</v>
      </c>
      <c r="D229" s="230" t="s">
        <v>378</v>
      </c>
      <c r="E229" s="231" t="s">
        <v>1318</v>
      </c>
      <c r="F229" s="232" t="s">
        <v>1319</v>
      </c>
      <c r="G229" s="233" t="s">
        <v>501</v>
      </c>
      <c r="H229" s="234">
        <v>1</v>
      </c>
      <c r="I229" s="235">
        <v>73713</v>
      </c>
      <c r="J229" s="235">
        <f>ROUND(I229*H229,2)</f>
        <v>73713</v>
      </c>
      <c r="K229" s="236"/>
      <c r="L229" s="237"/>
      <c r="M229" s="238" t="s">
        <v>1</v>
      </c>
      <c r="N229" s="239" t="s">
        <v>38</v>
      </c>
      <c r="O229" s="226">
        <v>0</v>
      </c>
      <c r="P229" s="226">
        <f>O229*H229</f>
        <v>0</v>
      </c>
      <c r="Q229" s="226">
        <v>0.016500000000000001</v>
      </c>
      <c r="R229" s="226">
        <f>Q229*H229</f>
        <v>0.016500000000000001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311</v>
      </c>
      <c r="AT229" s="228" t="s">
        <v>378</v>
      </c>
      <c r="AU229" s="228" t="s">
        <v>82</v>
      </c>
      <c r="AY229" s="14" t="s">
        <v>282</v>
      </c>
      <c r="BE229" s="229">
        <f>IF(N229="základní",J229,0)</f>
        <v>73713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73713</v>
      </c>
      <c r="BL229" s="14" t="s">
        <v>288</v>
      </c>
      <c r="BM229" s="228" t="s">
        <v>1320</v>
      </c>
    </row>
    <row r="230" s="2" customFormat="1" ht="16.5" customHeight="1">
      <c r="A230" s="29"/>
      <c r="B230" s="30"/>
      <c r="C230" s="217" t="s">
        <v>662</v>
      </c>
      <c r="D230" s="217" t="s">
        <v>284</v>
      </c>
      <c r="E230" s="218" t="s">
        <v>1321</v>
      </c>
      <c r="F230" s="219" t="s">
        <v>1322</v>
      </c>
      <c r="G230" s="220" t="s">
        <v>501</v>
      </c>
      <c r="H230" s="221">
        <v>2</v>
      </c>
      <c r="I230" s="222">
        <v>304</v>
      </c>
      <c r="J230" s="222">
        <f>ROUND(I230*H230,2)</f>
        <v>608</v>
      </c>
      <c r="K230" s="223"/>
      <c r="L230" s="35"/>
      <c r="M230" s="224" t="s">
        <v>1</v>
      </c>
      <c r="N230" s="225" t="s">
        <v>38</v>
      </c>
      <c r="O230" s="226">
        <v>0.70799999999999996</v>
      </c>
      <c r="P230" s="226">
        <f>O230*H230</f>
        <v>1.4159999999999999</v>
      </c>
      <c r="Q230" s="226">
        <v>0.00036000000000000002</v>
      </c>
      <c r="R230" s="226">
        <f>Q230*H230</f>
        <v>0.00072000000000000005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608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608</v>
      </c>
      <c r="BL230" s="14" t="s">
        <v>288</v>
      </c>
      <c r="BM230" s="228" t="s">
        <v>1323</v>
      </c>
    </row>
    <row r="231" s="2" customFormat="1" ht="21.75" customHeight="1">
      <c r="A231" s="29"/>
      <c r="B231" s="30"/>
      <c r="C231" s="230" t="s">
        <v>666</v>
      </c>
      <c r="D231" s="230" t="s">
        <v>378</v>
      </c>
      <c r="E231" s="231" t="s">
        <v>1324</v>
      </c>
      <c r="F231" s="232" t="s">
        <v>1325</v>
      </c>
      <c r="G231" s="233" t="s">
        <v>501</v>
      </c>
      <c r="H231" s="234">
        <v>2</v>
      </c>
      <c r="I231" s="235">
        <v>20072</v>
      </c>
      <c r="J231" s="235">
        <f>ROUND(I231*H231,2)</f>
        <v>40144</v>
      </c>
      <c r="K231" s="236"/>
      <c r="L231" s="237"/>
      <c r="M231" s="238" t="s">
        <v>1</v>
      </c>
      <c r="N231" s="239" t="s">
        <v>38</v>
      </c>
      <c r="O231" s="226">
        <v>0</v>
      </c>
      <c r="P231" s="226">
        <f>O231*H231</f>
        <v>0</v>
      </c>
      <c r="Q231" s="226">
        <v>0.019</v>
      </c>
      <c r="R231" s="226">
        <f>Q231*H231</f>
        <v>0.037999999999999999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311</v>
      </c>
      <c r="AT231" s="228" t="s">
        <v>378</v>
      </c>
      <c r="AU231" s="228" t="s">
        <v>82</v>
      </c>
      <c r="AY231" s="14" t="s">
        <v>282</v>
      </c>
      <c r="BE231" s="229">
        <f>IF(N231="základní",J231,0)</f>
        <v>40144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40144</v>
      </c>
      <c r="BL231" s="14" t="s">
        <v>288</v>
      </c>
      <c r="BM231" s="228" t="s">
        <v>1326</v>
      </c>
    </row>
    <row r="232" s="2" customFormat="1" ht="21.75" customHeight="1">
      <c r="A232" s="29"/>
      <c r="B232" s="30"/>
      <c r="C232" s="217" t="s">
        <v>670</v>
      </c>
      <c r="D232" s="217" t="s">
        <v>284</v>
      </c>
      <c r="E232" s="218" t="s">
        <v>1327</v>
      </c>
      <c r="F232" s="219" t="s">
        <v>1328</v>
      </c>
      <c r="G232" s="220" t="s">
        <v>501</v>
      </c>
      <c r="H232" s="221">
        <v>1</v>
      </c>
      <c r="I232" s="222">
        <v>10300</v>
      </c>
      <c r="J232" s="222">
        <f>ROUND(I232*H232,2)</f>
        <v>10300</v>
      </c>
      <c r="K232" s="223"/>
      <c r="L232" s="35"/>
      <c r="M232" s="224" t="s">
        <v>1</v>
      </c>
      <c r="N232" s="225" t="s">
        <v>38</v>
      </c>
      <c r="O232" s="226">
        <v>19.105</v>
      </c>
      <c r="P232" s="226">
        <f>O232*H232</f>
        <v>19.105</v>
      </c>
      <c r="Q232" s="226">
        <v>1.92726</v>
      </c>
      <c r="R232" s="226">
        <f>Q232*H232</f>
        <v>1.92726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10300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10300</v>
      </c>
      <c r="BL232" s="14" t="s">
        <v>288</v>
      </c>
      <c r="BM232" s="228" t="s">
        <v>1329</v>
      </c>
    </row>
    <row r="233" s="2" customFormat="1" ht="21.75" customHeight="1">
      <c r="A233" s="29"/>
      <c r="B233" s="30"/>
      <c r="C233" s="230" t="s">
        <v>675</v>
      </c>
      <c r="D233" s="230" t="s">
        <v>378</v>
      </c>
      <c r="E233" s="231" t="s">
        <v>1330</v>
      </c>
      <c r="F233" s="232" t="s">
        <v>1331</v>
      </c>
      <c r="G233" s="233" t="s">
        <v>501</v>
      </c>
      <c r="H233" s="234">
        <v>1</v>
      </c>
      <c r="I233" s="235">
        <v>7710</v>
      </c>
      <c r="J233" s="235">
        <f>ROUND(I233*H233,2)</f>
        <v>7710</v>
      </c>
      <c r="K233" s="236"/>
      <c r="L233" s="237"/>
      <c r="M233" s="238" t="s">
        <v>1</v>
      </c>
      <c r="N233" s="239" t="s">
        <v>38</v>
      </c>
      <c r="O233" s="226">
        <v>0</v>
      </c>
      <c r="P233" s="226">
        <f>O233*H233</f>
        <v>0</v>
      </c>
      <c r="Q233" s="226">
        <v>1.4079999999999999</v>
      </c>
      <c r="R233" s="226">
        <f>Q233*H233</f>
        <v>1.4079999999999999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311</v>
      </c>
      <c r="AT233" s="228" t="s">
        <v>378</v>
      </c>
      <c r="AU233" s="228" t="s">
        <v>82</v>
      </c>
      <c r="AY233" s="14" t="s">
        <v>282</v>
      </c>
      <c r="BE233" s="229">
        <f>IF(N233="základní",J233,0)</f>
        <v>7710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7710</v>
      </c>
      <c r="BL233" s="14" t="s">
        <v>288</v>
      </c>
      <c r="BM233" s="228" t="s">
        <v>1332</v>
      </c>
    </row>
    <row r="234" s="2" customFormat="1" ht="21.75" customHeight="1">
      <c r="A234" s="29"/>
      <c r="B234" s="30"/>
      <c r="C234" s="230" t="s">
        <v>679</v>
      </c>
      <c r="D234" s="230" t="s">
        <v>378</v>
      </c>
      <c r="E234" s="231" t="s">
        <v>631</v>
      </c>
      <c r="F234" s="232" t="s">
        <v>632</v>
      </c>
      <c r="G234" s="233" t="s">
        <v>501</v>
      </c>
      <c r="H234" s="234">
        <v>1</v>
      </c>
      <c r="I234" s="235">
        <v>1320</v>
      </c>
      <c r="J234" s="235">
        <f>ROUND(I234*H234,2)</f>
        <v>1320</v>
      </c>
      <c r="K234" s="236"/>
      <c r="L234" s="237"/>
      <c r="M234" s="238" t="s">
        <v>1</v>
      </c>
      <c r="N234" s="239" t="s">
        <v>38</v>
      </c>
      <c r="O234" s="226">
        <v>0</v>
      </c>
      <c r="P234" s="226">
        <f>O234*H234</f>
        <v>0</v>
      </c>
      <c r="Q234" s="226">
        <v>0.254</v>
      </c>
      <c r="R234" s="226">
        <f>Q234*H234</f>
        <v>0.254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311</v>
      </c>
      <c r="AT234" s="228" t="s">
        <v>378</v>
      </c>
      <c r="AU234" s="228" t="s">
        <v>82</v>
      </c>
      <c r="AY234" s="14" t="s">
        <v>282</v>
      </c>
      <c r="BE234" s="229">
        <f>IF(N234="základní",J234,0)</f>
        <v>1320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1320</v>
      </c>
      <c r="BL234" s="14" t="s">
        <v>288</v>
      </c>
      <c r="BM234" s="228" t="s">
        <v>633</v>
      </c>
    </row>
    <row r="235" s="2" customFormat="1" ht="21.75" customHeight="1">
      <c r="A235" s="29"/>
      <c r="B235" s="30"/>
      <c r="C235" s="230" t="s">
        <v>684</v>
      </c>
      <c r="D235" s="230" t="s">
        <v>378</v>
      </c>
      <c r="E235" s="231" t="s">
        <v>1334</v>
      </c>
      <c r="F235" s="232" t="s">
        <v>1335</v>
      </c>
      <c r="G235" s="233" t="s">
        <v>501</v>
      </c>
      <c r="H235" s="234">
        <v>1</v>
      </c>
      <c r="I235" s="235">
        <v>3410</v>
      </c>
      <c r="J235" s="235">
        <f>ROUND(I235*H235,2)</f>
        <v>3410</v>
      </c>
      <c r="K235" s="236"/>
      <c r="L235" s="237"/>
      <c r="M235" s="238" t="s">
        <v>1</v>
      </c>
      <c r="N235" s="239" t="s">
        <v>38</v>
      </c>
      <c r="O235" s="226">
        <v>0</v>
      </c>
      <c r="P235" s="226">
        <f>O235*H235</f>
        <v>0</v>
      </c>
      <c r="Q235" s="226">
        <v>1.0129999999999999</v>
      </c>
      <c r="R235" s="226">
        <f>Q235*H235</f>
        <v>1.0129999999999999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311</v>
      </c>
      <c r="AT235" s="228" t="s">
        <v>378</v>
      </c>
      <c r="AU235" s="228" t="s">
        <v>82</v>
      </c>
      <c r="AY235" s="14" t="s">
        <v>282</v>
      </c>
      <c r="BE235" s="229">
        <f>IF(N235="základní",J235,0)</f>
        <v>3410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3410</v>
      </c>
      <c r="BL235" s="14" t="s">
        <v>288</v>
      </c>
      <c r="BM235" s="228" t="s">
        <v>1336</v>
      </c>
    </row>
    <row r="236" s="2" customFormat="1" ht="21.75" customHeight="1">
      <c r="A236" s="29"/>
      <c r="B236" s="30"/>
      <c r="C236" s="230" t="s">
        <v>688</v>
      </c>
      <c r="D236" s="230" t="s">
        <v>378</v>
      </c>
      <c r="E236" s="231" t="s">
        <v>1338</v>
      </c>
      <c r="F236" s="232" t="s">
        <v>1339</v>
      </c>
      <c r="G236" s="233" t="s">
        <v>501</v>
      </c>
      <c r="H236" s="234">
        <v>1</v>
      </c>
      <c r="I236" s="235">
        <v>4410</v>
      </c>
      <c r="J236" s="235">
        <f>ROUND(I236*H236,2)</f>
        <v>4410</v>
      </c>
      <c r="K236" s="236"/>
      <c r="L236" s="237"/>
      <c r="M236" s="238" t="s">
        <v>1</v>
      </c>
      <c r="N236" s="239" t="s">
        <v>38</v>
      </c>
      <c r="O236" s="226">
        <v>0</v>
      </c>
      <c r="P236" s="226">
        <f>O236*H236</f>
        <v>0</v>
      </c>
      <c r="Q236" s="226">
        <v>0.44900000000000001</v>
      </c>
      <c r="R236" s="226">
        <f>Q236*H236</f>
        <v>0.44900000000000001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311</v>
      </c>
      <c r="AT236" s="228" t="s">
        <v>378</v>
      </c>
      <c r="AU236" s="228" t="s">
        <v>82</v>
      </c>
      <c r="AY236" s="14" t="s">
        <v>282</v>
      </c>
      <c r="BE236" s="229">
        <f>IF(N236="základní",J236,0)</f>
        <v>4410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4410</v>
      </c>
      <c r="BL236" s="14" t="s">
        <v>288</v>
      </c>
      <c r="BM236" s="228" t="s">
        <v>1340</v>
      </c>
    </row>
    <row r="237" s="2" customFormat="1" ht="21.75" customHeight="1">
      <c r="A237" s="29"/>
      <c r="B237" s="30"/>
      <c r="C237" s="230" t="s">
        <v>692</v>
      </c>
      <c r="D237" s="230" t="s">
        <v>378</v>
      </c>
      <c r="E237" s="231" t="s">
        <v>647</v>
      </c>
      <c r="F237" s="232" t="s">
        <v>648</v>
      </c>
      <c r="G237" s="233" t="s">
        <v>501</v>
      </c>
      <c r="H237" s="234">
        <v>3</v>
      </c>
      <c r="I237" s="235">
        <v>193</v>
      </c>
      <c r="J237" s="235">
        <f>ROUND(I237*H237,2)</f>
        <v>579</v>
      </c>
      <c r="K237" s="236"/>
      <c r="L237" s="237"/>
      <c r="M237" s="238" t="s">
        <v>1</v>
      </c>
      <c r="N237" s="239" t="s">
        <v>38</v>
      </c>
      <c r="O237" s="226">
        <v>0</v>
      </c>
      <c r="P237" s="226">
        <f>O237*H237</f>
        <v>0</v>
      </c>
      <c r="Q237" s="226">
        <v>0.002</v>
      </c>
      <c r="R237" s="226">
        <f>Q237*H237</f>
        <v>0.0060000000000000001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311</v>
      </c>
      <c r="AT237" s="228" t="s">
        <v>378</v>
      </c>
      <c r="AU237" s="228" t="s">
        <v>82</v>
      </c>
      <c r="AY237" s="14" t="s">
        <v>282</v>
      </c>
      <c r="BE237" s="229">
        <f>IF(N237="základní",J237,0)</f>
        <v>579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579</v>
      </c>
      <c r="BL237" s="14" t="s">
        <v>288</v>
      </c>
      <c r="BM237" s="228" t="s">
        <v>649</v>
      </c>
    </row>
    <row r="238" s="2" customFormat="1" ht="21.75" customHeight="1">
      <c r="A238" s="29"/>
      <c r="B238" s="30"/>
      <c r="C238" s="217" t="s">
        <v>696</v>
      </c>
      <c r="D238" s="217" t="s">
        <v>284</v>
      </c>
      <c r="E238" s="218" t="s">
        <v>651</v>
      </c>
      <c r="F238" s="219" t="s">
        <v>652</v>
      </c>
      <c r="G238" s="220" t="s">
        <v>501</v>
      </c>
      <c r="H238" s="221">
        <v>1</v>
      </c>
      <c r="I238" s="222">
        <v>1080</v>
      </c>
      <c r="J238" s="222">
        <f>ROUND(I238*H238,2)</f>
        <v>1080</v>
      </c>
      <c r="K238" s="223"/>
      <c r="L238" s="35"/>
      <c r="M238" s="224" t="s">
        <v>1</v>
      </c>
      <c r="N238" s="225" t="s">
        <v>38</v>
      </c>
      <c r="O238" s="226">
        <v>1.694</v>
      </c>
      <c r="P238" s="226">
        <f>O238*H238</f>
        <v>1.694</v>
      </c>
      <c r="Q238" s="226">
        <v>0.21734000000000001</v>
      </c>
      <c r="R238" s="226">
        <f>Q238*H238</f>
        <v>0.21734000000000001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1080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1080</v>
      </c>
      <c r="BL238" s="14" t="s">
        <v>288</v>
      </c>
      <c r="BM238" s="228" t="s">
        <v>653</v>
      </c>
    </row>
    <row r="239" s="2" customFormat="1" ht="21.75" customHeight="1">
      <c r="A239" s="29"/>
      <c r="B239" s="30"/>
      <c r="C239" s="230" t="s">
        <v>700</v>
      </c>
      <c r="D239" s="230" t="s">
        <v>378</v>
      </c>
      <c r="E239" s="231" t="s">
        <v>659</v>
      </c>
      <c r="F239" s="232" t="s">
        <v>660</v>
      </c>
      <c r="G239" s="233" t="s">
        <v>501</v>
      </c>
      <c r="H239" s="234">
        <v>1</v>
      </c>
      <c r="I239" s="235">
        <v>4800</v>
      </c>
      <c r="J239" s="235">
        <f>ROUND(I239*H239,2)</f>
        <v>4800</v>
      </c>
      <c r="K239" s="236"/>
      <c r="L239" s="237"/>
      <c r="M239" s="238" t="s">
        <v>1</v>
      </c>
      <c r="N239" s="239" t="s">
        <v>38</v>
      </c>
      <c r="O239" s="226">
        <v>0</v>
      </c>
      <c r="P239" s="226">
        <f>O239*H239</f>
        <v>0</v>
      </c>
      <c r="Q239" s="226">
        <v>0.19600000000000001</v>
      </c>
      <c r="R239" s="226">
        <f>Q239*H239</f>
        <v>0.19600000000000001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311</v>
      </c>
      <c r="AT239" s="228" t="s">
        <v>378</v>
      </c>
      <c r="AU239" s="228" t="s">
        <v>82</v>
      </c>
      <c r="AY239" s="14" t="s">
        <v>282</v>
      </c>
      <c r="BE239" s="229">
        <f>IF(N239="základní",J239,0)</f>
        <v>4800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4800</v>
      </c>
      <c r="BL239" s="14" t="s">
        <v>288</v>
      </c>
      <c r="BM239" s="228" t="s">
        <v>661</v>
      </c>
    </row>
    <row r="240" s="2" customFormat="1" ht="16.5" customHeight="1">
      <c r="A240" s="29"/>
      <c r="B240" s="30"/>
      <c r="C240" s="217" t="s">
        <v>704</v>
      </c>
      <c r="D240" s="217" t="s">
        <v>284</v>
      </c>
      <c r="E240" s="218" t="s">
        <v>1346</v>
      </c>
      <c r="F240" s="219" t="s">
        <v>1347</v>
      </c>
      <c r="G240" s="220" t="s">
        <v>322</v>
      </c>
      <c r="H240" s="221">
        <v>590.01999999999998</v>
      </c>
      <c r="I240" s="222">
        <v>17.699999999999999</v>
      </c>
      <c r="J240" s="222">
        <f>ROUND(I240*H240,2)</f>
        <v>10443.35</v>
      </c>
      <c r="K240" s="223"/>
      <c r="L240" s="35"/>
      <c r="M240" s="224" t="s">
        <v>1</v>
      </c>
      <c r="N240" s="225" t="s">
        <v>38</v>
      </c>
      <c r="O240" s="226">
        <v>0.043999999999999997</v>
      </c>
      <c r="P240" s="226">
        <f>O240*H240</f>
        <v>25.960879999999996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10443.35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10443.35</v>
      </c>
      <c r="BL240" s="14" t="s">
        <v>288</v>
      </c>
      <c r="BM240" s="228" t="s">
        <v>1348</v>
      </c>
    </row>
    <row r="241" s="2" customFormat="1" ht="16.5" customHeight="1">
      <c r="A241" s="29"/>
      <c r="B241" s="30"/>
      <c r="C241" s="217" t="s">
        <v>708</v>
      </c>
      <c r="D241" s="217" t="s">
        <v>284</v>
      </c>
      <c r="E241" s="218" t="s">
        <v>1517</v>
      </c>
      <c r="F241" s="219" t="s">
        <v>1518</v>
      </c>
      <c r="G241" s="220" t="s">
        <v>322</v>
      </c>
      <c r="H241" s="221">
        <v>590.01999999999998</v>
      </c>
      <c r="I241" s="222">
        <v>25.199999999999999</v>
      </c>
      <c r="J241" s="222">
        <f>ROUND(I241*H241,2)</f>
        <v>14868.5</v>
      </c>
      <c r="K241" s="223"/>
      <c r="L241" s="35"/>
      <c r="M241" s="224" t="s">
        <v>1</v>
      </c>
      <c r="N241" s="225" t="s">
        <v>38</v>
      </c>
      <c r="O241" s="226">
        <v>0.062</v>
      </c>
      <c r="P241" s="226">
        <f>O241*H241</f>
        <v>36.581240000000001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14868.5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14868.5</v>
      </c>
      <c r="BL241" s="14" t="s">
        <v>288</v>
      </c>
      <c r="BM241" s="228" t="s">
        <v>1356</v>
      </c>
    </row>
    <row r="242" s="2" customFormat="1" ht="21.75" customHeight="1">
      <c r="A242" s="29"/>
      <c r="B242" s="30"/>
      <c r="C242" s="217" t="s">
        <v>712</v>
      </c>
      <c r="D242" s="217" t="s">
        <v>284</v>
      </c>
      <c r="E242" s="218" t="s">
        <v>1358</v>
      </c>
      <c r="F242" s="219" t="s">
        <v>1359</v>
      </c>
      <c r="G242" s="220" t="s">
        <v>501</v>
      </c>
      <c r="H242" s="221">
        <v>2</v>
      </c>
      <c r="I242" s="222">
        <v>6650</v>
      </c>
      <c r="J242" s="222">
        <f>ROUND(I242*H242,2)</f>
        <v>13300</v>
      </c>
      <c r="K242" s="223"/>
      <c r="L242" s="35"/>
      <c r="M242" s="224" t="s">
        <v>1</v>
      </c>
      <c r="N242" s="225" t="s">
        <v>38</v>
      </c>
      <c r="O242" s="226">
        <v>10.300000000000001</v>
      </c>
      <c r="P242" s="226">
        <f>O242*H242</f>
        <v>20.600000000000001</v>
      </c>
      <c r="Q242" s="226">
        <v>0.45937</v>
      </c>
      <c r="R242" s="226">
        <f>Q242*H242</f>
        <v>0.91874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13300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13300</v>
      </c>
      <c r="BL242" s="14" t="s">
        <v>288</v>
      </c>
      <c r="BM242" s="228" t="s">
        <v>1360</v>
      </c>
    </row>
    <row r="243" s="2" customFormat="1" ht="16.5" customHeight="1">
      <c r="A243" s="29"/>
      <c r="B243" s="30"/>
      <c r="C243" s="217" t="s">
        <v>716</v>
      </c>
      <c r="D243" s="217" t="s">
        <v>284</v>
      </c>
      <c r="E243" s="218" t="s">
        <v>1362</v>
      </c>
      <c r="F243" s="219" t="s">
        <v>1363</v>
      </c>
      <c r="G243" s="220" t="s">
        <v>501</v>
      </c>
      <c r="H243" s="221">
        <v>2</v>
      </c>
      <c r="I243" s="222">
        <v>451</v>
      </c>
      <c r="J243" s="222">
        <f>ROUND(I243*H243,2)</f>
        <v>902</v>
      </c>
      <c r="K243" s="223"/>
      <c r="L243" s="35"/>
      <c r="M243" s="224" t="s">
        <v>1</v>
      </c>
      <c r="N243" s="225" t="s">
        <v>38</v>
      </c>
      <c r="O243" s="226">
        <v>0.86299999999999999</v>
      </c>
      <c r="P243" s="226">
        <f>O243*H243</f>
        <v>1.726</v>
      </c>
      <c r="Q243" s="226">
        <v>0.12303</v>
      </c>
      <c r="R243" s="226">
        <f>Q243*H243</f>
        <v>0.24606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902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902</v>
      </c>
      <c r="BL243" s="14" t="s">
        <v>288</v>
      </c>
      <c r="BM243" s="228" t="s">
        <v>1364</v>
      </c>
    </row>
    <row r="244" s="2" customFormat="1" ht="21.75" customHeight="1">
      <c r="A244" s="29"/>
      <c r="B244" s="30"/>
      <c r="C244" s="230" t="s">
        <v>723</v>
      </c>
      <c r="D244" s="230" t="s">
        <v>378</v>
      </c>
      <c r="E244" s="231" t="s">
        <v>1366</v>
      </c>
      <c r="F244" s="232" t="s">
        <v>1367</v>
      </c>
      <c r="G244" s="233" t="s">
        <v>501</v>
      </c>
      <c r="H244" s="234">
        <v>2</v>
      </c>
      <c r="I244" s="235">
        <v>790</v>
      </c>
      <c r="J244" s="235">
        <f>ROUND(I244*H244,2)</f>
        <v>1580</v>
      </c>
      <c r="K244" s="236"/>
      <c r="L244" s="237"/>
      <c r="M244" s="238" t="s">
        <v>1</v>
      </c>
      <c r="N244" s="239" t="s">
        <v>38</v>
      </c>
      <c r="O244" s="226">
        <v>0</v>
      </c>
      <c r="P244" s="226">
        <f>O244*H244</f>
        <v>0</v>
      </c>
      <c r="Q244" s="226">
        <v>0.013299999999999999</v>
      </c>
      <c r="R244" s="226">
        <f>Q244*H244</f>
        <v>0.026599999999999999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311</v>
      </c>
      <c r="AT244" s="228" t="s">
        <v>378</v>
      </c>
      <c r="AU244" s="228" t="s">
        <v>82</v>
      </c>
      <c r="AY244" s="14" t="s">
        <v>282</v>
      </c>
      <c r="BE244" s="229">
        <f>IF(N244="základní",J244,0)</f>
        <v>1580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1580</v>
      </c>
      <c r="BL244" s="14" t="s">
        <v>288</v>
      </c>
      <c r="BM244" s="228" t="s">
        <v>1368</v>
      </c>
    </row>
    <row r="245" s="2" customFormat="1" ht="21.75" customHeight="1">
      <c r="A245" s="29"/>
      <c r="B245" s="30"/>
      <c r="C245" s="230" t="s">
        <v>727</v>
      </c>
      <c r="D245" s="230" t="s">
        <v>378</v>
      </c>
      <c r="E245" s="231" t="s">
        <v>1370</v>
      </c>
      <c r="F245" s="232" t="s">
        <v>1371</v>
      </c>
      <c r="G245" s="233" t="s">
        <v>501</v>
      </c>
      <c r="H245" s="234">
        <v>2</v>
      </c>
      <c r="I245" s="235">
        <v>232</v>
      </c>
      <c r="J245" s="235">
        <f>ROUND(I245*H245,2)</f>
        <v>464</v>
      </c>
      <c r="K245" s="236"/>
      <c r="L245" s="237"/>
      <c r="M245" s="238" t="s">
        <v>1</v>
      </c>
      <c r="N245" s="239" t="s">
        <v>38</v>
      </c>
      <c r="O245" s="226">
        <v>0</v>
      </c>
      <c r="P245" s="226">
        <f>O245*H245</f>
        <v>0</v>
      </c>
      <c r="Q245" s="226">
        <v>0.00089999999999999998</v>
      </c>
      <c r="R245" s="226">
        <f>Q245*H245</f>
        <v>0.0018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311</v>
      </c>
      <c r="AT245" s="228" t="s">
        <v>378</v>
      </c>
      <c r="AU245" s="228" t="s">
        <v>82</v>
      </c>
      <c r="AY245" s="14" t="s">
        <v>282</v>
      </c>
      <c r="BE245" s="229">
        <f>IF(N245="základní",J245,0)</f>
        <v>464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464</v>
      </c>
      <c r="BL245" s="14" t="s">
        <v>288</v>
      </c>
      <c r="BM245" s="228" t="s">
        <v>1372</v>
      </c>
    </row>
    <row r="246" s="2" customFormat="1" ht="16.5" customHeight="1">
      <c r="A246" s="29"/>
      <c r="B246" s="30"/>
      <c r="C246" s="217" t="s">
        <v>731</v>
      </c>
      <c r="D246" s="217" t="s">
        <v>284</v>
      </c>
      <c r="E246" s="218" t="s">
        <v>1374</v>
      </c>
      <c r="F246" s="219" t="s">
        <v>1375</v>
      </c>
      <c r="G246" s="220" t="s">
        <v>501</v>
      </c>
      <c r="H246" s="221">
        <v>2</v>
      </c>
      <c r="I246" s="222">
        <v>864</v>
      </c>
      <c r="J246" s="222">
        <f>ROUND(I246*H246,2)</f>
        <v>1728</v>
      </c>
      <c r="K246" s="223"/>
      <c r="L246" s="35"/>
      <c r="M246" s="224" t="s">
        <v>1</v>
      </c>
      <c r="N246" s="225" t="s">
        <v>38</v>
      </c>
      <c r="O246" s="226">
        <v>1.1819999999999999</v>
      </c>
      <c r="P246" s="226">
        <f>O246*H246</f>
        <v>2.3639999999999999</v>
      </c>
      <c r="Q246" s="226">
        <v>0.32906000000000002</v>
      </c>
      <c r="R246" s="226">
        <f>Q246*H246</f>
        <v>0.65812000000000004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1728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1728</v>
      </c>
      <c r="BL246" s="14" t="s">
        <v>288</v>
      </c>
      <c r="BM246" s="228" t="s">
        <v>1376</v>
      </c>
    </row>
    <row r="247" s="2" customFormat="1" ht="21.75" customHeight="1">
      <c r="A247" s="29"/>
      <c r="B247" s="30"/>
      <c r="C247" s="230" t="s">
        <v>735</v>
      </c>
      <c r="D247" s="230" t="s">
        <v>378</v>
      </c>
      <c r="E247" s="231" t="s">
        <v>1378</v>
      </c>
      <c r="F247" s="232" t="s">
        <v>1379</v>
      </c>
      <c r="G247" s="233" t="s">
        <v>501</v>
      </c>
      <c r="H247" s="234">
        <v>2</v>
      </c>
      <c r="I247" s="235">
        <v>331</v>
      </c>
      <c r="J247" s="235">
        <f>ROUND(I247*H247,2)</f>
        <v>662</v>
      </c>
      <c r="K247" s="236"/>
      <c r="L247" s="237"/>
      <c r="M247" s="238" t="s">
        <v>1</v>
      </c>
      <c r="N247" s="239" t="s">
        <v>38</v>
      </c>
      <c r="O247" s="226">
        <v>0</v>
      </c>
      <c r="P247" s="226">
        <f>O247*H247</f>
        <v>0</v>
      </c>
      <c r="Q247" s="226">
        <v>0.0019</v>
      </c>
      <c r="R247" s="226">
        <f>Q247*H247</f>
        <v>0.0038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311</v>
      </c>
      <c r="AT247" s="228" t="s">
        <v>378</v>
      </c>
      <c r="AU247" s="228" t="s">
        <v>82</v>
      </c>
      <c r="AY247" s="14" t="s">
        <v>282</v>
      </c>
      <c r="BE247" s="229">
        <f>IF(N247="základní",J247,0)</f>
        <v>662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662</v>
      </c>
      <c r="BL247" s="14" t="s">
        <v>288</v>
      </c>
      <c r="BM247" s="228" t="s">
        <v>1380</v>
      </c>
    </row>
    <row r="248" s="2" customFormat="1" ht="16.5" customHeight="1">
      <c r="A248" s="29"/>
      <c r="B248" s="30"/>
      <c r="C248" s="230" t="s">
        <v>739</v>
      </c>
      <c r="D248" s="230" t="s">
        <v>378</v>
      </c>
      <c r="E248" s="231" t="s">
        <v>1382</v>
      </c>
      <c r="F248" s="232" t="s">
        <v>1383</v>
      </c>
      <c r="G248" s="233" t="s">
        <v>501</v>
      </c>
      <c r="H248" s="234">
        <v>2</v>
      </c>
      <c r="I248" s="235">
        <v>1910</v>
      </c>
      <c r="J248" s="235">
        <f>ROUND(I248*H248,2)</f>
        <v>3820</v>
      </c>
      <c r="K248" s="236"/>
      <c r="L248" s="237"/>
      <c r="M248" s="238" t="s">
        <v>1</v>
      </c>
      <c r="N248" s="239" t="s">
        <v>38</v>
      </c>
      <c r="O248" s="226">
        <v>0</v>
      </c>
      <c r="P248" s="226">
        <f>O248*H248</f>
        <v>0</v>
      </c>
      <c r="Q248" s="226">
        <v>0.029499999999999998</v>
      </c>
      <c r="R248" s="226">
        <f>Q248*H248</f>
        <v>0.058999999999999997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311</v>
      </c>
      <c r="AT248" s="228" t="s">
        <v>378</v>
      </c>
      <c r="AU248" s="228" t="s">
        <v>82</v>
      </c>
      <c r="AY248" s="14" t="s">
        <v>282</v>
      </c>
      <c r="BE248" s="229">
        <f>IF(N248="základní",J248,0)</f>
        <v>3820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3820</v>
      </c>
      <c r="BL248" s="14" t="s">
        <v>288</v>
      </c>
      <c r="BM248" s="228" t="s">
        <v>1384</v>
      </c>
    </row>
    <row r="249" s="2" customFormat="1" ht="16.5" customHeight="1">
      <c r="A249" s="29"/>
      <c r="B249" s="30"/>
      <c r="C249" s="217" t="s">
        <v>743</v>
      </c>
      <c r="D249" s="217" t="s">
        <v>284</v>
      </c>
      <c r="E249" s="218" t="s">
        <v>1386</v>
      </c>
      <c r="F249" s="219" t="s">
        <v>1387</v>
      </c>
      <c r="G249" s="220" t="s">
        <v>501</v>
      </c>
      <c r="H249" s="221">
        <v>2</v>
      </c>
      <c r="I249" s="222">
        <v>222</v>
      </c>
      <c r="J249" s="222">
        <f>ROUND(I249*H249,2)</f>
        <v>444</v>
      </c>
      <c r="K249" s="223"/>
      <c r="L249" s="35"/>
      <c r="M249" s="224" t="s">
        <v>1</v>
      </c>
      <c r="N249" s="225" t="s">
        <v>38</v>
      </c>
      <c r="O249" s="226">
        <v>0.33600000000000002</v>
      </c>
      <c r="P249" s="226">
        <f>O249*H249</f>
        <v>0.67200000000000004</v>
      </c>
      <c r="Q249" s="226">
        <v>0.00031</v>
      </c>
      <c r="R249" s="226">
        <f>Q249*H249</f>
        <v>0.00062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444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444</v>
      </c>
      <c r="BL249" s="14" t="s">
        <v>288</v>
      </c>
      <c r="BM249" s="228" t="s">
        <v>1388</v>
      </c>
    </row>
    <row r="250" s="2" customFormat="1" ht="21.75" customHeight="1">
      <c r="A250" s="29"/>
      <c r="B250" s="30"/>
      <c r="C250" s="217" t="s">
        <v>747</v>
      </c>
      <c r="D250" s="217" t="s">
        <v>284</v>
      </c>
      <c r="E250" s="218" t="s">
        <v>1390</v>
      </c>
      <c r="F250" s="219" t="s">
        <v>1391</v>
      </c>
      <c r="G250" s="220" t="s">
        <v>501</v>
      </c>
      <c r="H250" s="221">
        <v>1</v>
      </c>
      <c r="I250" s="222">
        <v>257</v>
      </c>
      <c r="J250" s="222">
        <f>ROUND(I250*H250,2)</f>
        <v>257</v>
      </c>
      <c r="K250" s="223"/>
      <c r="L250" s="35"/>
      <c r="M250" s="224" t="s">
        <v>1</v>
      </c>
      <c r="N250" s="225" t="s">
        <v>38</v>
      </c>
      <c r="O250" s="226">
        <v>0.40300000000000002</v>
      </c>
      <c r="P250" s="226">
        <f>O250*H250</f>
        <v>0.40300000000000002</v>
      </c>
      <c r="Q250" s="226">
        <v>0.00016000000000000001</v>
      </c>
      <c r="R250" s="226">
        <f>Q250*H250</f>
        <v>0.00016000000000000001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257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257</v>
      </c>
      <c r="BL250" s="14" t="s">
        <v>288</v>
      </c>
      <c r="BM250" s="228" t="s">
        <v>1392</v>
      </c>
    </row>
    <row r="251" s="2" customFormat="1" ht="16.5" customHeight="1">
      <c r="A251" s="29"/>
      <c r="B251" s="30"/>
      <c r="C251" s="217" t="s">
        <v>751</v>
      </c>
      <c r="D251" s="217" t="s">
        <v>284</v>
      </c>
      <c r="E251" s="218" t="s">
        <v>1394</v>
      </c>
      <c r="F251" s="219" t="s">
        <v>1395</v>
      </c>
      <c r="G251" s="220" t="s">
        <v>322</v>
      </c>
      <c r="H251" s="221">
        <v>598.01999999999998</v>
      </c>
      <c r="I251" s="222">
        <v>43.299999999999997</v>
      </c>
      <c r="J251" s="222">
        <f>ROUND(I251*H251,2)</f>
        <v>25894.27</v>
      </c>
      <c r="K251" s="223"/>
      <c r="L251" s="35"/>
      <c r="M251" s="224" t="s">
        <v>1</v>
      </c>
      <c r="N251" s="225" t="s">
        <v>38</v>
      </c>
      <c r="O251" s="226">
        <v>0.053999999999999999</v>
      </c>
      <c r="P251" s="226">
        <f>O251*H251</f>
        <v>32.293079999999996</v>
      </c>
      <c r="Q251" s="226">
        <v>0.00019000000000000001</v>
      </c>
      <c r="R251" s="226">
        <f>Q251*H251</f>
        <v>0.1136238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25894.27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25894.27</v>
      </c>
      <c r="BL251" s="14" t="s">
        <v>288</v>
      </c>
      <c r="BM251" s="228" t="s">
        <v>1396</v>
      </c>
    </row>
    <row r="252" s="2" customFormat="1" ht="21.75" customHeight="1">
      <c r="A252" s="29"/>
      <c r="B252" s="30"/>
      <c r="C252" s="217" t="s">
        <v>757</v>
      </c>
      <c r="D252" s="217" t="s">
        <v>284</v>
      </c>
      <c r="E252" s="218" t="s">
        <v>676</v>
      </c>
      <c r="F252" s="219" t="s">
        <v>677</v>
      </c>
      <c r="G252" s="220" t="s">
        <v>322</v>
      </c>
      <c r="H252" s="221">
        <v>341.00999999999999</v>
      </c>
      <c r="I252" s="222">
        <v>12.9</v>
      </c>
      <c r="J252" s="222">
        <f>ROUND(I252*H252,2)</f>
        <v>4399.0299999999997</v>
      </c>
      <c r="K252" s="223"/>
      <c r="L252" s="35"/>
      <c r="M252" s="224" t="s">
        <v>1</v>
      </c>
      <c r="N252" s="225" t="s">
        <v>38</v>
      </c>
      <c r="O252" s="226">
        <v>0.025000000000000001</v>
      </c>
      <c r="P252" s="226">
        <f>O252*H252</f>
        <v>8.5252499999999998</v>
      </c>
      <c r="Q252" s="226">
        <v>9.0000000000000006E-05</v>
      </c>
      <c r="R252" s="226">
        <f>Q252*H252</f>
        <v>0.0306909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4399.0299999999997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4399.0299999999997</v>
      </c>
      <c r="BL252" s="14" t="s">
        <v>288</v>
      </c>
      <c r="BM252" s="228" t="s">
        <v>678</v>
      </c>
    </row>
    <row r="253" s="2" customFormat="1" ht="21.75" customHeight="1">
      <c r="A253" s="29"/>
      <c r="B253" s="30"/>
      <c r="C253" s="217" t="s">
        <v>764</v>
      </c>
      <c r="D253" s="217" t="s">
        <v>284</v>
      </c>
      <c r="E253" s="218" t="s">
        <v>1399</v>
      </c>
      <c r="F253" s="219" t="s">
        <v>1400</v>
      </c>
      <c r="G253" s="220" t="s">
        <v>501</v>
      </c>
      <c r="H253" s="221">
        <v>6</v>
      </c>
      <c r="I253" s="222">
        <v>1060</v>
      </c>
      <c r="J253" s="222">
        <f>ROUND(I253*H253,2)</f>
        <v>6360</v>
      </c>
      <c r="K253" s="223"/>
      <c r="L253" s="35"/>
      <c r="M253" s="224" t="s">
        <v>1</v>
      </c>
      <c r="N253" s="225" t="s">
        <v>38</v>
      </c>
      <c r="O253" s="226">
        <v>0.083000000000000004</v>
      </c>
      <c r="P253" s="226">
        <f>O253*H253</f>
        <v>0.498</v>
      </c>
      <c r="Q253" s="226">
        <v>0.00066</v>
      </c>
      <c r="R253" s="226">
        <f>Q253*H253</f>
        <v>0.00396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6360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6360</v>
      </c>
      <c r="BL253" s="14" t="s">
        <v>288</v>
      </c>
      <c r="BM253" s="228" t="s">
        <v>1401</v>
      </c>
    </row>
    <row r="254" s="2" customFormat="1" ht="21.75" customHeight="1">
      <c r="A254" s="29"/>
      <c r="B254" s="30"/>
      <c r="C254" s="217" t="s">
        <v>768</v>
      </c>
      <c r="D254" s="217" t="s">
        <v>284</v>
      </c>
      <c r="E254" s="218" t="s">
        <v>1407</v>
      </c>
      <c r="F254" s="219" t="s">
        <v>1408</v>
      </c>
      <c r="G254" s="220" t="s">
        <v>719</v>
      </c>
      <c r="H254" s="221">
        <v>2</v>
      </c>
      <c r="I254" s="222">
        <v>4620</v>
      </c>
      <c r="J254" s="222">
        <f>ROUND(I254*H254,2)</f>
        <v>9240</v>
      </c>
      <c r="K254" s="223"/>
      <c r="L254" s="35"/>
      <c r="M254" s="224" t="s">
        <v>1</v>
      </c>
      <c r="N254" s="225" t="s">
        <v>38</v>
      </c>
      <c r="O254" s="226">
        <v>0</v>
      </c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9240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9240</v>
      </c>
      <c r="BL254" s="14" t="s">
        <v>288</v>
      </c>
      <c r="BM254" s="228" t="s">
        <v>1409</v>
      </c>
    </row>
    <row r="255" s="2" customFormat="1" ht="21.75" customHeight="1">
      <c r="A255" s="29"/>
      <c r="B255" s="30"/>
      <c r="C255" s="217" t="s">
        <v>772</v>
      </c>
      <c r="D255" s="217" t="s">
        <v>284</v>
      </c>
      <c r="E255" s="218" t="s">
        <v>1411</v>
      </c>
      <c r="F255" s="219" t="s">
        <v>1412</v>
      </c>
      <c r="G255" s="220" t="s">
        <v>719</v>
      </c>
      <c r="H255" s="221">
        <v>1</v>
      </c>
      <c r="I255" s="222">
        <v>1050</v>
      </c>
      <c r="J255" s="222">
        <f>ROUND(I255*H255,2)</f>
        <v>1050</v>
      </c>
      <c r="K255" s="223"/>
      <c r="L255" s="35"/>
      <c r="M255" s="224" t="s">
        <v>1</v>
      </c>
      <c r="N255" s="225" t="s">
        <v>38</v>
      </c>
      <c r="O255" s="226">
        <v>0</v>
      </c>
      <c r="P255" s="226">
        <f>O255*H255</f>
        <v>0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1050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1050</v>
      </c>
      <c r="BL255" s="14" t="s">
        <v>288</v>
      </c>
      <c r="BM255" s="228" t="s">
        <v>1413</v>
      </c>
    </row>
    <row r="256" s="12" customFormat="1" ht="22.8" customHeight="1">
      <c r="A256" s="12"/>
      <c r="B256" s="202"/>
      <c r="C256" s="203"/>
      <c r="D256" s="204" t="s">
        <v>72</v>
      </c>
      <c r="E256" s="215" t="s">
        <v>315</v>
      </c>
      <c r="F256" s="215" t="s">
        <v>683</v>
      </c>
      <c r="G256" s="203"/>
      <c r="H256" s="203"/>
      <c r="I256" s="203"/>
      <c r="J256" s="216">
        <f>BK256</f>
        <v>45523.009999999995</v>
      </c>
      <c r="K256" s="203"/>
      <c r="L256" s="207"/>
      <c r="M256" s="208"/>
      <c r="N256" s="209"/>
      <c r="O256" s="209"/>
      <c r="P256" s="210">
        <f>SUM(P257:P265)</f>
        <v>55.188328000000006</v>
      </c>
      <c r="Q256" s="209"/>
      <c r="R256" s="210">
        <f>SUM(R257:R265)</f>
        <v>14.0546826</v>
      </c>
      <c r="S256" s="209"/>
      <c r="T256" s="211">
        <f>SUM(T257:T265)</f>
        <v>1.02216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2" t="s">
        <v>80</v>
      </c>
      <c r="AT256" s="213" t="s">
        <v>72</v>
      </c>
      <c r="AU256" s="213" t="s">
        <v>80</v>
      </c>
      <c r="AY256" s="212" t="s">
        <v>282</v>
      </c>
      <c r="BK256" s="214">
        <f>SUM(BK257:BK265)</f>
        <v>45523.009999999995</v>
      </c>
    </row>
    <row r="257" s="2" customFormat="1" ht="33" customHeight="1">
      <c r="A257" s="29"/>
      <c r="B257" s="30"/>
      <c r="C257" s="217" t="s">
        <v>879</v>
      </c>
      <c r="D257" s="217" t="s">
        <v>284</v>
      </c>
      <c r="E257" s="218" t="s">
        <v>857</v>
      </c>
      <c r="F257" s="219" t="s">
        <v>858</v>
      </c>
      <c r="G257" s="220" t="s">
        <v>322</v>
      </c>
      <c r="H257" s="221">
        <v>63</v>
      </c>
      <c r="I257" s="222">
        <v>256</v>
      </c>
      <c r="J257" s="222">
        <f>ROUND(I257*H257,2)</f>
        <v>16128</v>
      </c>
      <c r="K257" s="223"/>
      <c r="L257" s="35"/>
      <c r="M257" s="224" t="s">
        <v>1</v>
      </c>
      <c r="N257" s="225" t="s">
        <v>38</v>
      </c>
      <c r="O257" s="226">
        <v>0.26800000000000002</v>
      </c>
      <c r="P257" s="226">
        <f>O257*H257</f>
        <v>16.884</v>
      </c>
      <c r="Q257" s="226">
        <v>0.15540000000000001</v>
      </c>
      <c r="R257" s="226">
        <f>Q257*H257</f>
        <v>9.7902000000000005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16128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16128</v>
      </c>
      <c r="BL257" s="14" t="s">
        <v>288</v>
      </c>
      <c r="BM257" s="228" t="s">
        <v>1500</v>
      </c>
    </row>
    <row r="258" s="2" customFormat="1" ht="21.75" customHeight="1">
      <c r="A258" s="29"/>
      <c r="B258" s="30"/>
      <c r="C258" s="217" t="s">
        <v>880</v>
      </c>
      <c r="D258" s="217" t="s">
        <v>284</v>
      </c>
      <c r="E258" s="218" t="s">
        <v>860</v>
      </c>
      <c r="F258" s="219" t="s">
        <v>861</v>
      </c>
      <c r="G258" s="220" t="s">
        <v>356</v>
      </c>
      <c r="H258" s="221">
        <v>1.8899999999999999</v>
      </c>
      <c r="I258" s="222">
        <v>3020</v>
      </c>
      <c r="J258" s="222">
        <f>ROUND(I258*H258,2)</f>
        <v>5707.8000000000002</v>
      </c>
      <c r="K258" s="223"/>
      <c r="L258" s="35"/>
      <c r="M258" s="224" t="s">
        <v>1</v>
      </c>
      <c r="N258" s="225" t="s">
        <v>38</v>
      </c>
      <c r="O258" s="226">
        <v>1.442</v>
      </c>
      <c r="P258" s="226">
        <f>O258*H258</f>
        <v>2.7253799999999999</v>
      </c>
      <c r="Q258" s="226">
        <v>2.2563399999999998</v>
      </c>
      <c r="R258" s="226">
        <f>Q258*H258</f>
        <v>4.2644825999999991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288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5707.8000000000002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5707.8000000000002</v>
      </c>
      <c r="BL258" s="14" t="s">
        <v>288</v>
      </c>
      <c r="BM258" s="228" t="s">
        <v>1501</v>
      </c>
    </row>
    <row r="259" s="2" customFormat="1" ht="33" customHeight="1">
      <c r="A259" s="29"/>
      <c r="B259" s="30"/>
      <c r="C259" s="217" t="s">
        <v>881</v>
      </c>
      <c r="D259" s="217" t="s">
        <v>284</v>
      </c>
      <c r="E259" s="218" t="s">
        <v>693</v>
      </c>
      <c r="F259" s="219" t="s">
        <v>694</v>
      </c>
      <c r="G259" s="220" t="s">
        <v>322</v>
      </c>
      <c r="H259" s="221">
        <v>94.799999999999997</v>
      </c>
      <c r="I259" s="222">
        <v>115</v>
      </c>
      <c r="J259" s="222">
        <f>ROUND(I259*H259,2)</f>
        <v>10902</v>
      </c>
      <c r="K259" s="223"/>
      <c r="L259" s="35"/>
      <c r="M259" s="224" t="s">
        <v>1</v>
      </c>
      <c r="N259" s="225" t="s">
        <v>38</v>
      </c>
      <c r="O259" s="226">
        <v>0</v>
      </c>
      <c r="P259" s="226">
        <f>O259*H259</f>
        <v>0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288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10902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10902</v>
      </c>
      <c r="BL259" s="14" t="s">
        <v>288</v>
      </c>
      <c r="BM259" s="228" t="s">
        <v>695</v>
      </c>
    </row>
    <row r="260" s="2" customFormat="1" ht="21.75" customHeight="1">
      <c r="A260" s="29"/>
      <c r="B260" s="30"/>
      <c r="C260" s="217" t="s">
        <v>883</v>
      </c>
      <c r="D260" s="217" t="s">
        <v>284</v>
      </c>
      <c r="E260" s="218" t="s">
        <v>697</v>
      </c>
      <c r="F260" s="219" t="s">
        <v>698</v>
      </c>
      <c r="G260" s="220" t="s">
        <v>322</v>
      </c>
      <c r="H260" s="221">
        <v>67.031999999999996</v>
      </c>
      <c r="I260" s="222">
        <v>30.100000000000001</v>
      </c>
      <c r="J260" s="222">
        <f>ROUND(I260*H260,2)</f>
        <v>2017.6600000000001</v>
      </c>
      <c r="K260" s="223"/>
      <c r="L260" s="35"/>
      <c r="M260" s="224" t="s">
        <v>1</v>
      </c>
      <c r="N260" s="225" t="s">
        <v>38</v>
      </c>
      <c r="O260" s="226">
        <v>0.067000000000000004</v>
      </c>
      <c r="P260" s="226">
        <f>O260*H260</f>
        <v>4.4911440000000002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288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2017.6600000000001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2017.6600000000001</v>
      </c>
      <c r="BL260" s="14" t="s">
        <v>288</v>
      </c>
      <c r="BM260" s="228" t="s">
        <v>699</v>
      </c>
    </row>
    <row r="261" s="2" customFormat="1" ht="16.5" customHeight="1">
      <c r="A261" s="29"/>
      <c r="B261" s="30"/>
      <c r="C261" s="217" t="s">
        <v>887</v>
      </c>
      <c r="D261" s="217" t="s">
        <v>284</v>
      </c>
      <c r="E261" s="218" t="s">
        <v>701</v>
      </c>
      <c r="F261" s="219" t="s">
        <v>702</v>
      </c>
      <c r="G261" s="220" t="s">
        <v>322</v>
      </c>
      <c r="H261" s="221">
        <v>27.768000000000001</v>
      </c>
      <c r="I261" s="222">
        <v>66.599999999999994</v>
      </c>
      <c r="J261" s="222">
        <f>ROUND(I261*H261,2)</f>
        <v>1849.3499999999999</v>
      </c>
      <c r="K261" s="223"/>
      <c r="L261" s="35"/>
      <c r="M261" s="224" t="s">
        <v>1</v>
      </c>
      <c r="N261" s="225" t="s">
        <v>38</v>
      </c>
      <c r="O261" s="226">
        <v>0.155</v>
      </c>
      <c r="P261" s="226">
        <f>O261*H261</f>
        <v>4.3040399999999996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288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1849.3499999999999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1849.3499999999999</v>
      </c>
      <c r="BL261" s="14" t="s">
        <v>288</v>
      </c>
      <c r="BM261" s="228" t="s">
        <v>703</v>
      </c>
    </row>
    <row r="262" s="2" customFormat="1" ht="21.75" customHeight="1">
      <c r="A262" s="29"/>
      <c r="B262" s="30"/>
      <c r="C262" s="217" t="s">
        <v>891</v>
      </c>
      <c r="D262" s="217" t="s">
        <v>284</v>
      </c>
      <c r="E262" s="218" t="s">
        <v>705</v>
      </c>
      <c r="F262" s="219" t="s">
        <v>706</v>
      </c>
      <c r="G262" s="220" t="s">
        <v>322</v>
      </c>
      <c r="H262" s="221">
        <v>27.448</v>
      </c>
      <c r="I262" s="222">
        <v>84</v>
      </c>
      <c r="J262" s="222">
        <f>ROUND(I262*H262,2)</f>
        <v>2305.6300000000001</v>
      </c>
      <c r="K262" s="223"/>
      <c r="L262" s="35"/>
      <c r="M262" s="224" t="s">
        <v>1</v>
      </c>
      <c r="N262" s="225" t="s">
        <v>38</v>
      </c>
      <c r="O262" s="226">
        <v>0.19600000000000001</v>
      </c>
      <c r="P262" s="226">
        <f>O262*H262</f>
        <v>5.3798080000000006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288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2305.6300000000001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2305.6300000000001</v>
      </c>
      <c r="BL262" s="14" t="s">
        <v>288</v>
      </c>
      <c r="BM262" s="228" t="s">
        <v>707</v>
      </c>
    </row>
    <row r="263" s="2" customFormat="1" ht="21.75" customHeight="1">
      <c r="A263" s="29"/>
      <c r="B263" s="30"/>
      <c r="C263" s="217" t="s">
        <v>892</v>
      </c>
      <c r="D263" s="217" t="s">
        <v>284</v>
      </c>
      <c r="E263" s="218" t="s">
        <v>713</v>
      </c>
      <c r="F263" s="219" t="s">
        <v>714</v>
      </c>
      <c r="G263" s="220" t="s">
        <v>287</v>
      </c>
      <c r="H263" s="221">
        <v>51.107999999999997</v>
      </c>
      <c r="I263" s="222">
        <v>0.75</v>
      </c>
      <c r="J263" s="222">
        <f>ROUND(I263*H263,2)</f>
        <v>38.329999999999998</v>
      </c>
      <c r="K263" s="223"/>
      <c r="L263" s="35"/>
      <c r="M263" s="224" t="s">
        <v>1</v>
      </c>
      <c r="N263" s="225" t="s">
        <v>38</v>
      </c>
      <c r="O263" s="226">
        <v>0.002</v>
      </c>
      <c r="P263" s="226">
        <f>O263*H263</f>
        <v>0.102216</v>
      </c>
      <c r="Q263" s="226">
        <v>0</v>
      </c>
      <c r="R263" s="226">
        <f>Q263*H263</f>
        <v>0</v>
      </c>
      <c r="S263" s="226">
        <v>0.02</v>
      </c>
      <c r="T263" s="227">
        <f>S263*H263</f>
        <v>1.02216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288</v>
      </c>
      <c r="AT263" s="228" t="s">
        <v>284</v>
      </c>
      <c r="AU263" s="228" t="s">
        <v>82</v>
      </c>
      <c r="AY263" s="14" t="s">
        <v>282</v>
      </c>
      <c r="BE263" s="229">
        <f>IF(N263="základní",J263,0)</f>
        <v>38.329999999999998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38.329999999999998</v>
      </c>
      <c r="BL263" s="14" t="s">
        <v>288</v>
      </c>
      <c r="BM263" s="228" t="s">
        <v>715</v>
      </c>
    </row>
    <row r="264" s="2" customFormat="1" ht="21.75" customHeight="1">
      <c r="A264" s="29"/>
      <c r="B264" s="30"/>
      <c r="C264" s="217" t="s">
        <v>893</v>
      </c>
      <c r="D264" s="217" t="s">
        <v>284</v>
      </c>
      <c r="E264" s="218" t="s">
        <v>863</v>
      </c>
      <c r="F264" s="219" t="s">
        <v>864</v>
      </c>
      <c r="G264" s="220" t="s">
        <v>322</v>
      </c>
      <c r="H264" s="221">
        <v>63</v>
      </c>
      <c r="I264" s="222">
        <v>57.299999999999997</v>
      </c>
      <c r="J264" s="222">
        <f>ROUND(I264*H264,2)</f>
        <v>3609.9000000000001</v>
      </c>
      <c r="K264" s="223"/>
      <c r="L264" s="35"/>
      <c r="M264" s="224" t="s">
        <v>1</v>
      </c>
      <c r="N264" s="225" t="s">
        <v>38</v>
      </c>
      <c r="O264" s="226">
        <v>0.186</v>
      </c>
      <c r="P264" s="226">
        <f>O264*H264</f>
        <v>11.718</v>
      </c>
      <c r="Q264" s="226">
        <v>0</v>
      </c>
      <c r="R264" s="226">
        <f>Q264*H264</f>
        <v>0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288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3609.9000000000001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3609.9000000000001</v>
      </c>
      <c r="BL264" s="14" t="s">
        <v>288</v>
      </c>
      <c r="BM264" s="228" t="s">
        <v>1502</v>
      </c>
    </row>
    <row r="265" s="2" customFormat="1" ht="33" customHeight="1">
      <c r="A265" s="29"/>
      <c r="B265" s="30"/>
      <c r="C265" s="217" t="s">
        <v>966</v>
      </c>
      <c r="D265" s="217" t="s">
        <v>284</v>
      </c>
      <c r="E265" s="218" t="s">
        <v>980</v>
      </c>
      <c r="F265" s="219" t="s">
        <v>981</v>
      </c>
      <c r="G265" s="220" t="s">
        <v>287</v>
      </c>
      <c r="H265" s="221">
        <v>28.780000000000001</v>
      </c>
      <c r="I265" s="222">
        <v>103</v>
      </c>
      <c r="J265" s="222">
        <f>ROUND(I265*H265,2)</f>
        <v>2964.3400000000001</v>
      </c>
      <c r="K265" s="223"/>
      <c r="L265" s="35"/>
      <c r="M265" s="224" t="s">
        <v>1</v>
      </c>
      <c r="N265" s="225" t="s">
        <v>38</v>
      </c>
      <c r="O265" s="226">
        <v>0.33300000000000002</v>
      </c>
      <c r="P265" s="226">
        <f>O265*H265</f>
        <v>9.5837400000000006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228" t="s">
        <v>288</v>
      </c>
      <c r="AT265" s="228" t="s">
        <v>284</v>
      </c>
      <c r="AU265" s="228" t="s">
        <v>82</v>
      </c>
      <c r="AY265" s="14" t="s">
        <v>282</v>
      </c>
      <c r="BE265" s="229">
        <f>IF(N265="základní",J265,0)</f>
        <v>2964.3400000000001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14" t="s">
        <v>80</v>
      </c>
      <c r="BK265" s="229">
        <f>ROUND(I265*H265,2)</f>
        <v>2964.3400000000001</v>
      </c>
      <c r="BL265" s="14" t="s">
        <v>288</v>
      </c>
      <c r="BM265" s="228" t="s">
        <v>982</v>
      </c>
    </row>
    <row r="266" s="12" customFormat="1" ht="22.8" customHeight="1">
      <c r="A266" s="12"/>
      <c r="B266" s="202"/>
      <c r="C266" s="203"/>
      <c r="D266" s="204" t="s">
        <v>72</v>
      </c>
      <c r="E266" s="215" t="s">
        <v>721</v>
      </c>
      <c r="F266" s="215" t="s">
        <v>722</v>
      </c>
      <c r="G266" s="203"/>
      <c r="H266" s="203"/>
      <c r="I266" s="203"/>
      <c r="J266" s="216">
        <f>BK266</f>
        <v>33462.269999999997</v>
      </c>
      <c r="K266" s="203"/>
      <c r="L266" s="207"/>
      <c r="M266" s="208"/>
      <c r="N266" s="209"/>
      <c r="O266" s="209"/>
      <c r="P266" s="210">
        <f>SUM(P267:P275)</f>
        <v>12.869203999999998</v>
      </c>
      <c r="Q266" s="209"/>
      <c r="R266" s="210">
        <f>SUM(R267:R275)</f>
        <v>0</v>
      </c>
      <c r="S266" s="209"/>
      <c r="T266" s="211">
        <f>SUM(T267:T275)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12" t="s">
        <v>80</v>
      </c>
      <c r="AT266" s="213" t="s">
        <v>72</v>
      </c>
      <c r="AU266" s="213" t="s">
        <v>80</v>
      </c>
      <c r="AY266" s="212" t="s">
        <v>282</v>
      </c>
      <c r="BK266" s="214">
        <f>SUM(BK267:BK275)</f>
        <v>33462.269999999997</v>
      </c>
    </row>
    <row r="267" s="2" customFormat="1" ht="21.75" customHeight="1">
      <c r="A267" s="29"/>
      <c r="B267" s="30"/>
      <c r="C267" s="217" t="s">
        <v>967</v>
      </c>
      <c r="D267" s="217" t="s">
        <v>284</v>
      </c>
      <c r="E267" s="218" t="s">
        <v>724</v>
      </c>
      <c r="F267" s="219" t="s">
        <v>725</v>
      </c>
      <c r="G267" s="220" t="s">
        <v>429</v>
      </c>
      <c r="H267" s="221">
        <v>79.575999999999993</v>
      </c>
      <c r="I267" s="222">
        <v>42.700000000000003</v>
      </c>
      <c r="J267" s="222">
        <f>ROUND(I267*H267,2)</f>
        <v>3397.9000000000001</v>
      </c>
      <c r="K267" s="223"/>
      <c r="L267" s="35"/>
      <c r="M267" s="224" t="s">
        <v>1</v>
      </c>
      <c r="N267" s="225" t="s">
        <v>38</v>
      </c>
      <c r="O267" s="226">
        <v>0.029999999999999999</v>
      </c>
      <c r="P267" s="226">
        <f>O267*H267</f>
        <v>2.3872799999999996</v>
      </c>
      <c r="Q267" s="226">
        <v>0</v>
      </c>
      <c r="R267" s="226">
        <f>Q267*H267</f>
        <v>0</v>
      </c>
      <c r="S267" s="226">
        <v>0</v>
      </c>
      <c r="T267" s="227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228" t="s">
        <v>288</v>
      </c>
      <c r="AT267" s="228" t="s">
        <v>284</v>
      </c>
      <c r="AU267" s="228" t="s">
        <v>82</v>
      </c>
      <c r="AY267" s="14" t="s">
        <v>282</v>
      </c>
      <c r="BE267" s="229">
        <f>IF(N267="základní",J267,0)</f>
        <v>3397.9000000000001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4" t="s">
        <v>80</v>
      </c>
      <c r="BK267" s="229">
        <f>ROUND(I267*H267,2)</f>
        <v>3397.9000000000001</v>
      </c>
      <c r="BL267" s="14" t="s">
        <v>288</v>
      </c>
      <c r="BM267" s="228" t="s">
        <v>726</v>
      </c>
    </row>
    <row r="268" s="2" customFormat="1" ht="21.75" customHeight="1">
      <c r="A268" s="29"/>
      <c r="B268" s="30"/>
      <c r="C268" s="217" t="s">
        <v>968</v>
      </c>
      <c r="D268" s="217" t="s">
        <v>284</v>
      </c>
      <c r="E268" s="218" t="s">
        <v>728</v>
      </c>
      <c r="F268" s="219" t="s">
        <v>729</v>
      </c>
      <c r="G268" s="220" t="s">
        <v>429</v>
      </c>
      <c r="H268" s="221">
        <v>731.20399999999995</v>
      </c>
      <c r="I268" s="222">
        <v>9.6300000000000008</v>
      </c>
      <c r="J268" s="222">
        <f>ROUND(I268*H268,2)</f>
        <v>7041.4899999999998</v>
      </c>
      <c r="K268" s="223"/>
      <c r="L268" s="35"/>
      <c r="M268" s="224" t="s">
        <v>1</v>
      </c>
      <c r="N268" s="225" t="s">
        <v>38</v>
      </c>
      <c r="O268" s="226">
        <v>0.002</v>
      </c>
      <c r="P268" s="226">
        <f>O268*H268</f>
        <v>1.4624079999999999</v>
      </c>
      <c r="Q268" s="226">
        <v>0</v>
      </c>
      <c r="R268" s="226">
        <f>Q268*H268</f>
        <v>0</v>
      </c>
      <c r="S268" s="226">
        <v>0</v>
      </c>
      <c r="T268" s="227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228" t="s">
        <v>288</v>
      </c>
      <c r="AT268" s="228" t="s">
        <v>284</v>
      </c>
      <c r="AU268" s="228" t="s">
        <v>82</v>
      </c>
      <c r="AY268" s="14" t="s">
        <v>282</v>
      </c>
      <c r="BE268" s="229">
        <f>IF(N268="základní",J268,0)</f>
        <v>7041.4899999999998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14" t="s">
        <v>80</v>
      </c>
      <c r="BK268" s="229">
        <f>ROUND(I268*H268,2)</f>
        <v>7041.4899999999998</v>
      </c>
      <c r="BL268" s="14" t="s">
        <v>288</v>
      </c>
      <c r="BM268" s="228" t="s">
        <v>730</v>
      </c>
    </row>
    <row r="269" s="2" customFormat="1" ht="21.75" customHeight="1">
      <c r="A269" s="29"/>
      <c r="B269" s="30"/>
      <c r="C269" s="217" t="s">
        <v>969</v>
      </c>
      <c r="D269" s="217" t="s">
        <v>284</v>
      </c>
      <c r="E269" s="218" t="s">
        <v>732</v>
      </c>
      <c r="F269" s="219" t="s">
        <v>733</v>
      </c>
      <c r="G269" s="220" t="s">
        <v>429</v>
      </c>
      <c r="H269" s="221">
        <v>24.806000000000001</v>
      </c>
      <c r="I269" s="222">
        <v>48</v>
      </c>
      <c r="J269" s="222">
        <f>ROUND(I269*H269,2)</f>
        <v>1190.6900000000001</v>
      </c>
      <c r="K269" s="223"/>
      <c r="L269" s="35"/>
      <c r="M269" s="224" t="s">
        <v>1</v>
      </c>
      <c r="N269" s="225" t="s">
        <v>38</v>
      </c>
      <c r="O269" s="226">
        <v>0.032000000000000001</v>
      </c>
      <c r="P269" s="226">
        <f>O269*H269</f>
        <v>0.79379200000000005</v>
      </c>
      <c r="Q269" s="226">
        <v>0</v>
      </c>
      <c r="R269" s="226">
        <f>Q269*H269</f>
        <v>0</v>
      </c>
      <c r="S269" s="226">
        <v>0</v>
      </c>
      <c r="T269" s="227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228" t="s">
        <v>288</v>
      </c>
      <c r="AT269" s="228" t="s">
        <v>284</v>
      </c>
      <c r="AU269" s="228" t="s">
        <v>82</v>
      </c>
      <c r="AY269" s="14" t="s">
        <v>282</v>
      </c>
      <c r="BE269" s="229">
        <f>IF(N269="základní",J269,0)</f>
        <v>1190.6900000000001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14" t="s">
        <v>80</v>
      </c>
      <c r="BK269" s="229">
        <f>ROUND(I269*H269,2)</f>
        <v>1190.6900000000001</v>
      </c>
      <c r="BL269" s="14" t="s">
        <v>288</v>
      </c>
      <c r="BM269" s="228" t="s">
        <v>734</v>
      </c>
    </row>
    <row r="270" s="2" customFormat="1" ht="21.75" customHeight="1">
      <c r="A270" s="29"/>
      <c r="B270" s="30"/>
      <c r="C270" s="217" t="s">
        <v>970</v>
      </c>
      <c r="D270" s="217" t="s">
        <v>284</v>
      </c>
      <c r="E270" s="218" t="s">
        <v>736</v>
      </c>
      <c r="F270" s="219" t="s">
        <v>737</v>
      </c>
      <c r="G270" s="220" t="s">
        <v>429</v>
      </c>
      <c r="H270" s="221">
        <v>248.06</v>
      </c>
      <c r="I270" s="222">
        <v>12.300000000000001</v>
      </c>
      <c r="J270" s="222">
        <f>ROUND(I270*H270,2)</f>
        <v>3051.1399999999999</v>
      </c>
      <c r="K270" s="223"/>
      <c r="L270" s="35"/>
      <c r="M270" s="224" t="s">
        <v>1</v>
      </c>
      <c r="N270" s="225" t="s">
        <v>38</v>
      </c>
      <c r="O270" s="226">
        <v>0.0030000000000000001</v>
      </c>
      <c r="P270" s="226">
        <f>O270*H270</f>
        <v>0.74418000000000006</v>
      </c>
      <c r="Q270" s="226">
        <v>0</v>
      </c>
      <c r="R270" s="226">
        <f>Q270*H270</f>
        <v>0</v>
      </c>
      <c r="S270" s="226">
        <v>0</v>
      </c>
      <c r="T270" s="227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228" t="s">
        <v>288</v>
      </c>
      <c r="AT270" s="228" t="s">
        <v>284</v>
      </c>
      <c r="AU270" s="228" t="s">
        <v>82</v>
      </c>
      <c r="AY270" s="14" t="s">
        <v>282</v>
      </c>
      <c r="BE270" s="229">
        <f>IF(N270="základní",J270,0)</f>
        <v>3051.1399999999999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14" t="s">
        <v>80</v>
      </c>
      <c r="BK270" s="229">
        <f>ROUND(I270*H270,2)</f>
        <v>3051.1399999999999</v>
      </c>
      <c r="BL270" s="14" t="s">
        <v>288</v>
      </c>
      <c r="BM270" s="228" t="s">
        <v>738</v>
      </c>
    </row>
    <row r="271" s="2" customFormat="1" ht="21.75" customHeight="1">
      <c r="A271" s="29"/>
      <c r="B271" s="30"/>
      <c r="C271" s="217" t="s">
        <v>971</v>
      </c>
      <c r="D271" s="217" t="s">
        <v>284</v>
      </c>
      <c r="E271" s="218" t="s">
        <v>740</v>
      </c>
      <c r="F271" s="219" t="s">
        <v>741</v>
      </c>
      <c r="G271" s="220" t="s">
        <v>429</v>
      </c>
      <c r="H271" s="221">
        <v>46.417999999999999</v>
      </c>
      <c r="I271" s="222">
        <v>165</v>
      </c>
      <c r="J271" s="222">
        <f>ROUND(I271*H271,2)</f>
        <v>7658.9700000000003</v>
      </c>
      <c r="K271" s="223"/>
      <c r="L271" s="35"/>
      <c r="M271" s="224" t="s">
        <v>1</v>
      </c>
      <c r="N271" s="225" t="s">
        <v>38</v>
      </c>
      <c r="O271" s="226">
        <v>0.159</v>
      </c>
      <c r="P271" s="226">
        <f>O271*H271</f>
        <v>7.3804619999999996</v>
      </c>
      <c r="Q271" s="226">
        <v>0</v>
      </c>
      <c r="R271" s="226">
        <f>Q271*H271</f>
        <v>0</v>
      </c>
      <c r="S271" s="226">
        <v>0</v>
      </c>
      <c r="T271" s="227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228" t="s">
        <v>288</v>
      </c>
      <c r="AT271" s="228" t="s">
        <v>284</v>
      </c>
      <c r="AU271" s="228" t="s">
        <v>82</v>
      </c>
      <c r="AY271" s="14" t="s">
        <v>282</v>
      </c>
      <c r="BE271" s="229">
        <f>IF(N271="základní",J271,0)</f>
        <v>7658.9700000000003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14" t="s">
        <v>80</v>
      </c>
      <c r="BK271" s="229">
        <f>ROUND(I271*H271,2)</f>
        <v>7658.9700000000003</v>
      </c>
      <c r="BL271" s="14" t="s">
        <v>288</v>
      </c>
      <c r="BM271" s="228" t="s">
        <v>742</v>
      </c>
    </row>
    <row r="272" s="2" customFormat="1" ht="16.5" customHeight="1">
      <c r="A272" s="29"/>
      <c r="B272" s="30"/>
      <c r="C272" s="217" t="s">
        <v>972</v>
      </c>
      <c r="D272" s="217" t="s">
        <v>284</v>
      </c>
      <c r="E272" s="218" t="s">
        <v>744</v>
      </c>
      <c r="F272" s="219" t="s">
        <v>745</v>
      </c>
      <c r="G272" s="220" t="s">
        <v>429</v>
      </c>
      <c r="H272" s="221">
        <v>16.847000000000001</v>
      </c>
      <c r="I272" s="222">
        <v>11.1</v>
      </c>
      <c r="J272" s="222">
        <f>ROUND(I272*H272,2)</f>
        <v>187</v>
      </c>
      <c r="K272" s="223"/>
      <c r="L272" s="35"/>
      <c r="M272" s="224" t="s">
        <v>1</v>
      </c>
      <c r="N272" s="225" t="s">
        <v>38</v>
      </c>
      <c r="O272" s="226">
        <v>0.0060000000000000001</v>
      </c>
      <c r="P272" s="226">
        <f>O272*H272</f>
        <v>0.10108200000000001</v>
      </c>
      <c r="Q272" s="226">
        <v>0</v>
      </c>
      <c r="R272" s="226">
        <f>Q272*H272</f>
        <v>0</v>
      </c>
      <c r="S272" s="226">
        <v>0</v>
      </c>
      <c r="T272" s="227">
        <f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228" t="s">
        <v>288</v>
      </c>
      <c r="AT272" s="228" t="s">
        <v>284</v>
      </c>
      <c r="AU272" s="228" t="s">
        <v>82</v>
      </c>
      <c r="AY272" s="14" t="s">
        <v>282</v>
      </c>
      <c r="BE272" s="229">
        <f>IF(N272="základní",J272,0)</f>
        <v>187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14" t="s">
        <v>80</v>
      </c>
      <c r="BK272" s="229">
        <f>ROUND(I272*H272,2)</f>
        <v>187</v>
      </c>
      <c r="BL272" s="14" t="s">
        <v>288</v>
      </c>
      <c r="BM272" s="228" t="s">
        <v>992</v>
      </c>
    </row>
    <row r="273" s="2" customFormat="1" ht="33" customHeight="1">
      <c r="A273" s="29"/>
      <c r="B273" s="30"/>
      <c r="C273" s="217" t="s">
        <v>973</v>
      </c>
      <c r="D273" s="217" t="s">
        <v>284</v>
      </c>
      <c r="E273" s="218" t="s">
        <v>884</v>
      </c>
      <c r="F273" s="219" t="s">
        <v>885</v>
      </c>
      <c r="G273" s="220" t="s">
        <v>429</v>
      </c>
      <c r="H273" s="221">
        <v>7.5599999999999996</v>
      </c>
      <c r="I273" s="222">
        <v>162</v>
      </c>
      <c r="J273" s="222">
        <f>ROUND(I273*H273,2)</f>
        <v>1224.72</v>
      </c>
      <c r="K273" s="223"/>
      <c r="L273" s="35"/>
      <c r="M273" s="224" t="s">
        <v>1</v>
      </c>
      <c r="N273" s="225" t="s">
        <v>38</v>
      </c>
      <c r="O273" s="226">
        <v>0</v>
      </c>
      <c r="P273" s="226">
        <f>O273*H273</f>
        <v>0</v>
      </c>
      <c r="Q273" s="226">
        <v>0</v>
      </c>
      <c r="R273" s="226">
        <f>Q273*H273</f>
        <v>0</v>
      </c>
      <c r="S273" s="226">
        <v>0</v>
      </c>
      <c r="T273" s="227">
        <f>S273*H273</f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228" t="s">
        <v>288</v>
      </c>
      <c r="AT273" s="228" t="s">
        <v>284</v>
      </c>
      <c r="AU273" s="228" t="s">
        <v>82</v>
      </c>
      <c r="AY273" s="14" t="s">
        <v>282</v>
      </c>
      <c r="BE273" s="229">
        <f>IF(N273="základní",J273,0)</f>
        <v>1224.72</v>
      </c>
      <c r="BF273" s="229">
        <f>IF(N273="snížená",J273,0)</f>
        <v>0</v>
      </c>
      <c r="BG273" s="229">
        <f>IF(N273="zákl. přenesená",J273,0)</f>
        <v>0</v>
      </c>
      <c r="BH273" s="229">
        <f>IF(N273="sníž. přenesená",J273,0)</f>
        <v>0</v>
      </c>
      <c r="BI273" s="229">
        <f>IF(N273="nulová",J273,0)</f>
        <v>0</v>
      </c>
      <c r="BJ273" s="14" t="s">
        <v>80</v>
      </c>
      <c r="BK273" s="229">
        <f>ROUND(I273*H273,2)</f>
        <v>1224.72</v>
      </c>
      <c r="BL273" s="14" t="s">
        <v>288</v>
      </c>
      <c r="BM273" s="228" t="s">
        <v>886</v>
      </c>
    </row>
    <row r="274" s="2" customFormat="1" ht="44.25" customHeight="1">
      <c r="A274" s="29"/>
      <c r="B274" s="30"/>
      <c r="C274" s="217" t="s">
        <v>974</v>
      </c>
      <c r="D274" s="217" t="s">
        <v>284</v>
      </c>
      <c r="E274" s="218" t="s">
        <v>748</v>
      </c>
      <c r="F274" s="219" t="s">
        <v>749</v>
      </c>
      <c r="G274" s="220" t="s">
        <v>429</v>
      </c>
      <c r="H274" s="221">
        <v>28.713999999999999</v>
      </c>
      <c r="I274" s="222">
        <v>253</v>
      </c>
      <c r="J274" s="222">
        <f>ROUND(I274*H274,2)</f>
        <v>7264.6400000000003</v>
      </c>
      <c r="K274" s="223"/>
      <c r="L274" s="35"/>
      <c r="M274" s="224" t="s">
        <v>1</v>
      </c>
      <c r="N274" s="225" t="s">
        <v>38</v>
      </c>
      <c r="O274" s="226">
        <v>0</v>
      </c>
      <c r="P274" s="226">
        <f>O274*H274</f>
        <v>0</v>
      </c>
      <c r="Q274" s="226">
        <v>0</v>
      </c>
      <c r="R274" s="226">
        <f>Q274*H274</f>
        <v>0</v>
      </c>
      <c r="S274" s="226">
        <v>0</v>
      </c>
      <c r="T274" s="227">
        <f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228" t="s">
        <v>288</v>
      </c>
      <c r="AT274" s="228" t="s">
        <v>284</v>
      </c>
      <c r="AU274" s="228" t="s">
        <v>82</v>
      </c>
      <c r="AY274" s="14" t="s">
        <v>282</v>
      </c>
      <c r="BE274" s="229">
        <f>IF(N274="základní",J274,0)</f>
        <v>7264.6400000000003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14" t="s">
        <v>80</v>
      </c>
      <c r="BK274" s="229">
        <f>ROUND(I274*H274,2)</f>
        <v>7264.6400000000003</v>
      </c>
      <c r="BL274" s="14" t="s">
        <v>288</v>
      </c>
      <c r="BM274" s="228" t="s">
        <v>750</v>
      </c>
    </row>
    <row r="275" s="2" customFormat="1" ht="44.25" customHeight="1">
      <c r="A275" s="29"/>
      <c r="B275" s="30"/>
      <c r="C275" s="217" t="s">
        <v>975</v>
      </c>
      <c r="D275" s="217" t="s">
        <v>284</v>
      </c>
      <c r="E275" s="218" t="s">
        <v>752</v>
      </c>
      <c r="F275" s="219" t="s">
        <v>753</v>
      </c>
      <c r="G275" s="220" t="s">
        <v>429</v>
      </c>
      <c r="H275" s="221">
        <v>4.843</v>
      </c>
      <c r="I275" s="222">
        <v>505</v>
      </c>
      <c r="J275" s="222">
        <f>ROUND(I275*H275,2)</f>
        <v>2445.7199999999998</v>
      </c>
      <c r="K275" s="223"/>
      <c r="L275" s="35"/>
      <c r="M275" s="224" t="s">
        <v>1</v>
      </c>
      <c r="N275" s="225" t="s">
        <v>38</v>
      </c>
      <c r="O275" s="226">
        <v>0</v>
      </c>
      <c r="P275" s="226">
        <f>O275*H275</f>
        <v>0</v>
      </c>
      <c r="Q275" s="226">
        <v>0</v>
      </c>
      <c r="R275" s="226">
        <f>Q275*H275</f>
        <v>0</v>
      </c>
      <c r="S275" s="226">
        <v>0</v>
      </c>
      <c r="T275" s="227">
        <f>S275*H275</f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228" t="s">
        <v>288</v>
      </c>
      <c r="AT275" s="228" t="s">
        <v>284</v>
      </c>
      <c r="AU275" s="228" t="s">
        <v>82</v>
      </c>
      <c r="AY275" s="14" t="s">
        <v>282</v>
      </c>
      <c r="BE275" s="229">
        <f>IF(N275="základní",J275,0)</f>
        <v>2445.7199999999998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14" t="s">
        <v>80</v>
      </c>
      <c r="BK275" s="229">
        <f>ROUND(I275*H275,2)</f>
        <v>2445.7199999999998</v>
      </c>
      <c r="BL275" s="14" t="s">
        <v>288</v>
      </c>
      <c r="BM275" s="228" t="s">
        <v>754</v>
      </c>
    </row>
    <row r="276" s="12" customFormat="1" ht="22.8" customHeight="1">
      <c r="A276" s="12"/>
      <c r="B276" s="202"/>
      <c r="C276" s="203"/>
      <c r="D276" s="204" t="s">
        <v>72</v>
      </c>
      <c r="E276" s="215" t="s">
        <v>755</v>
      </c>
      <c r="F276" s="215" t="s">
        <v>756</v>
      </c>
      <c r="G276" s="203"/>
      <c r="H276" s="203"/>
      <c r="I276" s="203"/>
      <c r="J276" s="216">
        <f>BK276</f>
        <v>106675.41</v>
      </c>
      <c r="K276" s="203"/>
      <c r="L276" s="207"/>
      <c r="M276" s="208"/>
      <c r="N276" s="209"/>
      <c r="O276" s="209"/>
      <c r="P276" s="210">
        <f>P277</f>
        <v>165.31896</v>
      </c>
      <c r="Q276" s="209"/>
      <c r="R276" s="210">
        <f>R277</f>
        <v>0</v>
      </c>
      <c r="S276" s="209"/>
      <c r="T276" s="211">
        <f>T277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2" t="s">
        <v>80</v>
      </c>
      <c r="AT276" s="213" t="s">
        <v>72</v>
      </c>
      <c r="AU276" s="213" t="s">
        <v>80</v>
      </c>
      <c r="AY276" s="212" t="s">
        <v>282</v>
      </c>
      <c r="BK276" s="214">
        <f>BK277</f>
        <v>106675.41</v>
      </c>
    </row>
    <row r="277" s="2" customFormat="1" ht="21.75" customHeight="1">
      <c r="A277" s="29"/>
      <c r="B277" s="30"/>
      <c r="C277" s="217" t="s">
        <v>976</v>
      </c>
      <c r="D277" s="217" t="s">
        <v>284</v>
      </c>
      <c r="E277" s="218" t="s">
        <v>758</v>
      </c>
      <c r="F277" s="219" t="s">
        <v>759</v>
      </c>
      <c r="G277" s="220" t="s">
        <v>429</v>
      </c>
      <c r="H277" s="221">
        <v>111.702</v>
      </c>
      <c r="I277" s="222">
        <v>955</v>
      </c>
      <c r="J277" s="222">
        <f>ROUND(I277*H277,2)</f>
        <v>106675.41</v>
      </c>
      <c r="K277" s="223"/>
      <c r="L277" s="35"/>
      <c r="M277" s="224" t="s">
        <v>1</v>
      </c>
      <c r="N277" s="225" t="s">
        <v>38</v>
      </c>
      <c r="O277" s="226">
        <v>1.48</v>
      </c>
      <c r="P277" s="226">
        <f>O277*H277</f>
        <v>165.31896</v>
      </c>
      <c r="Q277" s="226">
        <v>0</v>
      </c>
      <c r="R277" s="226">
        <f>Q277*H277</f>
        <v>0</v>
      </c>
      <c r="S277" s="226">
        <v>0</v>
      </c>
      <c r="T277" s="227">
        <f>S277*H277</f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228" t="s">
        <v>288</v>
      </c>
      <c r="AT277" s="228" t="s">
        <v>284</v>
      </c>
      <c r="AU277" s="228" t="s">
        <v>82</v>
      </c>
      <c r="AY277" s="14" t="s">
        <v>282</v>
      </c>
      <c r="BE277" s="229">
        <f>IF(N277="základní",J277,0)</f>
        <v>106675.41</v>
      </c>
      <c r="BF277" s="229">
        <f>IF(N277="snížená",J277,0)</f>
        <v>0</v>
      </c>
      <c r="BG277" s="229">
        <f>IF(N277="zákl. přenesená",J277,0)</f>
        <v>0</v>
      </c>
      <c r="BH277" s="229">
        <f>IF(N277="sníž. přenesená",J277,0)</f>
        <v>0</v>
      </c>
      <c r="BI277" s="229">
        <f>IF(N277="nulová",J277,0)</f>
        <v>0</v>
      </c>
      <c r="BJ277" s="14" t="s">
        <v>80</v>
      </c>
      <c r="BK277" s="229">
        <f>ROUND(I277*H277,2)</f>
        <v>106675.41</v>
      </c>
      <c r="BL277" s="14" t="s">
        <v>288</v>
      </c>
      <c r="BM277" s="228" t="s">
        <v>1519</v>
      </c>
    </row>
    <row r="278" s="12" customFormat="1" ht="25.92" customHeight="1">
      <c r="A278" s="12"/>
      <c r="B278" s="202"/>
      <c r="C278" s="203"/>
      <c r="D278" s="204" t="s">
        <v>72</v>
      </c>
      <c r="E278" s="205" t="s">
        <v>378</v>
      </c>
      <c r="F278" s="205" t="s">
        <v>761</v>
      </c>
      <c r="G278" s="203"/>
      <c r="H278" s="203"/>
      <c r="I278" s="203"/>
      <c r="J278" s="206">
        <f>BK278</f>
        <v>17020</v>
      </c>
      <c r="K278" s="203"/>
      <c r="L278" s="207"/>
      <c r="M278" s="208"/>
      <c r="N278" s="209"/>
      <c r="O278" s="209"/>
      <c r="P278" s="210">
        <f>P279</f>
        <v>5.3014999999999999</v>
      </c>
      <c r="Q278" s="209"/>
      <c r="R278" s="210">
        <f>R279</f>
        <v>0.056465000000000001</v>
      </c>
      <c r="S278" s="209"/>
      <c r="T278" s="211">
        <f>T279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12" t="s">
        <v>155</v>
      </c>
      <c r="AT278" s="213" t="s">
        <v>72</v>
      </c>
      <c r="AU278" s="213" t="s">
        <v>73</v>
      </c>
      <c r="AY278" s="212" t="s">
        <v>282</v>
      </c>
      <c r="BK278" s="214">
        <f>BK279</f>
        <v>17020</v>
      </c>
    </row>
    <row r="279" s="12" customFormat="1" ht="22.8" customHeight="1">
      <c r="A279" s="12"/>
      <c r="B279" s="202"/>
      <c r="C279" s="203"/>
      <c r="D279" s="204" t="s">
        <v>72</v>
      </c>
      <c r="E279" s="215" t="s">
        <v>762</v>
      </c>
      <c r="F279" s="215" t="s">
        <v>763</v>
      </c>
      <c r="G279" s="203"/>
      <c r="H279" s="203"/>
      <c r="I279" s="203"/>
      <c r="J279" s="216">
        <f>BK279</f>
        <v>17020</v>
      </c>
      <c r="K279" s="203"/>
      <c r="L279" s="207"/>
      <c r="M279" s="208"/>
      <c r="N279" s="209"/>
      <c r="O279" s="209"/>
      <c r="P279" s="210">
        <f>P280</f>
        <v>5.3014999999999999</v>
      </c>
      <c r="Q279" s="209"/>
      <c r="R279" s="210">
        <f>R280</f>
        <v>0.056465000000000001</v>
      </c>
      <c r="S279" s="209"/>
      <c r="T279" s="211">
        <f>T280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12" t="s">
        <v>155</v>
      </c>
      <c r="AT279" s="213" t="s">
        <v>72</v>
      </c>
      <c r="AU279" s="213" t="s">
        <v>80</v>
      </c>
      <c r="AY279" s="212" t="s">
        <v>282</v>
      </c>
      <c r="BK279" s="214">
        <f>BK280</f>
        <v>17020</v>
      </c>
    </row>
    <row r="280" s="2" customFormat="1" ht="21.75" customHeight="1">
      <c r="A280" s="29"/>
      <c r="B280" s="30"/>
      <c r="C280" s="217" t="s">
        <v>977</v>
      </c>
      <c r="D280" s="217" t="s">
        <v>284</v>
      </c>
      <c r="E280" s="218" t="s">
        <v>1444</v>
      </c>
      <c r="F280" s="219" t="s">
        <v>1445</v>
      </c>
      <c r="G280" s="220" t="s">
        <v>322</v>
      </c>
      <c r="H280" s="221">
        <v>11.5</v>
      </c>
      <c r="I280" s="222">
        <v>1480</v>
      </c>
      <c r="J280" s="222">
        <f>ROUND(I280*H280,2)</f>
        <v>17020</v>
      </c>
      <c r="K280" s="223"/>
      <c r="L280" s="35"/>
      <c r="M280" s="240" t="s">
        <v>1</v>
      </c>
      <c r="N280" s="241" t="s">
        <v>38</v>
      </c>
      <c r="O280" s="242">
        <v>0.46100000000000002</v>
      </c>
      <c r="P280" s="242">
        <f>O280*H280</f>
        <v>5.3014999999999999</v>
      </c>
      <c r="Q280" s="242">
        <v>0.0049100000000000003</v>
      </c>
      <c r="R280" s="242">
        <f>Q280*H280</f>
        <v>0.056465000000000001</v>
      </c>
      <c r="S280" s="242">
        <v>0</v>
      </c>
      <c r="T280" s="243">
        <f>S280*H280</f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228" t="s">
        <v>544</v>
      </c>
      <c r="AT280" s="228" t="s">
        <v>284</v>
      </c>
      <c r="AU280" s="228" t="s">
        <v>82</v>
      </c>
      <c r="AY280" s="14" t="s">
        <v>282</v>
      </c>
      <c r="BE280" s="229">
        <f>IF(N280="základní",J280,0)</f>
        <v>17020</v>
      </c>
      <c r="BF280" s="229">
        <f>IF(N280="snížená",J280,0)</f>
        <v>0</v>
      </c>
      <c r="BG280" s="229">
        <f>IF(N280="zákl. přenesená",J280,0)</f>
        <v>0</v>
      </c>
      <c r="BH280" s="229">
        <f>IF(N280="sníž. přenesená",J280,0)</f>
        <v>0</v>
      </c>
      <c r="BI280" s="229">
        <f>IF(N280="nulová",J280,0)</f>
        <v>0</v>
      </c>
      <c r="BJ280" s="14" t="s">
        <v>80</v>
      </c>
      <c r="BK280" s="229">
        <f>ROUND(I280*H280,2)</f>
        <v>17020</v>
      </c>
      <c r="BL280" s="14" t="s">
        <v>544</v>
      </c>
      <c r="BM280" s="228" t="s">
        <v>1446</v>
      </c>
    </row>
    <row r="281" s="2" customFormat="1" ht="6.96" customHeight="1">
      <c r="A281" s="29"/>
      <c r="B281" s="56"/>
      <c r="C281" s="57"/>
      <c r="D281" s="57"/>
      <c r="E281" s="57"/>
      <c r="F281" s="57"/>
      <c r="G281" s="57"/>
      <c r="H281" s="57"/>
      <c r="I281" s="57"/>
      <c r="J281" s="57"/>
      <c r="K281" s="57"/>
      <c r="L281" s="35"/>
      <c r="M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</row>
  </sheetData>
  <sheetProtection sheet="1" autoFilter="0" formatColumns="0" formatRows="0" objects="1" scenarios="1" spinCount="100000" saltValue="MDX4jHVNmKciY/1GQ81n41lkO3BC2NAyV1ZGr0KQWdpTM3cVGLM+Ami9525cBqrThTIRPV5SOwbmIKEXhvnHcQ==" hashValue="uqSYwr6YONKO9+TjZmTVnvXnsB/tK8T+XDeaRucc90vbiOwiWr/n2PFHFq6FXW3AUZLWjiP8wAe01HSo5GNm/Q==" algorithmName="SHA-512" password="CC35"/>
  <autoFilter ref="C130:K28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126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1059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1520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ROUND(J130, 2)</f>
        <v>2143847.0099999998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ROUND((SUM(BE130:BE273)),  2)</f>
        <v>2143847.0099999998</v>
      </c>
      <c r="G35" s="29"/>
      <c r="H35" s="29"/>
      <c r="I35" s="155">
        <v>0.20999999999999999</v>
      </c>
      <c r="J35" s="154">
        <f>ROUND(((SUM(BE130:BE273))*I35),  2)</f>
        <v>450207.87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ROUND((SUM(BF130:BF273)),  2)</f>
        <v>0</v>
      </c>
      <c r="G36" s="29"/>
      <c r="H36" s="29"/>
      <c r="I36" s="155">
        <v>0.14999999999999999</v>
      </c>
      <c r="J36" s="154">
        <f>ROUND(((SUM(BF130:BF273))*I36),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ROUND((SUM(BG130:BG273)),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ROUND((SUM(BH130:BH273)),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ROUND((SUM(BI130:BI273)),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2594054.8799999999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1059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001.1-6 - Výtlak 6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J130</f>
        <v>2143847.0099999998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J131</f>
        <v>2143847.0099999998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J132</f>
        <v>1182203.4799999998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J180</f>
        <v>3146.4000000000001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J182</f>
        <v>1211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J185</f>
        <v>24023.669999999998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J193</f>
        <v>262160.58000000002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J207</f>
        <v>481759.97999999998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J256</f>
        <v>37190.050000000003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J263</f>
        <v>44472.730000000003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J272</f>
        <v>107679.12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6.96" customHeight="1">
      <c r="A110" s="29"/>
      <c r="B110" s="56"/>
      <c r="C110" s="57"/>
      <c r="D110" s="57"/>
      <c r="E110" s="57"/>
      <c r="F110" s="57"/>
      <c r="G110" s="57"/>
      <c r="H110" s="57"/>
      <c r="I110" s="57"/>
      <c r="J110" s="57"/>
      <c r="K110" s="57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="2" customFormat="1" ht="6.96" customHeight="1">
      <c r="A114" s="29"/>
      <c r="B114" s="58"/>
      <c r="C114" s="59"/>
      <c r="D114" s="59"/>
      <c r="E114" s="59"/>
      <c r="F114" s="59"/>
      <c r="G114" s="59"/>
      <c r="H114" s="59"/>
      <c r="I114" s="59"/>
      <c r="J114" s="59"/>
      <c r="K114" s="59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24.96" customHeight="1">
      <c r="A115" s="29"/>
      <c r="B115" s="30"/>
      <c r="C115" s="20" t="s">
        <v>267</v>
      </c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2" customHeight="1">
      <c r="A117" s="29"/>
      <c r="B117" s="30"/>
      <c r="C117" s="26" t="s">
        <v>14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26.25" customHeight="1">
      <c r="A118" s="29"/>
      <c r="B118" s="30"/>
      <c r="C118" s="31"/>
      <c r="D118" s="31"/>
      <c r="E118" s="174" t="str">
        <f>E7</f>
        <v>Kanalizace a ČOV pro obec Horní Kruty, místní část Dolní Kruty, Přestavlky a Bohouňovice II</v>
      </c>
      <c r="F118" s="26"/>
      <c r="G118" s="26"/>
      <c r="H118" s="26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1" customFormat="1" ht="12" customHeight="1">
      <c r="B119" s="18"/>
      <c r="C119" s="26" t="s">
        <v>246</v>
      </c>
      <c r="D119" s="19"/>
      <c r="E119" s="19"/>
      <c r="F119" s="19"/>
      <c r="G119" s="19"/>
      <c r="H119" s="19"/>
      <c r="I119" s="19"/>
      <c r="J119" s="19"/>
      <c r="K119" s="19"/>
      <c r="L119" s="17"/>
    </row>
    <row r="120" s="2" customFormat="1" ht="16.5" customHeight="1">
      <c r="A120" s="29"/>
      <c r="B120" s="30"/>
      <c r="C120" s="31"/>
      <c r="D120" s="31"/>
      <c r="E120" s="174" t="s">
        <v>1059</v>
      </c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248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6.5" customHeight="1">
      <c r="A122" s="29"/>
      <c r="B122" s="30"/>
      <c r="C122" s="31"/>
      <c r="D122" s="31"/>
      <c r="E122" s="66" t="str">
        <f>E11</f>
        <v>001.1-6 - Výtlak 6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6.96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2" customHeight="1">
      <c r="A124" s="29"/>
      <c r="B124" s="30"/>
      <c r="C124" s="26" t="s">
        <v>18</v>
      </c>
      <c r="D124" s="31"/>
      <c r="E124" s="31"/>
      <c r="F124" s="23" t="str">
        <f>F14</f>
        <v>Horní Kruty, místní část Dolní Kruty, Přestavlky a</v>
      </c>
      <c r="G124" s="31"/>
      <c r="H124" s="31"/>
      <c r="I124" s="26" t="s">
        <v>20</v>
      </c>
      <c r="J124" s="69" t="str">
        <f>IF(J14="","",J14)</f>
        <v>10. 2. 2021</v>
      </c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40.05" customHeight="1">
      <c r="A126" s="29"/>
      <c r="B126" s="30"/>
      <c r="C126" s="26" t="s">
        <v>22</v>
      </c>
      <c r="D126" s="31"/>
      <c r="E126" s="31"/>
      <c r="F126" s="23" t="str">
        <f>E17</f>
        <v>Obec Horní Kruty</v>
      </c>
      <c r="G126" s="31"/>
      <c r="H126" s="31"/>
      <c r="I126" s="26" t="s">
        <v>28</v>
      </c>
      <c r="J126" s="27" t="str">
        <f>E23</f>
        <v>Vodohospodářské inženýrské služby a.s.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5.15" customHeight="1">
      <c r="A127" s="29"/>
      <c r="B127" s="30"/>
      <c r="C127" s="26" t="s">
        <v>26</v>
      </c>
      <c r="D127" s="31"/>
      <c r="E127" s="31"/>
      <c r="F127" s="23" t="str">
        <f>IF(E20="","",E20)</f>
        <v xml:space="preserve"> </v>
      </c>
      <c r="G127" s="31"/>
      <c r="H127" s="31"/>
      <c r="I127" s="26" t="s">
        <v>31</v>
      </c>
      <c r="J127" s="27" t="str">
        <f>E26</f>
        <v xml:space="preserve"> 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0.32" customHeight="1">
      <c r="A128" s="29"/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11" customFormat="1" ht="29.28" customHeight="1">
      <c r="A129" s="190"/>
      <c r="B129" s="191"/>
      <c r="C129" s="192" t="s">
        <v>268</v>
      </c>
      <c r="D129" s="193" t="s">
        <v>58</v>
      </c>
      <c r="E129" s="193" t="s">
        <v>54</v>
      </c>
      <c r="F129" s="193" t="s">
        <v>55</v>
      </c>
      <c r="G129" s="193" t="s">
        <v>269</v>
      </c>
      <c r="H129" s="193" t="s">
        <v>270</v>
      </c>
      <c r="I129" s="193" t="s">
        <v>271</v>
      </c>
      <c r="J129" s="194" t="s">
        <v>252</v>
      </c>
      <c r="K129" s="195" t="s">
        <v>272</v>
      </c>
      <c r="L129" s="196"/>
      <c r="M129" s="90" t="s">
        <v>1</v>
      </c>
      <c r="N129" s="91" t="s">
        <v>37</v>
      </c>
      <c r="O129" s="91" t="s">
        <v>273</v>
      </c>
      <c r="P129" s="91" t="s">
        <v>274</v>
      </c>
      <c r="Q129" s="91" t="s">
        <v>275</v>
      </c>
      <c r="R129" s="91" t="s">
        <v>276</v>
      </c>
      <c r="S129" s="91" t="s">
        <v>277</v>
      </c>
      <c r="T129" s="92" t="s">
        <v>278</v>
      </c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</row>
    <row r="130" s="2" customFormat="1" ht="22.8" customHeight="1">
      <c r="A130" s="29"/>
      <c r="B130" s="30"/>
      <c r="C130" s="97" t="s">
        <v>279</v>
      </c>
      <c r="D130" s="31"/>
      <c r="E130" s="31"/>
      <c r="F130" s="31"/>
      <c r="G130" s="31"/>
      <c r="H130" s="31"/>
      <c r="I130" s="31"/>
      <c r="J130" s="197">
        <f>BK130</f>
        <v>2143847.0099999998</v>
      </c>
      <c r="K130" s="31"/>
      <c r="L130" s="35"/>
      <c r="M130" s="93"/>
      <c r="N130" s="198"/>
      <c r="O130" s="94"/>
      <c r="P130" s="199">
        <f>P131</f>
        <v>1980.9485760000007</v>
      </c>
      <c r="Q130" s="94"/>
      <c r="R130" s="199">
        <f>R131</f>
        <v>113.22988704000001</v>
      </c>
      <c r="S130" s="94"/>
      <c r="T130" s="200">
        <f>T131</f>
        <v>146.81336000000002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72</v>
      </c>
      <c r="AU130" s="14" t="s">
        <v>254</v>
      </c>
      <c r="BK130" s="201">
        <f>BK131</f>
        <v>2143847.0099999998</v>
      </c>
    </row>
    <row r="131" s="12" customFormat="1" ht="25.92" customHeight="1">
      <c r="A131" s="12"/>
      <c r="B131" s="202"/>
      <c r="C131" s="203"/>
      <c r="D131" s="204" t="s">
        <v>72</v>
      </c>
      <c r="E131" s="205" t="s">
        <v>280</v>
      </c>
      <c r="F131" s="205" t="s">
        <v>281</v>
      </c>
      <c r="G131" s="203"/>
      <c r="H131" s="203"/>
      <c r="I131" s="203"/>
      <c r="J131" s="206">
        <f>BK131</f>
        <v>2143847.0099999998</v>
      </c>
      <c r="K131" s="203"/>
      <c r="L131" s="207"/>
      <c r="M131" s="208"/>
      <c r="N131" s="209"/>
      <c r="O131" s="209"/>
      <c r="P131" s="210">
        <f>P132+P180+P182+P185+P193+P207+P256+P263+P272</f>
        <v>1980.9485760000007</v>
      </c>
      <c r="Q131" s="209"/>
      <c r="R131" s="210">
        <f>R132+R180+R182+R185+R193+R207+R256+R263+R272</f>
        <v>113.22988704000001</v>
      </c>
      <c r="S131" s="209"/>
      <c r="T131" s="211">
        <f>T132+T180+T182+T185+T193+T207+T256+T263+T272</f>
        <v>146.81336000000002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73</v>
      </c>
      <c r="AY131" s="212" t="s">
        <v>282</v>
      </c>
      <c r="BK131" s="214">
        <f>BK132+BK180+BK182+BK185+BK193+BK207+BK256+BK263+BK272</f>
        <v>2143847.0099999998</v>
      </c>
    </row>
    <row r="132" s="12" customFormat="1" ht="22.8" customHeight="1">
      <c r="A132" s="12"/>
      <c r="B132" s="202"/>
      <c r="C132" s="203"/>
      <c r="D132" s="204" t="s">
        <v>72</v>
      </c>
      <c r="E132" s="215" t="s">
        <v>80</v>
      </c>
      <c r="F132" s="215" t="s">
        <v>283</v>
      </c>
      <c r="G132" s="203"/>
      <c r="H132" s="203"/>
      <c r="I132" s="203"/>
      <c r="J132" s="216">
        <f>BK132</f>
        <v>1182203.4799999998</v>
      </c>
      <c r="K132" s="203"/>
      <c r="L132" s="207"/>
      <c r="M132" s="208"/>
      <c r="N132" s="209"/>
      <c r="O132" s="209"/>
      <c r="P132" s="210">
        <f>SUM(P133:P179)</f>
        <v>1385.3693310000006</v>
      </c>
      <c r="Q132" s="209"/>
      <c r="R132" s="210">
        <f>SUM(R133:R179)</f>
        <v>2.0517440800000002</v>
      </c>
      <c r="S132" s="209"/>
      <c r="T132" s="211">
        <f>SUM(T133:T179)</f>
        <v>142.90862000000001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80</v>
      </c>
      <c r="AY132" s="212" t="s">
        <v>282</v>
      </c>
      <c r="BK132" s="214">
        <f>SUM(BK133:BK179)</f>
        <v>1182203.4799999998</v>
      </c>
    </row>
    <row r="133" s="2" customFormat="1" ht="21.75" customHeight="1">
      <c r="A133" s="29"/>
      <c r="B133" s="30"/>
      <c r="C133" s="217" t="s">
        <v>80</v>
      </c>
      <c r="D133" s="217" t="s">
        <v>284</v>
      </c>
      <c r="E133" s="218" t="s">
        <v>285</v>
      </c>
      <c r="F133" s="219" t="s">
        <v>286</v>
      </c>
      <c r="G133" s="220" t="s">
        <v>287</v>
      </c>
      <c r="H133" s="221">
        <v>76.775000000000006</v>
      </c>
      <c r="I133" s="222">
        <v>34.600000000000001</v>
      </c>
      <c r="J133" s="222">
        <f>ROUND(I133*H133,2)</f>
        <v>2656.4200000000001</v>
      </c>
      <c r="K133" s="223"/>
      <c r="L133" s="35"/>
      <c r="M133" s="224" t="s">
        <v>1</v>
      </c>
      <c r="N133" s="225" t="s">
        <v>38</v>
      </c>
      <c r="O133" s="226">
        <v>0.070000000000000007</v>
      </c>
      <c r="P133" s="226">
        <f>O133*H133</f>
        <v>5.3742500000000009</v>
      </c>
      <c r="Q133" s="226">
        <v>0</v>
      </c>
      <c r="R133" s="226">
        <f>Q133*H133</f>
        <v>0</v>
      </c>
      <c r="S133" s="226">
        <v>0.17000000000000001</v>
      </c>
      <c r="T133" s="227">
        <f>S133*H133</f>
        <v>13.051750000000002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2656.4200000000001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2656.4200000000001</v>
      </c>
      <c r="BL133" s="14" t="s">
        <v>288</v>
      </c>
      <c r="BM133" s="228" t="s">
        <v>289</v>
      </c>
    </row>
    <row r="134" s="2" customFormat="1" ht="21.75" customHeight="1">
      <c r="A134" s="29"/>
      <c r="B134" s="30"/>
      <c r="C134" s="217" t="s">
        <v>82</v>
      </c>
      <c r="D134" s="217" t="s">
        <v>284</v>
      </c>
      <c r="E134" s="218" t="s">
        <v>290</v>
      </c>
      <c r="F134" s="219" t="s">
        <v>291</v>
      </c>
      <c r="G134" s="220" t="s">
        <v>287</v>
      </c>
      <c r="H134" s="221">
        <v>171.845</v>
      </c>
      <c r="I134" s="222">
        <v>50.299999999999997</v>
      </c>
      <c r="J134" s="222">
        <f>ROUND(I134*H134,2)</f>
        <v>8643.7999999999993</v>
      </c>
      <c r="K134" s="223"/>
      <c r="L134" s="35"/>
      <c r="M134" s="224" t="s">
        <v>1</v>
      </c>
      <c r="N134" s="225" t="s">
        <v>38</v>
      </c>
      <c r="O134" s="226">
        <v>0.10199999999999999</v>
      </c>
      <c r="P134" s="226">
        <f>O134*H134</f>
        <v>17.528189999999999</v>
      </c>
      <c r="Q134" s="226">
        <v>0</v>
      </c>
      <c r="R134" s="226">
        <f>Q134*H134</f>
        <v>0</v>
      </c>
      <c r="S134" s="226">
        <v>0.28999999999999998</v>
      </c>
      <c r="T134" s="227">
        <f>S134*H134</f>
        <v>49.835049999999995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8643.7999999999993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8643.7999999999993</v>
      </c>
      <c r="BL134" s="14" t="s">
        <v>288</v>
      </c>
      <c r="BM134" s="228" t="s">
        <v>292</v>
      </c>
    </row>
    <row r="135" s="2" customFormat="1" ht="21.75" customHeight="1">
      <c r="A135" s="29"/>
      <c r="B135" s="30"/>
      <c r="C135" s="217" t="s">
        <v>155</v>
      </c>
      <c r="D135" s="217" t="s">
        <v>284</v>
      </c>
      <c r="E135" s="218" t="s">
        <v>296</v>
      </c>
      <c r="F135" s="219" t="s">
        <v>297</v>
      </c>
      <c r="G135" s="220" t="s">
        <v>287</v>
      </c>
      <c r="H135" s="221">
        <v>19.524000000000001</v>
      </c>
      <c r="I135" s="222">
        <v>41.200000000000003</v>
      </c>
      <c r="J135" s="222">
        <f>ROUND(I135*H135,2)</f>
        <v>804.38999999999999</v>
      </c>
      <c r="K135" s="223"/>
      <c r="L135" s="35"/>
      <c r="M135" s="224" t="s">
        <v>1</v>
      </c>
      <c r="N135" s="225" t="s">
        <v>38</v>
      </c>
      <c r="O135" s="226">
        <v>0.080000000000000002</v>
      </c>
      <c r="P135" s="226">
        <f>O135*H135</f>
        <v>1.5619200000000002</v>
      </c>
      <c r="Q135" s="226">
        <v>0</v>
      </c>
      <c r="R135" s="226">
        <f>Q135*H135</f>
        <v>0</v>
      </c>
      <c r="S135" s="226">
        <v>0.098000000000000004</v>
      </c>
      <c r="T135" s="227">
        <f>S135*H135</f>
        <v>1.9133520000000002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804.38999999999999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804.38999999999999</v>
      </c>
      <c r="BL135" s="14" t="s">
        <v>288</v>
      </c>
      <c r="BM135" s="228" t="s">
        <v>298</v>
      </c>
    </row>
    <row r="136" s="2" customFormat="1" ht="21.75" customHeight="1">
      <c r="A136" s="29"/>
      <c r="B136" s="30"/>
      <c r="C136" s="217" t="s">
        <v>288</v>
      </c>
      <c r="D136" s="217" t="s">
        <v>284</v>
      </c>
      <c r="E136" s="218" t="s">
        <v>300</v>
      </c>
      <c r="F136" s="219" t="s">
        <v>301</v>
      </c>
      <c r="G136" s="220" t="s">
        <v>287</v>
      </c>
      <c r="H136" s="221">
        <v>9.5069999999999997</v>
      </c>
      <c r="I136" s="222">
        <v>58.700000000000003</v>
      </c>
      <c r="J136" s="222">
        <f>ROUND(I136*H136,2)</f>
        <v>558.05999999999995</v>
      </c>
      <c r="K136" s="223"/>
      <c r="L136" s="35"/>
      <c r="M136" s="224" t="s">
        <v>1</v>
      </c>
      <c r="N136" s="225" t="s">
        <v>38</v>
      </c>
      <c r="O136" s="226">
        <v>0.108</v>
      </c>
      <c r="P136" s="226">
        <f>O136*H136</f>
        <v>1.026756</v>
      </c>
      <c r="Q136" s="226">
        <v>0</v>
      </c>
      <c r="R136" s="226">
        <f>Q136*H136</f>
        <v>0</v>
      </c>
      <c r="S136" s="226">
        <v>0.22</v>
      </c>
      <c r="T136" s="227">
        <f>S136*H136</f>
        <v>2.0915399999999997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558.05999999999995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558.05999999999995</v>
      </c>
      <c r="BL136" s="14" t="s">
        <v>288</v>
      </c>
      <c r="BM136" s="228" t="s">
        <v>302</v>
      </c>
    </row>
    <row r="137" s="2" customFormat="1" ht="21.75" customHeight="1">
      <c r="A137" s="29"/>
      <c r="B137" s="30"/>
      <c r="C137" s="217" t="s">
        <v>299</v>
      </c>
      <c r="D137" s="217" t="s">
        <v>284</v>
      </c>
      <c r="E137" s="218" t="s">
        <v>304</v>
      </c>
      <c r="F137" s="219" t="s">
        <v>305</v>
      </c>
      <c r="G137" s="220" t="s">
        <v>287</v>
      </c>
      <c r="H137" s="221">
        <v>7.6779999999999999</v>
      </c>
      <c r="I137" s="222">
        <v>97.799999999999997</v>
      </c>
      <c r="J137" s="222">
        <f>ROUND(I137*H137,2)</f>
        <v>750.90999999999997</v>
      </c>
      <c r="K137" s="223"/>
      <c r="L137" s="35"/>
      <c r="M137" s="224" t="s">
        <v>1</v>
      </c>
      <c r="N137" s="225" t="s">
        <v>38</v>
      </c>
      <c r="O137" s="226">
        <v>0.182</v>
      </c>
      <c r="P137" s="226">
        <f>O137*H137</f>
        <v>1.3973959999999999</v>
      </c>
      <c r="Q137" s="226">
        <v>0</v>
      </c>
      <c r="R137" s="226">
        <f>Q137*H137</f>
        <v>0</v>
      </c>
      <c r="S137" s="226">
        <v>0.316</v>
      </c>
      <c r="T137" s="227">
        <f>S137*H137</f>
        <v>2.4262480000000002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750.90999999999997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750.90999999999997</v>
      </c>
      <c r="BL137" s="14" t="s">
        <v>288</v>
      </c>
      <c r="BM137" s="228" t="s">
        <v>306</v>
      </c>
    </row>
    <row r="138" s="2" customFormat="1" ht="21.75" customHeight="1">
      <c r="A138" s="29"/>
      <c r="B138" s="30"/>
      <c r="C138" s="217" t="s">
        <v>303</v>
      </c>
      <c r="D138" s="217" t="s">
        <v>284</v>
      </c>
      <c r="E138" s="218" t="s">
        <v>1061</v>
      </c>
      <c r="F138" s="219" t="s">
        <v>1062</v>
      </c>
      <c r="G138" s="220" t="s">
        <v>287</v>
      </c>
      <c r="H138" s="221">
        <v>10.1</v>
      </c>
      <c r="I138" s="222">
        <v>64.599999999999994</v>
      </c>
      <c r="J138" s="222">
        <f>ROUND(I138*H138,2)</f>
        <v>652.46000000000004</v>
      </c>
      <c r="K138" s="223"/>
      <c r="L138" s="35"/>
      <c r="M138" s="224" t="s">
        <v>1</v>
      </c>
      <c r="N138" s="225" t="s">
        <v>38</v>
      </c>
      <c r="O138" s="226">
        <v>0.13100000000000001</v>
      </c>
      <c r="P138" s="226">
        <f>O138*H138</f>
        <v>1.3230999999999999</v>
      </c>
      <c r="Q138" s="226">
        <v>0</v>
      </c>
      <c r="R138" s="226">
        <f>Q138*H138</f>
        <v>0</v>
      </c>
      <c r="S138" s="226">
        <v>0.19</v>
      </c>
      <c r="T138" s="227">
        <f>S138*H138</f>
        <v>1.919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652.46000000000004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652.46000000000004</v>
      </c>
      <c r="BL138" s="14" t="s">
        <v>288</v>
      </c>
      <c r="BM138" s="228" t="s">
        <v>1063</v>
      </c>
    </row>
    <row r="139" s="2" customFormat="1" ht="21.75" customHeight="1">
      <c r="A139" s="29"/>
      <c r="B139" s="30"/>
      <c r="C139" s="217" t="s">
        <v>307</v>
      </c>
      <c r="D139" s="217" t="s">
        <v>284</v>
      </c>
      <c r="E139" s="218" t="s">
        <v>308</v>
      </c>
      <c r="F139" s="219" t="s">
        <v>309</v>
      </c>
      <c r="G139" s="220" t="s">
        <v>287</v>
      </c>
      <c r="H139" s="221">
        <v>85.563000000000002</v>
      </c>
      <c r="I139" s="222">
        <v>83</v>
      </c>
      <c r="J139" s="222">
        <f>ROUND(I139*H139,2)</f>
        <v>7101.7299999999996</v>
      </c>
      <c r="K139" s="223"/>
      <c r="L139" s="35"/>
      <c r="M139" s="224" t="s">
        <v>1</v>
      </c>
      <c r="N139" s="225" t="s">
        <v>38</v>
      </c>
      <c r="O139" s="226">
        <v>0.014999999999999999</v>
      </c>
      <c r="P139" s="226">
        <f>O139*H139</f>
        <v>1.283445</v>
      </c>
      <c r="Q139" s="226">
        <v>0.00012999999999999999</v>
      </c>
      <c r="R139" s="226">
        <f>Q139*H139</f>
        <v>0.01112319</v>
      </c>
      <c r="S139" s="226">
        <v>0.23000000000000001</v>
      </c>
      <c r="T139" s="227">
        <f>S139*H139</f>
        <v>19.679490000000001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7101.7299999999996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7101.7299999999996</v>
      </c>
      <c r="BL139" s="14" t="s">
        <v>288</v>
      </c>
      <c r="BM139" s="228" t="s">
        <v>310</v>
      </c>
    </row>
    <row r="140" s="2" customFormat="1" ht="21.75" customHeight="1">
      <c r="A140" s="29"/>
      <c r="B140" s="30"/>
      <c r="C140" s="217" t="s">
        <v>311</v>
      </c>
      <c r="D140" s="217" t="s">
        <v>284</v>
      </c>
      <c r="E140" s="218" t="s">
        <v>312</v>
      </c>
      <c r="F140" s="219" t="s">
        <v>313</v>
      </c>
      <c r="G140" s="220" t="s">
        <v>287</v>
      </c>
      <c r="H140" s="221">
        <v>69.097999999999999</v>
      </c>
      <c r="I140" s="222">
        <v>128</v>
      </c>
      <c r="J140" s="222">
        <f>ROUND(I140*H140,2)</f>
        <v>8844.5400000000009</v>
      </c>
      <c r="K140" s="223"/>
      <c r="L140" s="35"/>
      <c r="M140" s="224" t="s">
        <v>1</v>
      </c>
      <c r="N140" s="225" t="s">
        <v>38</v>
      </c>
      <c r="O140" s="226">
        <v>0.021000000000000001</v>
      </c>
      <c r="P140" s="226">
        <f>O140*H140</f>
        <v>1.451058</v>
      </c>
      <c r="Q140" s="226">
        <v>0.00024000000000000001</v>
      </c>
      <c r="R140" s="226">
        <f>Q140*H140</f>
        <v>0.016583520000000001</v>
      </c>
      <c r="S140" s="226">
        <v>0.46000000000000002</v>
      </c>
      <c r="T140" s="227">
        <f>S140*H140</f>
        <v>31.785080000000001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8844.5400000000009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8844.5400000000009</v>
      </c>
      <c r="BL140" s="14" t="s">
        <v>288</v>
      </c>
      <c r="BM140" s="228" t="s">
        <v>314</v>
      </c>
    </row>
    <row r="141" s="2" customFormat="1" ht="21.75" customHeight="1">
      <c r="A141" s="29"/>
      <c r="B141" s="30"/>
      <c r="C141" s="217" t="s">
        <v>315</v>
      </c>
      <c r="D141" s="217" t="s">
        <v>284</v>
      </c>
      <c r="E141" s="218" t="s">
        <v>316</v>
      </c>
      <c r="F141" s="219" t="s">
        <v>317</v>
      </c>
      <c r="G141" s="220" t="s">
        <v>287</v>
      </c>
      <c r="H141" s="221">
        <v>175.714</v>
      </c>
      <c r="I141" s="222">
        <v>70</v>
      </c>
      <c r="J141" s="222">
        <f>ROUND(I141*H141,2)</f>
        <v>12299.98</v>
      </c>
      <c r="K141" s="223"/>
      <c r="L141" s="35"/>
      <c r="M141" s="224" t="s">
        <v>1</v>
      </c>
      <c r="N141" s="225" t="s">
        <v>38</v>
      </c>
      <c r="O141" s="226">
        <v>0.012999999999999999</v>
      </c>
      <c r="P141" s="226">
        <f>O141*H141</f>
        <v>2.2842819999999997</v>
      </c>
      <c r="Q141" s="226">
        <v>9.0000000000000006E-05</v>
      </c>
      <c r="R141" s="226">
        <f>Q141*H141</f>
        <v>0.01581426</v>
      </c>
      <c r="S141" s="226">
        <v>0.11500000000000001</v>
      </c>
      <c r="T141" s="227">
        <f>S141*H141</f>
        <v>20.20711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12299.98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12299.98</v>
      </c>
      <c r="BL141" s="14" t="s">
        <v>288</v>
      </c>
      <c r="BM141" s="228" t="s">
        <v>318</v>
      </c>
    </row>
    <row r="142" s="2" customFormat="1" ht="21.75" customHeight="1">
      <c r="A142" s="29"/>
      <c r="B142" s="30"/>
      <c r="C142" s="217" t="s">
        <v>319</v>
      </c>
      <c r="D142" s="217" t="s">
        <v>284</v>
      </c>
      <c r="E142" s="218" t="s">
        <v>325</v>
      </c>
      <c r="F142" s="219" t="s">
        <v>326</v>
      </c>
      <c r="G142" s="220" t="s">
        <v>327</v>
      </c>
      <c r="H142" s="221">
        <v>204</v>
      </c>
      <c r="I142" s="222">
        <v>74.900000000000006</v>
      </c>
      <c r="J142" s="222">
        <f>ROUND(I142*H142,2)</f>
        <v>15279.6</v>
      </c>
      <c r="K142" s="223"/>
      <c r="L142" s="35"/>
      <c r="M142" s="224" t="s">
        <v>1</v>
      </c>
      <c r="N142" s="225" t="s">
        <v>38</v>
      </c>
      <c r="O142" s="226">
        <v>0.184</v>
      </c>
      <c r="P142" s="226">
        <f>O142*H142</f>
        <v>37.536000000000001</v>
      </c>
      <c r="Q142" s="226">
        <v>3.0000000000000001E-05</v>
      </c>
      <c r="R142" s="226">
        <f>Q142*H142</f>
        <v>0.0061200000000000004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15279.6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15279.6</v>
      </c>
      <c r="BL142" s="14" t="s">
        <v>288</v>
      </c>
      <c r="BM142" s="228" t="s">
        <v>328</v>
      </c>
    </row>
    <row r="143" s="2" customFormat="1" ht="21.75" customHeight="1">
      <c r="A143" s="29"/>
      <c r="B143" s="30"/>
      <c r="C143" s="217" t="s">
        <v>324</v>
      </c>
      <c r="D143" s="217" t="s">
        <v>284</v>
      </c>
      <c r="E143" s="218" t="s">
        <v>330</v>
      </c>
      <c r="F143" s="219" t="s">
        <v>331</v>
      </c>
      <c r="G143" s="220" t="s">
        <v>332</v>
      </c>
      <c r="H143" s="221">
        <v>17</v>
      </c>
      <c r="I143" s="222">
        <v>43.899999999999999</v>
      </c>
      <c r="J143" s="222">
        <f>ROUND(I143*H143,2)</f>
        <v>746.29999999999995</v>
      </c>
      <c r="K143" s="223"/>
      <c r="L143" s="35"/>
      <c r="M143" s="224" t="s">
        <v>1</v>
      </c>
      <c r="N143" s="225" t="s">
        <v>38</v>
      </c>
      <c r="O143" s="226">
        <v>0</v>
      </c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746.29999999999995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746.29999999999995</v>
      </c>
      <c r="BL143" s="14" t="s">
        <v>288</v>
      </c>
      <c r="BM143" s="228" t="s">
        <v>333</v>
      </c>
    </row>
    <row r="144" s="2" customFormat="1" ht="16.5" customHeight="1">
      <c r="A144" s="29"/>
      <c r="B144" s="30"/>
      <c r="C144" s="217" t="s">
        <v>329</v>
      </c>
      <c r="D144" s="217" t="s">
        <v>284</v>
      </c>
      <c r="E144" s="218" t="s">
        <v>778</v>
      </c>
      <c r="F144" s="219" t="s">
        <v>779</v>
      </c>
      <c r="G144" s="220" t="s">
        <v>322</v>
      </c>
      <c r="H144" s="221">
        <v>0.5</v>
      </c>
      <c r="I144" s="222">
        <v>325</v>
      </c>
      <c r="J144" s="222">
        <f>ROUND(I144*H144,2)</f>
        <v>162.5</v>
      </c>
      <c r="K144" s="223"/>
      <c r="L144" s="35"/>
      <c r="M144" s="224" t="s">
        <v>1</v>
      </c>
      <c r="N144" s="225" t="s">
        <v>38</v>
      </c>
      <c r="O144" s="226">
        <v>0.81799999999999995</v>
      </c>
      <c r="P144" s="226">
        <f>O144*H144</f>
        <v>0.40899999999999997</v>
      </c>
      <c r="Q144" s="226">
        <v>0.0086800000000000002</v>
      </c>
      <c r="R144" s="226">
        <f>Q144*H144</f>
        <v>0.0043400000000000001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162.5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162.5</v>
      </c>
      <c r="BL144" s="14" t="s">
        <v>288</v>
      </c>
      <c r="BM144" s="228" t="s">
        <v>780</v>
      </c>
    </row>
    <row r="145" s="2" customFormat="1" ht="21.75" customHeight="1">
      <c r="A145" s="29"/>
      <c r="B145" s="30"/>
      <c r="C145" s="217" t="s">
        <v>334</v>
      </c>
      <c r="D145" s="217" t="s">
        <v>284</v>
      </c>
      <c r="E145" s="218" t="s">
        <v>1039</v>
      </c>
      <c r="F145" s="219" t="s">
        <v>1040</v>
      </c>
      <c r="G145" s="220" t="s">
        <v>322</v>
      </c>
      <c r="H145" s="221">
        <v>0.5</v>
      </c>
      <c r="I145" s="222">
        <v>1500</v>
      </c>
      <c r="J145" s="222">
        <f>ROUND(I145*H145,2)</f>
        <v>750</v>
      </c>
      <c r="K145" s="223"/>
      <c r="L145" s="35"/>
      <c r="M145" s="224" t="s">
        <v>1</v>
      </c>
      <c r="N145" s="225" t="s">
        <v>38</v>
      </c>
      <c r="O145" s="226">
        <v>1.153</v>
      </c>
      <c r="P145" s="226">
        <f>O145*H145</f>
        <v>0.57650000000000001</v>
      </c>
      <c r="Q145" s="226">
        <v>0.01269</v>
      </c>
      <c r="R145" s="226">
        <f>Q145*H145</f>
        <v>0.0063449999999999999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750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750</v>
      </c>
      <c r="BL145" s="14" t="s">
        <v>288</v>
      </c>
      <c r="BM145" s="228" t="s">
        <v>1521</v>
      </c>
    </row>
    <row r="146" s="2" customFormat="1" ht="21.75" customHeight="1">
      <c r="A146" s="29"/>
      <c r="B146" s="30"/>
      <c r="C146" s="217" t="s">
        <v>338</v>
      </c>
      <c r="D146" s="217" t="s">
        <v>284</v>
      </c>
      <c r="E146" s="218" t="s">
        <v>339</v>
      </c>
      <c r="F146" s="219" t="s">
        <v>340</v>
      </c>
      <c r="G146" s="220" t="s">
        <v>322</v>
      </c>
      <c r="H146" s="221">
        <v>3</v>
      </c>
      <c r="I146" s="222">
        <v>238</v>
      </c>
      <c r="J146" s="222">
        <f>ROUND(I146*H146,2)</f>
        <v>714</v>
      </c>
      <c r="K146" s="223"/>
      <c r="L146" s="35"/>
      <c r="M146" s="224" t="s">
        <v>1</v>
      </c>
      <c r="N146" s="225" t="s">
        <v>38</v>
      </c>
      <c r="O146" s="226">
        <v>0.54700000000000004</v>
      </c>
      <c r="P146" s="226">
        <f>O146*H146</f>
        <v>1.641</v>
      </c>
      <c r="Q146" s="226">
        <v>0.036900000000000002</v>
      </c>
      <c r="R146" s="226">
        <f>Q146*H146</f>
        <v>0.11070000000000001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714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714</v>
      </c>
      <c r="BL146" s="14" t="s">
        <v>288</v>
      </c>
      <c r="BM146" s="228" t="s">
        <v>341</v>
      </c>
    </row>
    <row r="147" s="2" customFormat="1" ht="21.75" customHeight="1">
      <c r="A147" s="29"/>
      <c r="B147" s="30"/>
      <c r="C147" s="217" t="s">
        <v>8</v>
      </c>
      <c r="D147" s="217" t="s">
        <v>284</v>
      </c>
      <c r="E147" s="218" t="s">
        <v>342</v>
      </c>
      <c r="F147" s="219" t="s">
        <v>343</v>
      </c>
      <c r="G147" s="220" t="s">
        <v>322</v>
      </c>
      <c r="H147" s="221">
        <v>244.22999999999999</v>
      </c>
      <c r="I147" s="222">
        <v>63.100000000000001</v>
      </c>
      <c r="J147" s="222">
        <f>ROUND(I147*H147,2)</f>
        <v>15410.91</v>
      </c>
      <c r="K147" s="223"/>
      <c r="L147" s="35"/>
      <c r="M147" s="224" t="s">
        <v>1</v>
      </c>
      <c r="N147" s="225" t="s">
        <v>38</v>
      </c>
      <c r="O147" s="226">
        <v>0.113</v>
      </c>
      <c r="P147" s="226">
        <f>O147*H147</f>
        <v>27.597989999999999</v>
      </c>
      <c r="Q147" s="226">
        <v>0.00013999999999999999</v>
      </c>
      <c r="R147" s="226">
        <f>Q147*H147</f>
        <v>0.034192199999999999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15410.91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15410.91</v>
      </c>
      <c r="BL147" s="14" t="s">
        <v>288</v>
      </c>
      <c r="BM147" s="228" t="s">
        <v>908</v>
      </c>
    </row>
    <row r="148" s="2" customFormat="1" ht="21.75" customHeight="1">
      <c r="A148" s="29"/>
      <c r="B148" s="30"/>
      <c r="C148" s="217" t="s">
        <v>345</v>
      </c>
      <c r="D148" s="217" t="s">
        <v>284</v>
      </c>
      <c r="E148" s="218" t="s">
        <v>346</v>
      </c>
      <c r="F148" s="219" t="s">
        <v>347</v>
      </c>
      <c r="G148" s="220" t="s">
        <v>322</v>
      </c>
      <c r="H148" s="221">
        <v>244.22999999999999</v>
      </c>
      <c r="I148" s="222">
        <v>36.799999999999997</v>
      </c>
      <c r="J148" s="222">
        <f>ROUND(I148*H148,2)</f>
        <v>8987.6599999999999</v>
      </c>
      <c r="K148" s="223"/>
      <c r="L148" s="35"/>
      <c r="M148" s="224" t="s">
        <v>1</v>
      </c>
      <c r="N148" s="225" t="s">
        <v>38</v>
      </c>
      <c r="O148" s="226">
        <v>0.072999999999999995</v>
      </c>
      <c r="P148" s="226">
        <f>O148*H148</f>
        <v>17.828789999999998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8987.6599999999999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8987.6599999999999</v>
      </c>
      <c r="BL148" s="14" t="s">
        <v>288</v>
      </c>
      <c r="BM148" s="228" t="s">
        <v>909</v>
      </c>
    </row>
    <row r="149" s="2" customFormat="1" ht="21.75" customHeight="1">
      <c r="A149" s="29"/>
      <c r="B149" s="30"/>
      <c r="C149" s="217" t="s">
        <v>349</v>
      </c>
      <c r="D149" s="217" t="s">
        <v>284</v>
      </c>
      <c r="E149" s="218" t="s">
        <v>350</v>
      </c>
      <c r="F149" s="219" t="s">
        <v>351</v>
      </c>
      <c r="G149" s="220" t="s">
        <v>287</v>
      </c>
      <c r="H149" s="221">
        <v>25.175000000000001</v>
      </c>
      <c r="I149" s="222">
        <v>50.399999999999999</v>
      </c>
      <c r="J149" s="222">
        <f>ROUND(I149*H149,2)</f>
        <v>1268.8199999999999</v>
      </c>
      <c r="K149" s="223"/>
      <c r="L149" s="35"/>
      <c r="M149" s="224" t="s">
        <v>1</v>
      </c>
      <c r="N149" s="225" t="s">
        <v>38</v>
      </c>
      <c r="O149" s="226">
        <v>0.075999999999999998</v>
      </c>
      <c r="P149" s="226">
        <f>O149*H149</f>
        <v>1.9133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1268.8199999999999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1268.8199999999999</v>
      </c>
      <c r="BL149" s="14" t="s">
        <v>288</v>
      </c>
      <c r="BM149" s="228" t="s">
        <v>352</v>
      </c>
    </row>
    <row r="150" s="2" customFormat="1" ht="33" customHeight="1">
      <c r="A150" s="29"/>
      <c r="B150" s="30"/>
      <c r="C150" s="217" t="s">
        <v>353</v>
      </c>
      <c r="D150" s="217" t="s">
        <v>284</v>
      </c>
      <c r="E150" s="218" t="s">
        <v>1082</v>
      </c>
      <c r="F150" s="219" t="s">
        <v>1083</v>
      </c>
      <c r="G150" s="220" t="s">
        <v>356</v>
      </c>
      <c r="H150" s="221">
        <v>29.219000000000001</v>
      </c>
      <c r="I150" s="222">
        <v>820</v>
      </c>
      <c r="J150" s="222">
        <f>ROUND(I150*H150,2)</f>
        <v>23959.580000000002</v>
      </c>
      <c r="K150" s="223"/>
      <c r="L150" s="35"/>
      <c r="M150" s="224" t="s">
        <v>1</v>
      </c>
      <c r="N150" s="225" t="s">
        <v>38</v>
      </c>
      <c r="O150" s="226">
        <v>1.583</v>
      </c>
      <c r="P150" s="226">
        <f>O150*H150</f>
        <v>46.253677000000003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23959.580000000002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23959.580000000002</v>
      </c>
      <c r="BL150" s="14" t="s">
        <v>288</v>
      </c>
      <c r="BM150" s="228" t="s">
        <v>1084</v>
      </c>
    </row>
    <row r="151" s="2" customFormat="1" ht="33" customHeight="1">
      <c r="A151" s="29"/>
      <c r="B151" s="30"/>
      <c r="C151" s="217" t="s">
        <v>358</v>
      </c>
      <c r="D151" s="217" t="s">
        <v>284</v>
      </c>
      <c r="E151" s="218" t="s">
        <v>1085</v>
      </c>
      <c r="F151" s="219" t="s">
        <v>1086</v>
      </c>
      <c r="G151" s="220" t="s">
        <v>356</v>
      </c>
      <c r="H151" s="221">
        <v>29.219000000000001</v>
      </c>
      <c r="I151" s="222">
        <v>1090</v>
      </c>
      <c r="J151" s="222">
        <f>ROUND(I151*H151,2)</f>
        <v>31848.709999999999</v>
      </c>
      <c r="K151" s="223"/>
      <c r="L151" s="35"/>
      <c r="M151" s="224" t="s">
        <v>1</v>
      </c>
      <c r="N151" s="225" t="s">
        <v>38</v>
      </c>
      <c r="O151" s="226">
        <v>2.1000000000000001</v>
      </c>
      <c r="P151" s="226">
        <f>O151*H151</f>
        <v>61.359900000000003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31848.709999999999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31848.709999999999</v>
      </c>
      <c r="BL151" s="14" t="s">
        <v>288</v>
      </c>
      <c r="BM151" s="228" t="s">
        <v>1087</v>
      </c>
    </row>
    <row r="152" s="2" customFormat="1" ht="33" customHeight="1">
      <c r="A152" s="29"/>
      <c r="B152" s="30"/>
      <c r="C152" s="217" t="s">
        <v>362</v>
      </c>
      <c r="D152" s="217" t="s">
        <v>284</v>
      </c>
      <c r="E152" s="218" t="s">
        <v>354</v>
      </c>
      <c r="F152" s="219" t="s">
        <v>355</v>
      </c>
      <c r="G152" s="220" t="s">
        <v>356</v>
      </c>
      <c r="H152" s="221">
        <v>152.541</v>
      </c>
      <c r="I152" s="222">
        <v>387</v>
      </c>
      <c r="J152" s="222">
        <f>ROUND(I152*H152,2)</f>
        <v>59033.370000000003</v>
      </c>
      <c r="K152" s="223"/>
      <c r="L152" s="35"/>
      <c r="M152" s="224" t="s">
        <v>1</v>
      </c>
      <c r="N152" s="225" t="s">
        <v>38</v>
      </c>
      <c r="O152" s="226">
        <v>0.53800000000000003</v>
      </c>
      <c r="P152" s="226">
        <f>O152*H152</f>
        <v>82.067058000000003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59033.370000000003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59033.370000000003</v>
      </c>
      <c r="BL152" s="14" t="s">
        <v>288</v>
      </c>
      <c r="BM152" s="228" t="s">
        <v>357</v>
      </c>
    </row>
    <row r="153" s="2" customFormat="1" ht="33" customHeight="1">
      <c r="A153" s="29"/>
      <c r="B153" s="30"/>
      <c r="C153" s="217" t="s">
        <v>7</v>
      </c>
      <c r="D153" s="217" t="s">
        <v>284</v>
      </c>
      <c r="E153" s="218" t="s">
        <v>359</v>
      </c>
      <c r="F153" s="219" t="s">
        <v>360</v>
      </c>
      <c r="G153" s="220" t="s">
        <v>356</v>
      </c>
      <c r="H153" s="221">
        <v>152.541</v>
      </c>
      <c r="I153" s="222">
        <v>516</v>
      </c>
      <c r="J153" s="222">
        <f>ROUND(I153*H153,2)</f>
        <v>78711.160000000003</v>
      </c>
      <c r="K153" s="223"/>
      <c r="L153" s="35"/>
      <c r="M153" s="224" t="s">
        <v>1</v>
      </c>
      <c r="N153" s="225" t="s">
        <v>38</v>
      </c>
      <c r="O153" s="226">
        <v>0.71599999999999997</v>
      </c>
      <c r="P153" s="226">
        <f>O153*H153</f>
        <v>109.21935599999999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78711.160000000003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78711.160000000003</v>
      </c>
      <c r="BL153" s="14" t="s">
        <v>288</v>
      </c>
      <c r="BM153" s="228" t="s">
        <v>361</v>
      </c>
    </row>
    <row r="154" s="2" customFormat="1" ht="16.5" customHeight="1">
      <c r="A154" s="29"/>
      <c r="B154" s="30"/>
      <c r="C154" s="217" t="s">
        <v>369</v>
      </c>
      <c r="D154" s="217" t="s">
        <v>284</v>
      </c>
      <c r="E154" s="218" t="s">
        <v>370</v>
      </c>
      <c r="F154" s="219" t="s">
        <v>371</v>
      </c>
      <c r="G154" s="220" t="s">
        <v>356</v>
      </c>
      <c r="H154" s="221">
        <v>54.527999999999999</v>
      </c>
      <c r="I154" s="222">
        <v>509</v>
      </c>
      <c r="J154" s="222">
        <f>ROUND(I154*H154,2)</f>
        <v>27754.75</v>
      </c>
      <c r="K154" s="223"/>
      <c r="L154" s="35"/>
      <c r="M154" s="224" t="s">
        <v>1</v>
      </c>
      <c r="N154" s="225" t="s">
        <v>38</v>
      </c>
      <c r="O154" s="226">
        <v>1.7629999999999999</v>
      </c>
      <c r="P154" s="226">
        <f>O154*H154</f>
        <v>96.132863999999998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27754.75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27754.75</v>
      </c>
      <c r="BL154" s="14" t="s">
        <v>288</v>
      </c>
      <c r="BM154" s="228" t="s">
        <v>372</v>
      </c>
    </row>
    <row r="155" s="2" customFormat="1" ht="44.25" customHeight="1">
      <c r="A155" s="29"/>
      <c r="B155" s="30"/>
      <c r="C155" s="217" t="s">
        <v>373</v>
      </c>
      <c r="D155" s="217" t="s">
        <v>284</v>
      </c>
      <c r="E155" s="218" t="s">
        <v>1506</v>
      </c>
      <c r="F155" s="219" t="s">
        <v>1507</v>
      </c>
      <c r="G155" s="220" t="s">
        <v>322</v>
      </c>
      <c r="H155" s="221">
        <v>168.11000000000001</v>
      </c>
      <c r="I155" s="222">
        <v>1100</v>
      </c>
      <c r="J155" s="222">
        <f>ROUND(I155*H155,2)</f>
        <v>184921</v>
      </c>
      <c r="K155" s="223"/>
      <c r="L155" s="35"/>
      <c r="M155" s="224" t="s">
        <v>1</v>
      </c>
      <c r="N155" s="225" t="s">
        <v>38</v>
      </c>
      <c r="O155" s="226">
        <v>0.58299999999999996</v>
      </c>
      <c r="P155" s="226">
        <f>O155*H155</f>
        <v>98.008130000000008</v>
      </c>
      <c r="Q155" s="226">
        <v>0.0018</v>
      </c>
      <c r="R155" s="226">
        <f>Q155*H155</f>
        <v>0.30259800000000003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184921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184921</v>
      </c>
      <c r="BL155" s="14" t="s">
        <v>288</v>
      </c>
      <c r="BM155" s="228" t="s">
        <v>1090</v>
      </c>
    </row>
    <row r="156" s="2" customFormat="1" ht="21.75" customHeight="1">
      <c r="A156" s="29"/>
      <c r="B156" s="30"/>
      <c r="C156" s="217" t="s">
        <v>377</v>
      </c>
      <c r="D156" s="217" t="s">
        <v>284</v>
      </c>
      <c r="E156" s="218" t="s">
        <v>1106</v>
      </c>
      <c r="F156" s="219" t="s">
        <v>1107</v>
      </c>
      <c r="G156" s="220" t="s">
        <v>287</v>
      </c>
      <c r="H156" s="221">
        <v>87.959999999999994</v>
      </c>
      <c r="I156" s="222">
        <v>115</v>
      </c>
      <c r="J156" s="222">
        <f>ROUND(I156*H156,2)</f>
        <v>10115.4</v>
      </c>
      <c r="K156" s="223"/>
      <c r="L156" s="35"/>
      <c r="M156" s="224" t="s">
        <v>1</v>
      </c>
      <c r="N156" s="225" t="s">
        <v>38</v>
      </c>
      <c r="O156" s="226">
        <v>0.23599999999999999</v>
      </c>
      <c r="P156" s="226">
        <f>O156*H156</f>
        <v>20.758559999999996</v>
      </c>
      <c r="Q156" s="226">
        <v>0.00084000000000000003</v>
      </c>
      <c r="R156" s="226">
        <f>Q156*H156</f>
        <v>0.073886399999999991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10115.4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10115.4</v>
      </c>
      <c r="BL156" s="14" t="s">
        <v>288</v>
      </c>
      <c r="BM156" s="228" t="s">
        <v>1108</v>
      </c>
    </row>
    <row r="157" s="2" customFormat="1" ht="21.75" customHeight="1">
      <c r="A157" s="29"/>
      <c r="B157" s="30"/>
      <c r="C157" s="217" t="s">
        <v>382</v>
      </c>
      <c r="D157" s="217" t="s">
        <v>284</v>
      </c>
      <c r="E157" s="218" t="s">
        <v>383</v>
      </c>
      <c r="F157" s="219" t="s">
        <v>384</v>
      </c>
      <c r="G157" s="220" t="s">
        <v>287</v>
      </c>
      <c r="H157" s="221">
        <v>731.05100000000004</v>
      </c>
      <c r="I157" s="222">
        <v>251</v>
      </c>
      <c r="J157" s="222">
        <f>ROUND(I157*H157,2)</f>
        <v>183493.79999999999</v>
      </c>
      <c r="K157" s="223"/>
      <c r="L157" s="35"/>
      <c r="M157" s="224" t="s">
        <v>1</v>
      </c>
      <c r="N157" s="225" t="s">
        <v>38</v>
      </c>
      <c r="O157" s="226">
        <v>0.45800000000000002</v>
      </c>
      <c r="P157" s="226">
        <f>O157*H157</f>
        <v>334.82135800000003</v>
      </c>
      <c r="Q157" s="226">
        <v>0.0020100000000000001</v>
      </c>
      <c r="R157" s="226">
        <f>Q157*H157</f>
        <v>1.4694125100000002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183493.79999999999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183493.79999999999</v>
      </c>
      <c r="BL157" s="14" t="s">
        <v>288</v>
      </c>
      <c r="BM157" s="228" t="s">
        <v>385</v>
      </c>
    </row>
    <row r="158" s="2" customFormat="1" ht="21.75" customHeight="1">
      <c r="A158" s="29"/>
      <c r="B158" s="30"/>
      <c r="C158" s="217" t="s">
        <v>386</v>
      </c>
      <c r="D158" s="217" t="s">
        <v>284</v>
      </c>
      <c r="E158" s="218" t="s">
        <v>1112</v>
      </c>
      <c r="F158" s="219" t="s">
        <v>1113</v>
      </c>
      <c r="G158" s="220" t="s">
        <v>287</v>
      </c>
      <c r="H158" s="221">
        <v>87.959999999999994</v>
      </c>
      <c r="I158" s="222">
        <v>68.299999999999997</v>
      </c>
      <c r="J158" s="222">
        <f>ROUND(I158*H158,2)</f>
        <v>6007.6700000000001</v>
      </c>
      <c r="K158" s="223"/>
      <c r="L158" s="35"/>
      <c r="M158" s="224" t="s">
        <v>1</v>
      </c>
      <c r="N158" s="225" t="s">
        <v>38</v>
      </c>
      <c r="O158" s="226">
        <v>0.216</v>
      </c>
      <c r="P158" s="226">
        <f>O158*H158</f>
        <v>18.999359999999999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6007.6700000000001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6007.6700000000001</v>
      </c>
      <c r="BL158" s="14" t="s">
        <v>288</v>
      </c>
      <c r="BM158" s="228" t="s">
        <v>1114</v>
      </c>
    </row>
    <row r="159" s="2" customFormat="1" ht="21.75" customHeight="1">
      <c r="A159" s="29"/>
      <c r="B159" s="30"/>
      <c r="C159" s="217" t="s">
        <v>390</v>
      </c>
      <c r="D159" s="217" t="s">
        <v>284</v>
      </c>
      <c r="E159" s="218" t="s">
        <v>387</v>
      </c>
      <c r="F159" s="219" t="s">
        <v>388</v>
      </c>
      <c r="G159" s="220" t="s">
        <v>287</v>
      </c>
      <c r="H159" s="221">
        <v>731.05100000000004</v>
      </c>
      <c r="I159" s="222">
        <v>76.200000000000003</v>
      </c>
      <c r="J159" s="222">
        <f>ROUND(I159*H159,2)</f>
        <v>55706.089999999997</v>
      </c>
      <c r="K159" s="223"/>
      <c r="L159" s="35"/>
      <c r="M159" s="224" t="s">
        <v>1</v>
      </c>
      <c r="N159" s="225" t="s">
        <v>38</v>
      </c>
      <c r="O159" s="226">
        <v>0.218</v>
      </c>
      <c r="P159" s="226">
        <f>O159*H159</f>
        <v>159.36911800000001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55706.089999999997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55706.089999999997</v>
      </c>
      <c r="BL159" s="14" t="s">
        <v>288</v>
      </c>
      <c r="BM159" s="228" t="s">
        <v>389</v>
      </c>
    </row>
    <row r="160" s="2" customFormat="1" ht="33" customHeight="1">
      <c r="A160" s="29"/>
      <c r="B160" s="30"/>
      <c r="C160" s="217" t="s">
        <v>394</v>
      </c>
      <c r="D160" s="217" t="s">
        <v>284</v>
      </c>
      <c r="E160" s="218" t="s">
        <v>391</v>
      </c>
      <c r="F160" s="219" t="s">
        <v>392</v>
      </c>
      <c r="G160" s="220" t="s">
        <v>356</v>
      </c>
      <c r="H160" s="221">
        <v>10.07</v>
      </c>
      <c r="I160" s="222">
        <v>71.200000000000003</v>
      </c>
      <c r="J160" s="222">
        <f>ROUND(I160*H160,2)</f>
        <v>716.98000000000002</v>
      </c>
      <c r="K160" s="223"/>
      <c r="L160" s="35"/>
      <c r="M160" s="224" t="s">
        <v>1</v>
      </c>
      <c r="N160" s="225" t="s">
        <v>38</v>
      </c>
      <c r="O160" s="226">
        <v>0.043999999999999997</v>
      </c>
      <c r="P160" s="226">
        <f>O160*H160</f>
        <v>0.44307999999999997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716.98000000000002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716.98000000000002</v>
      </c>
      <c r="BL160" s="14" t="s">
        <v>288</v>
      </c>
      <c r="BM160" s="228" t="s">
        <v>393</v>
      </c>
    </row>
    <row r="161" s="2" customFormat="1" ht="33" customHeight="1">
      <c r="A161" s="29"/>
      <c r="B161" s="30"/>
      <c r="C161" s="217" t="s">
        <v>398</v>
      </c>
      <c r="D161" s="217" t="s">
        <v>284</v>
      </c>
      <c r="E161" s="218" t="s">
        <v>395</v>
      </c>
      <c r="F161" s="219" t="s">
        <v>396</v>
      </c>
      <c r="G161" s="220" t="s">
        <v>356</v>
      </c>
      <c r="H161" s="221">
        <v>477.40300000000002</v>
      </c>
      <c r="I161" s="222">
        <v>100</v>
      </c>
      <c r="J161" s="222">
        <f>ROUND(I161*H161,2)</f>
        <v>47740.300000000003</v>
      </c>
      <c r="K161" s="223"/>
      <c r="L161" s="35"/>
      <c r="M161" s="224" t="s">
        <v>1</v>
      </c>
      <c r="N161" s="225" t="s">
        <v>38</v>
      </c>
      <c r="O161" s="226">
        <v>0.050000000000000003</v>
      </c>
      <c r="P161" s="226">
        <f>O161*H161</f>
        <v>23.870150000000002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47740.300000000003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47740.300000000003</v>
      </c>
      <c r="BL161" s="14" t="s">
        <v>288</v>
      </c>
      <c r="BM161" s="228" t="s">
        <v>397</v>
      </c>
    </row>
    <row r="162" s="2" customFormat="1" ht="33" customHeight="1">
      <c r="A162" s="29"/>
      <c r="B162" s="30"/>
      <c r="C162" s="217" t="s">
        <v>402</v>
      </c>
      <c r="D162" s="217" t="s">
        <v>284</v>
      </c>
      <c r="E162" s="218" t="s">
        <v>399</v>
      </c>
      <c r="F162" s="219" t="s">
        <v>400</v>
      </c>
      <c r="G162" s="220" t="s">
        <v>356</v>
      </c>
      <c r="H162" s="221">
        <v>227.93100000000001</v>
      </c>
      <c r="I162" s="222">
        <v>115</v>
      </c>
      <c r="J162" s="222">
        <f>ROUND(I162*H162,2)</f>
        <v>26212.07</v>
      </c>
      <c r="K162" s="223"/>
      <c r="L162" s="35"/>
      <c r="M162" s="224" t="s">
        <v>1</v>
      </c>
      <c r="N162" s="225" t="s">
        <v>38</v>
      </c>
      <c r="O162" s="226">
        <v>0.057000000000000002</v>
      </c>
      <c r="P162" s="226">
        <f>O162*H162</f>
        <v>12.992067000000001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26212.07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26212.07</v>
      </c>
      <c r="BL162" s="14" t="s">
        <v>288</v>
      </c>
      <c r="BM162" s="228" t="s">
        <v>401</v>
      </c>
    </row>
    <row r="163" s="2" customFormat="1" ht="21.75" customHeight="1">
      <c r="A163" s="29"/>
      <c r="B163" s="30"/>
      <c r="C163" s="217" t="s">
        <v>406</v>
      </c>
      <c r="D163" s="217" t="s">
        <v>284</v>
      </c>
      <c r="E163" s="218" t="s">
        <v>407</v>
      </c>
      <c r="F163" s="219" t="s">
        <v>408</v>
      </c>
      <c r="G163" s="220" t="s">
        <v>356</v>
      </c>
      <c r="H163" s="221">
        <v>374.70600000000002</v>
      </c>
      <c r="I163" s="222">
        <v>45.5</v>
      </c>
      <c r="J163" s="222">
        <f>ROUND(I163*H163,2)</f>
        <v>17049.119999999999</v>
      </c>
      <c r="K163" s="223"/>
      <c r="L163" s="35"/>
      <c r="M163" s="224" t="s">
        <v>1</v>
      </c>
      <c r="N163" s="225" t="s">
        <v>38</v>
      </c>
      <c r="O163" s="226">
        <v>0.071999999999999995</v>
      </c>
      <c r="P163" s="226">
        <f>O163*H163</f>
        <v>26.978832000000001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17049.119999999999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17049.119999999999</v>
      </c>
      <c r="BL163" s="14" t="s">
        <v>288</v>
      </c>
      <c r="BM163" s="228" t="s">
        <v>409</v>
      </c>
    </row>
    <row r="164" s="2" customFormat="1" ht="21.75" customHeight="1">
      <c r="A164" s="29"/>
      <c r="B164" s="30"/>
      <c r="C164" s="217" t="s">
        <v>410</v>
      </c>
      <c r="D164" s="217" t="s">
        <v>284</v>
      </c>
      <c r="E164" s="218" t="s">
        <v>411</v>
      </c>
      <c r="F164" s="219" t="s">
        <v>412</v>
      </c>
      <c r="G164" s="220" t="s">
        <v>356</v>
      </c>
      <c r="H164" s="221">
        <v>181.75999999999999</v>
      </c>
      <c r="I164" s="222">
        <v>60.700000000000003</v>
      </c>
      <c r="J164" s="222">
        <f>ROUND(I164*H164,2)</f>
        <v>11032.83</v>
      </c>
      <c r="K164" s="223"/>
      <c r="L164" s="35"/>
      <c r="M164" s="224" t="s">
        <v>1</v>
      </c>
      <c r="N164" s="225" t="s">
        <v>38</v>
      </c>
      <c r="O164" s="226">
        <v>0.096000000000000002</v>
      </c>
      <c r="P164" s="226">
        <f>O164*H164</f>
        <v>17.44896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11032.83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11032.83</v>
      </c>
      <c r="BL164" s="14" t="s">
        <v>288</v>
      </c>
      <c r="BM164" s="228" t="s">
        <v>413</v>
      </c>
    </row>
    <row r="165" s="2" customFormat="1" ht="16.5" customHeight="1">
      <c r="A165" s="29"/>
      <c r="B165" s="30"/>
      <c r="C165" s="217" t="s">
        <v>414</v>
      </c>
      <c r="D165" s="217" t="s">
        <v>284</v>
      </c>
      <c r="E165" s="218" t="s">
        <v>419</v>
      </c>
      <c r="F165" s="219" t="s">
        <v>420</v>
      </c>
      <c r="G165" s="220" t="s">
        <v>356</v>
      </c>
      <c r="H165" s="221">
        <v>368.55399999999997</v>
      </c>
      <c r="I165" s="222">
        <v>18.5</v>
      </c>
      <c r="J165" s="222">
        <f>ROUND(I165*H165,2)</f>
        <v>6818.25</v>
      </c>
      <c r="K165" s="223"/>
      <c r="L165" s="35"/>
      <c r="M165" s="224" t="s">
        <v>1</v>
      </c>
      <c r="N165" s="225" t="s">
        <v>38</v>
      </c>
      <c r="O165" s="226">
        <v>0.0089999999999999993</v>
      </c>
      <c r="P165" s="226">
        <f>O165*H165</f>
        <v>3.3169859999999995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6818.25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6818.25</v>
      </c>
      <c r="BL165" s="14" t="s">
        <v>288</v>
      </c>
      <c r="BM165" s="228" t="s">
        <v>421</v>
      </c>
    </row>
    <row r="166" s="2" customFormat="1" ht="21.75" customHeight="1">
      <c r="A166" s="29"/>
      <c r="B166" s="30"/>
      <c r="C166" s="217" t="s">
        <v>418</v>
      </c>
      <c r="D166" s="217" t="s">
        <v>284</v>
      </c>
      <c r="E166" s="218" t="s">
        <v>423</v>
      </c>
      <c r="F166" s="219" t="s">
        <v>424</v>
      </c>
      <c r="G166" s="220" t="s">
        <v>356</v>
      </c>
      <c r="H166" s="221">
        <v>77.203999999999994</v>
      </c>
      <c r="I166" s="222">
        <v>195</v>
      </c>
      <c r="J166" s="222">
        <f>ROUND(I166*H166,2)</f>
        <v>15054.780000000001</v>
      </c>
      <c r="K166" s="223"/>
      <c r="L166" s="35"/>
      <c r="M166" s="224" t="s">
        <v>1</v>
      </c>
      <c r="N166" s="225" t="s">
        <v>38</v>
      </c>
      <c r="O166" s="226">
        <v>0.435</v>
      </c>
      <c r="P166" s="226">
        <f>O166*H166</f>
        <v>33.583739999999999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15054.780000000001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15054.780000000001</v>
      </c>
      <c r="BL166" s="14" t="s">
        <v>288</v>
      </c>
      <c r="BM166" s="228" t="s">
        <v>425</v>
      </c>
    </row>
    <row r="167" s="2" customFormat="1" ht="16.5" customHeight="1">
      <c r="A167" s="29"/>
      <c r="B167" s="30"/>
      <c r="C167" s="230" t="s">
        <v>422</v>
      </c>
      <c r="D167" s="230" t="s">
        <v>378</v>
      </c>
      <c r="E167" s="231" t="s">
        <v>427</v>
      </c>
      <c r="F167" s="232" t="s">
        <v>428</v>
      </c>
      <c r="G167" s="233" t="s">
        <v>429</v>
      </c>
      <c r="H167" s="234">
        <v>138.96700000000001</v>
      </c>
      <c r="I167" s="235">
        <v>349</v>
      </c>
      <c r="J167" s="235">
        <f>ROUND(I167*H167,2)</f>
        <v>48499.480000000003</v>
      </c>
      <c r="K167" s="236"/>
      <c r="L167" s="237"/>
      <c r="M167" s="238" t="s">
        <v>1</v>
      </c>
      <c r="N167" s="239" t="s">
        <v>38</v>
      </c>
      <c r="O167" s="226">
        <v>0</v>
      </c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311</v>
      </c>
      <c r="AT167" s="228" t="s">
        <v>378</v>
      </c>
      <c r="AU167" s="228" t="s">
        <v>82</v>
      </c>
      <c r="AY167" s="14" t="s">
        <v>282</v>
      </c>
      <c r="BE167" s="229">
        <f>IF(N167="základní",J167,0)</f>
        <v>48499.480000000003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48499.480000000003</v>
      </c>
      <c r="BL167" s="14" t="s">
        <v>288</v>
      </c>
      <c r="BM167" s="228" t="s">
        <v>430</v>
      </c>
    </row>
    <row r="168" s="2" customFormat="1" ht="21.75" customHeight="1">
      <c r="A168" s="29"/>
      <c r="B168" s="30"/>
      <c r="C168" s="217" t="s">
        <v>426</v>
      </c>
      <c r="D168" s="217" t="s">
        <v>284</v>
      </c>
      <c r="E168" s="218" t="s">
        <v>432</v>
      </c>
      <c r="F168" s="219" t="s">
        <v>433</v>
      </c>
      <c r="G168" s="220" t="s">
        <v>356</v>
      </c>
      <c r="H168" s="221">
        <v>241.42699999999999</v>
      </c>
      <c r="I168" s="222">
        <v>133</v>
      </c>
      <c r="J168" s="222">
        <f>ROUND(I168*H168,2)</f>
        <v>32109.790000000001</v>
      </c>
      <c r="K168" s="223"/>
      <c r="L168" s="35"/>
      <c r="M168" s="224" t="s">
        <v>1</v>
      </c>
      <c r="N168" s="225" t="s">
        <v>38</v>
      </c>
      <c r="O168" s="226">
        <v>0.32800000000000001</v>
      </c>
      <c r="P168" s="226">
        <f>O168*H168</f>
        <v>79.188056000000003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32109.790000000001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32109.790000000001</v>
      </c>
      <c r="BL168" s="14" t="s">
        <v>288</v>
      </c>
      <c r="BM168" s="228" t="s">
        <v>434</v>
      </c>
    </row>
    <row r="169" s="2" customFormat="1" ht="16.5" customHeight="1">
      <c r="A169" s="29"/>
      <c r="B169" s="30"/>
      <c r="C169" s="230" t="s">
        <v>431</v>
      </c>
      <c r="D169" s="230" t="s">
        <v>378</v>
      </c>
      <c r="E169" s="231" t="s">
        <v>436</v>
      </c>
      <c r="F169" s="232" t="s">
        <v>437</v>
      </c>
      <c r="G169" s="233" t="s">
        <v>429</v>
      </c>
      <c r="H169" s="234">
        <v>130.88900000000001</v>
      </c>
      <c r="I169" s="235">
        <v>220</v>
      </c>
      <c r="J169" s="235">
        <f>ROUND(I169*H169,2)</f>
        <v>28795.580000000002</v>
      </c>
      <c r="K169" s="236"/>
      <c r="L169" s="237"/>
      <c r="M169" s="238" t="s">
        <v>1</v>
      </c>
      <c r="N169" s="239" t="s">
        <v>38</v>
      </c>
      <c r="O169" s="226">
        <v>0</v>
      </c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311</v>
      </c>
      <c r="AT169" s="228" t="s">
        <v>378</v>
      </c>
      <c r="AU169" s="228" t="s">
        <v>82</v>
      </c>
      <c r="AY169" s="14" t="s">
        <v>282</v>
      </c>
      <c r="BE169" s="229">
        <f>IF(N169="základní",J169,0)</f>
        <v>28795.580000000002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28795.580000000002</v>
      </c>
      <c r="BL169" s="14" t="s">
        <v>288</v>
      </c>
      <c r="BM169" s="228" t="s">
        <v>438</v>
      </c>
    </row>
    <row r="170" s="2" customFormat="1" ht="33" customHeight="1">
      <c r="A170" s="29"/>
      <c r="B170" s="30"/>
      <c r="C170" s="217" t="s">
        <v>435</v>
      </c>
      <c r="D170" s="217" t="s">
        <v>284</v>
      </c>
      <c r="E170" s="218" t="s">
        <v>440</v>
      </c>
      <c r="F170" s="219" t="s">
        <v>441</v>
      </c>
      <c r="G170" s="220" t="s">
        <v>356</v>
      </c>
      <c r="H170" s="221">
        <v>74.028000000000006</v>
      </c>
      <c r="I170" s="222">
        <v>256</v>
      </c>
      <c r="J170" s="222">
        <f>ROUND(I170*H170,2)</f>
        <v>18951.169999999998</v>
      </c>
      <c r="K170" s="223"/>
      <c r="L170" s="35"/>
      <c r="M170" s="224" t="s">
        <v>1</v>
      </c>
      <c r="N170" s="225" t="s">
        <v>38</v>
      </c>
      <c r="O170" s="226">
        <v>0.086999999999999994</v>
      </c>
      <c r="P170" s="226">
        <f>O170*H170</f>
        <v>6.440436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18951.169999999998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18951.169999999998</v>
      </c>
      <c r="BL170" s="14" t="s">
        <v>288</v>
      </c>
      <c r="BM170" s="228" t="s">
        <v>442</v>
      </c>
    </row>
    <row r="171" s="2" customFormat="1" ht="33" customHeight="1">
      <c r="A171" s="29"/>
      <c r="B171" s="30"/>
      <c r="C171" s="217" t="s">
        <v>439</v>
      </c>
      <c r="D171" s="217" t="s">
        <v>284</v>
      </c>
      <c r="E171" s="218" t="s">
        <v>444</v>
      </c>
      <c r="F171" s="219" t="s">
        <v>445</v>
      </c>
      <c r="G171" s="220" t="s">
        <v>356</v>
      </c>
      <c r="H171" s="221">
        <v>740.27999999999997</v>
      </c>
      <c r="I171" s="222">
        <v>19.399999999999999</v>
      </c>
      <c r="J171" s="222">
        <f>ROUND(I171*H171,2)</f>
        <v>14361.43</v>
      </c>
      <c r="K171" s="223"/>
      <c r="L171" s="35"/>
      <c r="M171" s="224" t="s">
        <v>1</v>
      </c>
      <c r="N171" s="225" t="s">
        <v>38</v>
      </c>
      <c r="O171" s="226">
        <v>0.0050000000000000001</v>
      </c>
      <c r="P171" s="226">
        <f>O171*H171</f>
        <v>3.7014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14361.43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14361.43</v>
      </c>
      <c r="BL171" s="14" t="s">
        <v>288</v>
      </c>
      <c r="BM171" s="228" t="s">
        <v>446</v>
      </c>
    </row>
    <row r="172" s="2" customFormat="1" ht="33" customHeight="1">
      <c r="A172" s="29"/>
      <c r="B172" s="30"/>
      <c r="C172" s="217" t="s">
        <v>443</v>
      </c>
      <c r="D172" s="217" t="s">
        <v>284</v>
      </c>
      <c r="E172" s="218" t="s">
        <v>448</v>
      </c>
      <c r="F172" s="219" t="s">
        <v>449</v>
      </c>
      <c r="G172" s="220" t="s">
        <v>356</v>
      </c>
      <c r="H172" s="221">
        <v>135.589</v>
      </c>
      <c r="I172" s="222">
        <v>296</v>
      </c>
      <c r="J172" s="222">
        <f>ROUND(I172*H172,2)</f>
        <v>40134.339999999997</v>
      </c>
      <c r="K172" s="223"/>
      <c r="L172" s="35"/>
      <c r="M172" s="224" t="s">
        <v>1</v>
      </c>
      <c r="N172" s="225" t="s">
        <v>38</v>
      </c>
      <c r="O172" s="226">
        <v>0.099000000000000005</v>
      </c>
      <c r="P172" s="226">
        <f>O172*H172</f>
        <v>13.423311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40134.339999999997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40134.339999999997</v>
      </c>
      <c r="BL172" s="14" t="s">
        <v>288</v>
      </c>
      <c r="BM172" s="228" t="s">
        <v>450</v>
      </c>
    </row>
    <row r="173" s="2" customFormat="1" ht="33" customHeight="1">
      <c r="A173" s="29"/>
      <c r="B173" s="30"/>
      <c r="C173" s="217" t="s">
        <v>447</v>
      </c>
      <c r="D173" s="217" t="s">
        <v>284</v>
      </c>
      <c r="E173" s="218" t="s">
        <v>452</v>
      </c>
      <c r="F173" s="219" t="s">
        <v>453</v>
      </c>
      <c r="G173" s="220" t="s">
        <v>356</v>
      </c>
      <c r="H173" s="221">
        <v>1355.8900000000001</v>
      </c>
      <c r="I173" s="222">
        <v>22.800000000000001</v>
      </c>
      <c r="J173" s="222">
        <f>ROUND(I173*H173,2)</f>
        <v>30914.290000000001</v>
      </c>
      <c r="K173" s="223"/>
      <c r="L173" s="35"/>
      <c r="M173" s="224" t="s">
        <v>1</v>
      </c>
      <c r="N173" s="225" t="s">
        <v>38</v>
      </c>
      <c r="O173" s="226">
        <v>0.0060000000000000001</v>
      </c>
      <c r="P173" s="226">
        <f>O173*H173</f>
        <v>8.1353400000000011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30914.290000000001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30914.290000000001</v>
      </c>
      <c r="BL173" s="14" t="s">
        <v>288</v>
      </c>
      <c r="BM173" s="228" t="s">
        <v>454</v>
      </c>
    </row>
    <row r="174" s="2" customFormat="1" ht="33" customHeight="1">
      <c r="A174" s="29"/>
      <c r="B174" s="30"/>
      <c r="C174" s="217" t="s">
        <v>451</v>
      </c>
      <c r="D174" s="217" t="s">
        <v>284</v>
      </c>
      <c r="E174" s="218" t="s">
        <v>464</v>
      </c>
      <c r="F174" s="219" t="s">
        <v>465</v>
      </c>
      <c r="G174" s="220" t="s">
        <v>429</v>
      </c>
      <c r="H174" s="221">
        <v>356.34899999999999</v>
      </c>
      <c r="I174" s="222">
        <v>253</v>
      </c>
      <c r="J174" s="222">
        <f>ROUND(I174*H174,2)</f>
        <v>90156.300000000003</v>
      </c>
      <c r="K174" s="223"/>
      <c r="L174" s="35"/>
      <c r="M174" s="224" t="s">
        <v>1</v>
      </c>
      <c r="N174" s="225" t="s">
        <v>38</v>
      </c>
      <c r="O174" s="226">
        <v>0</v>
      </c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90156.300000000003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90156.300000000003</v>
      </c>
      <c r="BL174" s="14" t="s">
        <v>288</v>
      </c>
      <c r="BM174" s="228" t="s">
        <v>466</v>
      </c>
    </row>
    <row r="175" s="2" customFormat="1" ht="21.75" customHeight="1">
      <c r="A175" s="29"/>
      <c r="B175" s="30"/>
      <c r="C175" s="217" t="s">
        <v>455</v>
      </c>
      <c r="D175" s="217" t="s">
        <v>284</v>
      </c>
      <c r="E175" s="218" t="s">
        <v>468</v>
      </c>
      <c r="F175" s="219" t="s">
        <v>469</v>
      </c>
      <c r="G175" s="220" t="s">
        <v>287</v>
      </c>
      <c r="H175" s="221">
        <v>27.885000000000002</v>
      </c>
      <c r="I175" s="222">
        <v>13.699999999999999</v>
      </c>
      <c r="J175" s="222">
        <f>ROUND(I175*H175,2)</f>
        <v>382.01999999999998</v>
      </c>
      <c r="K175" s="223"/>
      <c r="L175" s="35"/>
      <c r="M175" s="224" t="s">
        <v>1</v>
      </c>
      <c r="N175" s="225" t="s">
        <v>38</v>
      </c>
      <c r="O175" s="226">
        <v>0.019</v>
      </c>
      <c r="P175" s="226">
        <f>O175*H175</f>
        <v>0.52981500000000004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382.01999999999998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382.01999999999998</v>
      </c>
      <c r="BL175" s="14" t="s">
        <v>288</v>
      </c>
      <c r="BM175" s="228" t="s">
        <v>1508</v>
      </c>
    </row>
    <row r="176" s="2" customFormat="1" ht="21.75" customHeight="1">
      <c r="A176" s="29"/>
      <c r="B176" s="30"/>
      <c r="C176" s="217" t="s">
        <v>459</v>
      </c>
      <c r="D176" s="217" t="s">
        <v>284</v>
      </c>
      <c r="E176" s="218" t="s">
        <v>472</v>
      </c>
      <c r="F176" s="219" t="s">
        <v>473</v>
      </c>
      <c r="G176" s="220" t="s">
        <v>287</v>
      </c>
      <c r="H176" s="221">
        <v>181.94499999999999</v>
      </c>
      <c r="I176" s="222">
        <v>21.800000000000001</v>
      </c>
      <c r="J176" s="222">
        <f>ROUND(I176*H176,2)</f>
        <v>3966.4000000000001</v>
      </c>
      <c r="K176" s="223"/>
      <c r="L176" s="35"/>
      <c r="M176" s="224" t="s">
        <v>1</v>
      </c>
      <c r="N176" s="225" t="s">
        <v>38</v>
      </c>
      <c r="O176" s="226">
        <v>0.025000000000000001</v>
      </c>
      <c r="P176" s="226">
        <f>O176*H176</f>
        <v>4.5486250000000004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3966.4000000000001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3966.4000000000001</v>
      </c>
      <c r="BL176" s="14" t="s">
        <v>288</v>
      </c>
      <c r="BM176" s="228" t="s">
        <v>1509</v>
      </c>
    </row>
    <row r="177" s="2" customFormat="1" ht="21.75" customHeight="1">
      <c r="A177" s="29"/>
      <c r="B177" s="30"/>
      <c r="C177" s="217" t="s">
        <v>463</v>
      </c>
      <c r="D177" s="217" t="s">
        <v>284</v>
      </c>
      <c r="E177" s="218" t="s">
        <v>476</v>
      </c>
      <c r="F177" s="219" t="s">
        <v>477</v>
      </c>
      <c r="G177" s="220" t="s">
        <v>287</v>
      </c>
      <c r="H177" s="221">
        <v>25.175000000000001</v>
      </c>
      <c r="I177" s="222">
        <v>76</v>
      </c>
      <c r="J177" s="222">
        <f>ROUND(I177*H177,2)</f>
        <v>1913.3</v>
      </c>
      <c r="K177" s="223"/>
      <c r="L177" s="35"/>
      <c r="M177" s="224" t="s">
        <v>1</v>
      </c>
      <c r="N177" s="225" t="s">
        <v>38</v>
      </c>
      <c r="O177" s="226">
        <v>0.114</v>
      </c>
      <c r="P177" s="226">
        <f>O177*H177</f>
        <v>2.8699500000000002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1913.3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1913.3</v>
      </c>
      <c r="BL177" s="14" t="s">
        <v>288</v>
      </c>
      <c r="BM177" s="228" t="s">
        <v>478</v>
      </c>
    </row>
    <row r="178" s="2" customFormat="1" ht="21.75" customHeight="1">
      <c r="A178" s="29"/>
      <c r="B178" s="30"/>
      <c r="C178" s="217" t="s">
        <v>467</v>
      </c>
      <c r="D178" s="217" t="s">
        <v>284</v>
      </c>
      <c r="E178" s="218" t="s">
        <v>480</v>
      </c>
      <c r="F178" s="219" t="s">
        <v>481</v>
      </c>
      <c r="G178" s="220" t="s">
        <v>287</v>
      </c>
      <c r="H178" s="221">
        <v>25.175000000000001</v>
      </c>
      <c r="I178" s="222">
        <v>5.7999999999999998</v>
      </c>
      <c r="J178" s="222">
        <f>ROUND(I178*H178,2)</f>
        <v>146.02000000000001</v>
      </c>
      <c r="K178" s="223"/>
      <c r="L178" s="35"/>
      <c r="M178" s="224" t="s">
        <v>1</v>
      </c>
      <c r="N178" s="225" t="s">
        <v>38</v>
      </c>
      <c r="O178" s="226">
        <v>0.0070000000000000001</v>
      </c>
      <c r="P178" s="226">
        <f>O178*H178</f>
        <v>0.17622500000000002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146.02000000000001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146.02000000000001</v>
      </c>
      <c r="BL178" s="14" t="s">
        <v>288</v>
      </c>
      <c r="BM178" s="228" t="s">
        <v>482</v>
      </c>
    </row>
    <row r="179" s="2" customFormat="1" ht="16.5" customHeight="1">
      <c r="A179" s="29"/>
      <c r="B179" s="30"/>
      <c r="C179" s="230" t="s">
        <v>471</v>
      </c>
      <c r="D179" s="230" t="s">
        <v>378</v>
      </c>
      <c r="E179" s="231" t="s">
        <v>484</v>
      </c>
      <c r="F179" s="232" t="s">
        <v>485</v>
      </c>
      <c r="G179" s="233" t="s">
        <v>486</v>
      </c>
      <c r="H179" s="234">
        <v>0.629</v>
      </c>
      <c r="I179" s="235">
        <v>104</v>
      </c>
      <c r="J179" s="235">
        <f>ROUND(I179*H179,2)</f>
        <v>65.420000000000002</v>
      </c>
      <c r="K179" s="236"/>
      <c r="L179" s="237"/>
      <c r="M179" s="238" t="s">
        <v>1</v>
      </c>
      <c r="N179" s="239" t="s">
        <v>38</v>
      </c>
      <c r="O179" s="226">
        <v>0</v>
      </c>
      <c r="P179" s="226">
        <f>O179*H179</f>
        <v>0</v>
      </c>
      <c r="Q179" s="226">
        <v>0.001</v>
      </c>
      <c r="R179" s="226">
        <f>Q179*H179</f>
        <v>0.000629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311</v>
      </c>
      <c r="AT179" s="228" t="s">
        <v>378</v>
      </c>
      <c r="AU179" s="228" t="s">
        <v>82</v>
      </c>
      <c r="AY179" s="14" t="s">
        <v>282</v>
      </c>
      <c r="BE179" s="229">
        <f>IF(N179="základní",J179,0)</f>
        <v>65.420000000000002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65.420000000000002</v>
      </c>
      <c r="BL179" s="14" t="s">
        <v>288</v>
      </c>
      <c r="BM179" s="228" t="s">
        <v>487</v>
      </c>
    </row>
    <row r="180" s="12" customFormat="1" ht="22.8" customHeight="1">
      <c r="A180" s="12"/>
      <c r="B180" s="202"/>
      <c r="C180" s="203"/>
      <c r="D180" s="204" t="s">
        <v>72</v>
      </c>
      <c r="E180" s="215" t="s">
        <v>82</v>
      </c>
      <c r="F180" s="215" t="s">
        <v>488</v>
      </c>
      <c r="G180" s="203"/>
      <c r="H180" s="203"/>
      <c r="I180" s="203"/>
      <c r="J180" s="216">
        <f>BK180</f>
        <v>3146.4000000000001</v>
      </c>
      <c r="K180" s="203"/>
      <c r="L180" s="207"/>
      <c r="M180" s="208"/>
      <c r="N180" s="209"/>
      <c r="O180" s="209"/>
      <c r="P180" s="210">
        <f>P181</f>
        <v>2.5392000000000001</v>
      </c>
      <c r="Q180" s="209"/>
      <c r="R180" s="210">
        <f>R181</f>
        <v>0</v>
      </c>
      <c r="S180" s="209"/>
      <c r="T180" s="211">
        <f>T181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2" t="s">
        <v>80</v>
      </c>
      <c r="AT180" s="213" t="s">
        <v>72</v>
      </c>
      <c r="AU180" s="213" t="s">
        <v>80</v>
      </c>
      <c r="AY180" s="212" t="s">
        <v>282</v>
      </c>
      <c r="BK180" s="214">
        <f>BK181</f>
        <v>3146.4000000000001</v>
      </c>
    </row>
    <row r="181" s="2" customFormat="1" ht="33" customHeight="1">
      <c r="A181" s="29"/>
      <c r="B181" s="30"/>
      <c r="C181" s="217" t="s">
        <v>475</v>
      </c>
      <c r="D181" s="217" t="s">
        <v>284</v>
      </c>
      <c r="E181" s="218" t="s">
        <v>494</v>
      </c>
      <c r="F181" s="219" t="s">
        <v>495</v>
      </c>
      <c r="G181" s="220" t="s">
        <v>356</v>
      </c>
      <c r="H181" s="221">
        <v>2.7599999999999998</v>
      </c>
      <c r="I181" s="222">
        <v>1140</v>
      </c>
      <c r="J181" s="222">
        <f>ROUND(I181*H181,2)</f>
        <v>3146.4000000000001</v>
      </c>
      <c r="K181" s="223"/>
      <c r="L181" s="35"/>
      <c r="M181" s="224" t="s">
        <v>1</v>
      </c>
      <c r="N181" s="225" t="s">
        <v>38</v>
      </c>
      <c r="O181" s="226">
        <v>0.92000000000000004</v>
      </c>
      <c r="P181" s="226">
        <f>O181*H181</f>
        <v>2.5392000000000001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3146.4000000000001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3146.4000000000001</v>
      </c>
      <c r="BL181" s="14" t="s">
        <v>288</v>
      </c>
      <c r="BM181" s="228" t="s">
        <v>496</v>
      </c>
    </row>
    <row r="182" s="12" customFormat="1" ht="22.8" customHeight="1">
      <c r="A182" s="12"/>
      <c r="B182" s="202"/>
      <c r="C182" s="203"/>
      <c r="D182" s="204" t="s">
        <v>72</v>
      </c>
      <c r="E182" s="215" t="s">
        <v>155</v>
      </c>
      <c r="F182" s="215" t="s">
        <v>497</v>
      </c>
      <c r="G182" s="203"/>
      <c r="H182" s="203"/>
      <c r="I182" s="203"/>
      <c r="J182" s="216">
        <f>BK182</f>
        <v>1211</v>
      </c>
      <c r="K182" s="203"/>
      <c r="L182" s="207"/>
      <c r="M182" s="208"/>
      <c r="N182" s="209"/>
      <c r="O182" s="209"/>
      <c r="P182" s="210">
        <f>SUM(P183:P184)</f>
        <v>0</v>
      </c>
      <c r="Q182" s="209"/>
      <c r="R182" s="210">
        <f>SUM(R183:R184)</f>
        <v>0</v>
      </c>
      <c r="S182" s="209"/>
      <c r="T182" s="211">
        <f>SUM(T183:T184)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12" t="s">
        <v>80</v>
      </c>
      <c r="AT182" s="213" t="s">
        <v>72</v>
      </c>
      <c r="AU182" s="213" t="s">
        <v>80</v>
      </c>
      <c r="AY182" s="212" t="s">
        <v>282</v>
      </c>
      <c r="BK182" s="214">
        <f>SUM(BK183:BK184)</f>
        <v>1211</v>
      </c>
    </row>
    <row r="183" s="2" customFormat="1" ht="21.75" customHeight="1">
      <c r="A183" s="29"/>
      <c r="B183" s="30"/>
      <c r="C183" s="217" t="s">
        <v>479</v>
      </c>
      <c r="D183" s="217" t="s">
        <v>284</v>
      </c>
      <c r="E183" s="218" t="s">
        <v>1120</v>
      </c>
      <c r="F183" s="219" t="s">
        <v>1121</v>
      </c>
      <c r="G183" s="220" t="s">
        <v>501</v>
      </c>
      <c r="H183" s="221">
        <v>1</v>
      </c>
      <c r="I183" s="222">
        <v>306</v>
      </c>
      <c r="J183" s="222">
        <f>ROUND(I183*H183,2)</f>
        <v>306</v>
      </c>
      <c r="K183" s="223"/>
      <c r="L183" s="35"/>
      <c r="M183" s="224" t="s">
        <v>1</v>
      </c>
      <c r="N183" s="225" t="s">
        <v>38</v>
      </c>
      <c r="O183" s="226">
        <v>0</v>
      </c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306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306</v>
      </c>
      <c r="BL183" s="14" t="s">
        <v>288</v>
      </c>
      <c r="BM183" s="228" t="s">
        <v>1122</v>
      </c>
    </row>
    <row r="184" s="2" customFormat="1" ht="16.5" customHeight="1">
      <c r="A184" s="29"/>
      <c r="B184" s="30"/>
      <c r="C184" s="230" t="s">
        <v>483</v>
      </c>
      <c r="D184" s="230" t="s">
        <v>378</v>
      </c>
      <c r="E184" s="231" t="s">
        <v>1123</v>
      </c>
      <c r="F184" s="232" t="s">
        <v>1124</v>
      </c>
      <c r="G184" s="233" t="s">
        <v>501</v>
      </c>
      <c r="H184" s="234">
        <v>1</v>
      </c>
      <c r="I184" s="235">
        <v>905</v>
      </c>
      <c r="J184" s="235">
        <f>ROUND(I184*H184,2)</f>
        <v>905</v>
      </c>
      <c r="K184" s="236"/>
      <c r="L184" s="237"/>
      <c r="M184" s="238" t="s">
        <v>1</v>
      </c>
      <c r="N184" s="239" t="s">
        <v>38</v>
      </c>
      <c r="O184" s="226">
        <v>0</v>
      </c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311</v>
      </c>
      <c r="AT184" s="228" t="s">
        <v>378</v>
      </c>
      <c r="AU184" s="228" t="s">
        <v>82</v>
      </c>
      <c r="AY184" s="14" t="s">
        <v>282</v>
      </c>
      <c r="BE184" s="229">
        <f>IF(N184="základní",J184,0)</f>
        <v>905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905</v>
      </c>
      <c r="BL184" s="14" t="s">
        <v>288</v>
      </c>
      <c r="BM184" s="228" t="s">
        <v>1125</v>
      </c>
    </row>
    <row r="185" s="12" customFormat="1" ht="22.8" customHeight="1">
      <c r="A185" s="12"/>
      <c r="B185" s="202"/>
      <c r="C185" s="203"/>
      <c r="D185" s="204" t="s">
        <v>72</v>
      </c>
      <c r="E185" s="215" t="s">
        <v>288</v>
      </c>
      <c r="F185" s="215" t="s">
        <v>519</v>
      </c>
      <c r="G185" s="203"/>
      <c r="H185" s="203"/>
      <c r="I185" s="203"/>
      <c r="J185" s="216">
        <f>BK185</f>
        <v>24023.669999999998</v>
      </c>
      <c r="K185" s="203"/>
      <c r="L185" s="207"/>
      <c r="M185" s="208"/>
      <c r="N185" s="209"/>
      <c r="O185" s="209"/>
      <c r="P185" s="210">
        <f>SUM(P186:P192)</f>
        <v>28.417730999999993</v>
      </c>
      <c r="Q185" s="209"/>
      <c r="R185" s="210">
        <f>SUM(R186:R192)</f>
        <v>0.87548799999999993</v>
      </c>
      <c r="S185" s="209"/>
      <c r="T185" s="211">
        <f>SUM(T186:T192)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2" t="s">
        <v>80</v>
      </c>
      <c r="AT185" s="213" t="s">
        <v>72</v>
      </c>
      <c r="AU185" s="213" t="s">
        <v>80</v>
      </c>
      <c r="AY185" s="212" t="s">
        <v>282</v>
      </c>
      <c r="BK185" s="214">
        <f>SUM(BK186:BK192)</f>
        <v>24023.669999999998</v>
      </c>
    </row>
    <row r="186" s="2" customFormat="1" ht="33" customHeight="1">
      <c r="A186" s="29"/>
      <c r="B186" s="30"/>
      <c r="C186" s="217" t="s">
        <v>489</v>
      </c>
      <c r="D186" s="217" t="s">
        <v>284</v>
      </c>
      <c r="E186" s="218" t="s">
        <v>521</v>
      </c>
      <c r="F186" s="219" t="s">
        <v>522</v>
      </c>
      <c r="G186" s="220" t="s">
        <v>356</v>
      </c>
      <c r="H186" s="221">
        <v>20.422999999999998</v>
      </c>
      <c r="I186" s="222">
        <v>1070</v>
      </c>
      <c r="J186" s="222">
        <f>ROUND(I186*H186,2)</f>
        <v>21852.610000000001</v>
      </c>
      <c r="K186" s="223"/>
      <c r="L186" s="35"/>
      <c r="M186" s="224" t="s">
        <v>1</v>
      </c>
      <c r="N186" s="225" t="s">
        <v>38</v>
      </c>
      <c r="O186" s="226">
        <v>1.317</v>
      </c>
      <c r="P186" s="226">
        <f>O186*H186</f>
        <v>26.897090999999996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21852.610000000001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21852.610000000001</v>
      </c>
      <c r="BL186" s="14" t="s">
        <v>288</v>
      </c>
      <c r="BM186" s="228" t="s">
        <v>523</v>
      </c>
    </row>
    <row r="187" s="2" customFormat="1" ht="21.75" customHeight="1">
      <c r="A187" s="29"/>
      <c r="B187" s="30"/>
      <c r="C187" s="217" t="s">
        <v>493</v>
      </c>
      <c r="D187" s="217" t="s">
        <v>284</v>
      </c>
      <c r="E187" s="218" t="s">
        <v>525</v>
      </c>
      <c r="F187" s="219" t="s">
        <v>526</v>
      </c>
      <c r="G187" s="220" t="s">
        <v>501</v>
      </c>
      <c r="H187" s="221">
        <v>2</v>
      </c>
      <c r="I187" s="222">
        <v>144</v>
      </c>
      <c r="J187" s="222">
        <f>ROUND(I187*H187,2)</f>
        <v>288</v>
      </c>
      <c r="K187" s="223"/>
      <c r="L187" s="35"/>
      <c r="M187" s="224" t="s">
        <v>1</v>
      </c>
      <c r="N187" s="225" t="s">
        <v>38</v>
      </c>
      <c r="O187" s="226">
        <v>0.28000000000000003</v>
      </c>
      <c r="P187" s="226">
        <f>O187*H187</f>
        <v>0.56000000000000005</v>
      </c>
      <c r="Q187" s="226">
        <v>0.0066</v>
      </c>
      <c r="R187" s="226">
        <f>Q187*H187</f>
        <v>0.0132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288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288</v>
      </c>
      <c r="BL187" s="14" t="s">
        <v>288</v>
      </c>
      <c r="BM187" s="228" t="s">
        <v>527</v>
      </c>
    </row>
    <row r="188" s="2" customFormat="1" ht="21.75" customHeight="1">
      <c r="A188" s="29"/>
      <c r="B188" s="30"/>
      <c r="C188" s="230" t="s">
        <v>498</v>
      </c>
      <c r="D188" s="230" t="s">
        <v>378</v>
      </c>
      <c r="E188" s="231" t="s">
        <v>541</v>
      </c>
      <c r="F188" s="232" t="s">
        <v>542</v>
      </c>
      <c r="G188" s="233" t="s">
        <v>501</v>
      </c>
      <c r="H188" s="234">
        <v>1</v>
      </c>
      <c r="I188" s="235">
        <v>309</v>
      </c>
      <c r="J188" s="235">
        <f>ROUND(I188*H188,2)</f>
        <v>309</v>
      </c>
      <c r="K188" s="236"/>
      <c r="L188" s="237"/>
      <c r="M188" s="238" t="s">
        <v>1</v>
      </c>
      <c r="N188" s="239" t="s">
        <v>38</v>
      </c>
      <c r="O188" s="226">
        <v>0</v>
      </c>
      <c r="P188" s="226">
        <f>O188*H188</f>
        <v>0</v>
      </c>
      <c r="Q188" s="226">
        <v>0.050999999999999997</v>
      </c>
      <c r="R188" s="226">
        <f>Q188*H188</f>
        <v>0.050999999999999997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311</v>
      </c>
      <c r="AT188" s="228" t="s">
        <v>378</v>
      </c>
      <c r="AU188" s="228" t="s">
        <v>82</v>
      </c>
      <c r="AY188" s="14" t="s">
        <v>282</v>
      </c>
      <c r="BE188" s="229">
        <f>IF(N188="základní",J188,0)</f>
        <v>309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309</v>
      </c>
      <c r="BL188" s="14" t="s">
        <v>288</v>
      </c>
      <c r="BM188" s="228" t="s">
        <v>543</v>
      </c>
    </row>
    <row r="189" s="2" customFormat="1" ht="21.75" customHeight="1">
      <c r="A189" s="29"/>
      <c r="B189" s="30"/>
      <c r="C189" s="230" t="s">
        <v>503</v>
      </c>
      <c r="D189" s="230" t="s">
        <v>378</v>
      </c>
      <c r="E189" s="231" t="s">
        <v>785</v>
      </c>
      <c r="F189" s="232" t="s">
        <v>786</v>
      </c>
      <c r="G189" s="233" t="s">
        <v>501</v>
      </c>
      <c r="H189" s="234">
        <v>1</v>
      </c>
      <c r="I189" s="235">
        <v>332</v>
      </c>
      <c r="J189" s="235">
        <f>ROUND(I189*H189,2)</f>
        <v>332</v>
      </c>
      <c r="K189" s="236"/>
      <c r="L189" s="237"/>
      <c r="M189" s="238" t="s">
        <v>1</v>
      </c>
      <c r="N189" s="239" t="s">
        <v>38</v>
      </c>
      <c r="O189" s="226">
        <v>0</v>
      </c>
      <c r="P189" s="226">
        <f>O189*H189</f>
        <v>0</v>
      </c>
      <c r="Q189" s="226">
        <v>0.068000000000000005</v>
      </c>
      <c r="R189" s="226">
        <f>Q189*H189</f>
        <v>0.068000000000000005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311</v>
      </c>
      <c r="AT189" s="228" t="s">
        <v>378</v>
      </c>
      <c r="AU189" s="228" t="s">
        <v>82</v>
      </c>
      <c r="AY189" s="14" t="s">
        <v>282</v>
      </c>
      <c r="BE189" s="229">
        <f>IF(N189="základní",J189,0)</f>
        <v>332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332</v>
      </c>
      <c r="BL189" s="14" t="s">
        <v>288</v>
      </c>
      <c r="BM189" s="228" t="s">
        <v>787</v>
      </c>
    </row>
    <row r="190" s="2" customFormat="1" ht="21.75" customHeight="1">
      <c r="A190" s="29"/>
      <c r="B190" s="30"/>
      <c r="C190" s="217" t="s">
        <v>507</v>
      </c>
      <c r="D190" s="217" t="s">
        <v>284</v>
      </c>
      <c r="E190" s="218" t="s">
        <v>549</v>
      </c>
      <c r="F190" s="219" t="s">
        <v>550</v>
      </c>
      <c r="G190" s="220" t="s">
        <v>356</v>
      </c>
      <c r="H190" s="221">
        <v>0.25600000000000001</v>
      </c>
      <c r="I190" s="222">
        <v>2910</v>
      </c>
      <c r="J190" s="222">
        <f>ROUND(I190*H190,2)</f>
        <v>744.96000000000004</v>
      </c>
      <c r="K190" s="223"/>
      <c r="L190" s="35"/>
      <c r="M190" s="224" t="s">
        <v>1</v>
      </c>
      <c r="N190" s="225" t="s">
        <v>38</v>
      </c>
      <c r="O190" s="226">
        <v>1.4650000000000001</v>
      </c>
      <c r="P190" s="226">
        <f>O190*H190</f>
        <v>0.37504000000000004</v>
      </c>
      <c r="Q190" s="226">
        <v>2.234</v>
      </c>
      <c r="R190" s="226">
        <f>Q190*H190</f>
        <v>0.57190399999999997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744.96000000000004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744.96000000000004</v>
      </c>
      <c r="BL190" s="14" t="s">
        <v>288</v>
      </c>
      <c r="BM190" s="228" t="s">
        <v>551</v>
      </c>
    </row>
    <row r="191" s="2" customFormat="1" ht="21.75" customHeight="1">
      <c r="A191" s="29"/>
      <c r="B191" s="30"/>
      <c r="C191" s="217" t="s">
        <v>511</v>
      </c>
      <c r="D191" s="217" t="s">
        <v>284</v>
      </c>
      <c r="E191" s="218" t="s">
        <v>1128</v>
      </c>
      <c r="F191" s="219" t="s">
        <v>1129</v>
      </c>
      <c r="G191" s="220" t="s">
        <v>356</v>
      </c>
      <c r="H191" s="221">
        <v>0.074999999999999997</v>
      </c>
      <c r="I191" s="222">
        <v>2820</v>
      </c>
      <c r="J191" s="222">
        <f>ROUND(I191*H191,2)</f>
        <v>211.5</v>
      </c>
      <c r="K191" s="223"/>
      <c r="L191" s="35"/>
      <c r="M191" s="224" t="s">
        <v>1</v>
      </c>
      <c r="N191" s="225" t="s">
        <v>38</v>
      </c>
      <c r="O191" s="226">
        <v>1.208</v>
      </c>
      <c r="P191" s="226">
        <f>O191*H191</f>
        <v>0.0906</v>
      </c>
      <c r="Q191" s="226">
        <v>2.234</v>
      </c>
      <c r="R191" s="226">
        <f>Q191*H191</f>
        <v>0.16755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211.5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211.5</v>
      </c>
      <c r="BL191" s="14" t="s">
        <v>288</v>
      </c>
      <c r="BM191" s="228" t="s">
        <v>1130</v>
      </c>
    </row>
    <row r="192" s="2" customFormat="1" ht="16.5" customHeight="1">
      <c r="A192" s="29"/>
      <c r="B192" s="30"/>
      <c r="C192" s="217" t="s">
        <v>515</v>
      </c>
      <c r="D192" s="217" t="s">
        <v>284</v>
      </c>
      <c r="E192" s="218" t="s">
        <v>1131</v>
      </c>
      <c r="F192" s="219" t="s">
        <v>1132</v>
      </c>
      <c r="G192" s="220" t="s">
        <v>287</v>
      </c>
      <c r="H192" s="221">
        <v>0.59999999999999998</v>
      </c>
      <c r="I192" s="222">
        <v>476</v>
      </c>
      <c r="J192" s="222">
        <f>ROUND(I192*H192,2)</f>
        <v>285.60000000000002</v>
      </c>
      <c r="K192" s="223"/>
      <c r="L192" s="35"/>
      <c r="M192" s="224" t="s">
        <v>1</v>
      </c>
      <c r="N192" s="225" t="s">
        <v>38</v>
      </c>
      <c r="O192" s="226">
        <v>0.82499999999999996</v>
      </c>
      <c r="P192" s="226">
        <f>O192*H192</f>
        <v>0.49499999999999994</v>
      </c>
      <c r="Q192" s="226">
        <v>0.0063899999999999998</v>
      </c>
      <c r="R192" s="226">
        <f>Q192*H192</f>
        <v>0.0038339999999999997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285.60000000000002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285.60000000000002</v>
      </c>
      <c r="BL192" s="14" t="s">
        <v>288</v>
      </c>
      <c r="BM192" s="228" t="s">
        <v>1133</v>
      </c>
    </row>
    <row r="193" s="12" customFormat="1" ht="22.8" customHeight="1">
      <c r="A193" s="12"/>
      <c r="B193" s="202"/>
      <c r="C193" s="203"/>
      <c r="D193" s="204" t="s">
        <v>72</v>
      </c>
      <c r="E193" s="215" t="s">
        <v>299</v>
      </c>
      <c r="F193" s="215" t="s">
        <v>552</v>
      </c>
      <c r="G193" s="203"/>
      <c r="H193" s="203"/>
      <c r="I193" s="203"/>
      <c r="J193" s="216">
        <f>BK193</f>
        <v>262160.58000000002</v>
      </c>
      <c r="K193" s="203"/>
      <c r="L193" s="207"/>
      <c r="M193" s="208"/>
      <c r="N193" s="209"/>
      <c r="O193" s="209"/>
      <c r="P193" s="210">
        <f>SUM(P194:P206)</f>
        <v>57.738741000000005</v>
      </c>
      <c r="Q193" s="209"/>
      <c r="R193" s="210">
        <f>SUM(R194:R206)</f>
        <v>101.83861142000001</v>
      </c>
      <c r="S193" s="209"/>
      <c r="T193" s="211">
        <f>SUM(T194:T206)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12" t="s">
        <v>80</v>
      </c>
      <c r="AT193" s="213" t="s">
        <v>72</v>
      </c>
      <c r="AU193" s="213" t="s">
        <v>80</v>
      </c>
      <c r="AY193" s="212" t="s">
        <v>282</v>
      </c>
      <c r="BK193" s="214">
        <f>SUM(BK194:BK206)</f>
        <v>262160.58000000002</v>
      </c>
    </row>
    <row r="194" s="2" customFormat="1" ht="16.5" customHeight="1">
      <c r="A194" s="29"/>
      <c r="B194" s="30"/>
      <c r="C194" s="217" t="s">
        <v>520</v>
      </c>
      <c r="D194" s="217" t="s">
        <v>284</v>
      </c>
      <c r="E194" s="218" t="s">
        <v>554</v>
      </c>
      <c r="F194" s="219" t="s">
        <v>555</v>
      </c>
      <c r="G194" s="220" t="s">
        <v>287</v>
      </c>
      <c r="H194" s="221">
        <v>76.775000000000006</v>
      </c>
      <c r="I194" s="222">
        <v>56.5</v>
      </c>
      <c r="J194" s="222">
        <f>ROUND(I194*H194,2)</f>
        <v>4337.79</v>
      </c>
      <c r="K194" s="223"/>
      <c r="L194" s="35"/>
      <c r="M194" s="224" t="s">
        <v>1</v>
      </c>
      <c r="N194" s="225" t="s">
        <v>38</v>
      </c>
      <c r="O194" s="226">
        <v>0.021000000000000001</v>
      </c>
      <c r="P194" s="226">
        <f>O194*H194</f>
        <v>1.6122750000000001</v>
      </c>
      <c r="Q194" s="226">
        <v>0.11500000000000001</v>
      </c>
      <c r="R194" s="226">
        <f>Q194*H194</f>
        <v>8.8291250000000012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4337.79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4337.79</v>
      </c>
      <c r="BL194" s="14" t="s">
        <v>288</v>
      </c>
      <c r="BM194" s="228" t="s">
        <v>556</v>
      </c>
    </row>
    <row r="195" s="2" customFormat="1" ht="16.5" customHeight="1">
      <c r="A195" s="29"/>
      <c r="B195" s="30"/>
      <c r="C195" s="217" t="s">
        <v>524</v>
      </c>
      <c r="D195" s="217" t="s">
        <v>284</v>
      </c>
      <c r="E195" s="218" t="s">
        <v>788</v>
      </c>
      <c r="F195" s="219" t="s">
        <v>789</v>
      </c>
      <c r="G195" s="220" t="s">
        <v>287</v>
      </c>
      <c r="H195" s="221">
        <v>10.1</v>
      </c>
      <c r="I195" s="222">
        <v>112</v>
      </c>
      <c r="J195" s="222">
        <f>ROUND(I195*H195,2)</f>
        <v>1131.2000000000001</v>
      </c>
      <c r="K195" s="223"/>
      <c r="L195" s="35"/>
      <c r="M195" s="224" t="s">
        <v>1</v>
      </c>
      <c r="N195" s="225" t="s">
        <v>38</v>
      </c>
      <c r="O195" s="226">
        <v>0.023</v>
      </c>
      <c r="P195" s="226">
        <f>O195*H195</f>
        <v>0.23229999999999998</v>
      </c>
      <c r="Q195" s="226">
        <v>0.23000000000000001</v>
      </c>
      <c r="R195" s="226">
        <f>Q195*H195</f>
        <v>2.323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1131.2000000000001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1131.2000000000001</v>
      </c>
      <c r="BL195" s="14" t="s">
        <v>288</v>
      </c>
      <c r="BM195" s="228" t="s">
        <v>790</v>
      </c>
    </row>
    <row r="196" s="2" customFormat="1" ht="16.5" customHeight="1">
      <c r="A196" s="29"/>
      <c r="B196" s="30"/>
      <c r="C196" s="217" t="s">
        <v>528</v>
      </c>
      <c r="D196" s="217" t="s">
        <v>284</v>
      </c>
      <c r="E196" s="218" t="s">
        <v>558</v>
      </c>
      <c r="F196" s="219" t="s">
        <v>559</v>
      </c>
      <c r="G196" s="220" t="s">
        <v>287</v>
      </c>
      <c r="H196" s="221">
        <v>95.069999999999993</v>
      </c>
      <c r="I196" s="222">
        <v>162</v>
      </c>
      <c r="J196" s="222">
        <f>ROUND(I196*H196,2)</f>
        <v>15401.34</v>
      </c>
      <c r="K196" s="223"/>
      <c r="L196" s="35"/>
      <c r="M196" s="224" t="s">
        <v>1</v>
      </c>
      <c r="N196" s="225" t="s">
        <v>38</v>
      </c>
      <c r="O196" s="226">
        <v>0.025999999999999999</v>
      </c>
      <c r="P196" s="226">
        <f>O196*H196</f>
        <v>2.4718199999999997</v>
      </c>
      <c r="Q196" s="226">
        <v>0.34499999999999997</v>
      </c>
      <c r="R196" s="226">
        <f>Q196*H196</f>
        <v>32.799149999999997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15401.34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15401.34</v>
      </c>
      <c r="BL196" s="14" t="s">
        <v>288</v>
      </c>
      <c r="BM196" s="228" t="s">
        <v>560</v>
      </c>
    </row>
    <row r="197" s="2" customFormat="1" ht="16.5" customHeight="1">
      <c r="A197" s="29"/>
      <c r="B197" s="30"/>
      <c r="C197" s="217" t="s">
        <v>532</v>
      </c>
      <c r="D197" s="217" t="s">
        <v>284</v>
      </c>
      <c r="E197" s="218" t="s">
        <v>562</v>
      </c>
      <c r="F197" s="219" t="s">
        <v>563</v>
      </c>
      <c r="G197" s="220" t="s">
        <v>287</v>
      </c>
      <c r="H197" s="221">
        <v>47.534999999999997</v>
      </c>
      <c r="I197" s="222">
        <v>211</v>
      </c>
      <c r="J197" s="222">
        <f>ROUND(I197*H197,2)</f>
        <v>10029.889999999999</v>
      </c>
      <c r="K197" s="223"/>
      <c r="L197" s="35"/>
      <c r="M197" s="224" t="s">
        <v>1</v>
      </c>
      <c r="N197" s="225" t="s">
        <v>38</v>
      </c>
      <c r="O197" s="226">
        <v>0.029000000000000001</v>
      </c>
      <c r="P197" s="226">
        <f>O197*H197</f>
        <v>1.3785149999999999</v>
      </c>
      <c r="Q197" s="226">
        <v>0.46000000000000002</v>
      </c>
      <c r="R197" s="226">
        <f>Q197*H197</f>
        <v>21.866099999999999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10029.889999999999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10029.889999999999</v>
      </c>
      <c r="BL197" s="14" t="s">
        <v>288</v>
      </c>
      <c r="BM197" s="228" t="s">
        <v>564</v>
      </c>
    </row>
    <row r="198" s="2" customFormat="1" ht="16.5" customHeight="1">
      <c r="A198" s="29"/>
      <c r="B198" s="30"/>
      <c r="C198" s="217" t="s">
        <v>536</v>
      </c>
      <c r="D198" s="217" t="s">
        <v>284</v>
      </c>
      <c r="E198" s="218" t="s">
        <v>566</v>
      </c>
      <c r="F198" s="219" t="s">
        <v>567</v>
      </c>
      <c r="G198" s="220" t="s">
        <v>287</v>
      </c>
      <c r="H198" s="221">
        <v>76.775000000000006</v>
      </c>
      <c r="I198" s="222">
        <v>41</v>
      </c>
      <c r="J198" s="222">
        <f>ROUND(I198*H198,2)</f>
        <v>3147.7800000000002</v>
      </c>
      <c r="K198" s="223"/>
      <c r="L198" s="35"/>
      <c r="M198" s="224" t="s">
        <v>1</v>
      </c>
      <c r="N198" s="225" t="s">
        <v>38</v>
      </c>
      <c r="O198" s="226">
        <v>0.021000000000000001</v>
      </c>
      <c r="P198" s="226">
        <f>O198*H198</f>
        <v>1.6122750000000001</v>
      </c>
      <c r="Q198" s="226">
        <v>0.108</v>
      </c>
      <c r="R198" s="226">
        <f>Q198*H198</f>
        <v>8.2917000000000005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3147.7800000000002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3147.7800000000002</v>
      </c>
      <c r="BL198" s="14" t="s">
        <v>288</v>
      </c>
      <c r="BM198" s="228" t="s">
        <v>568</v>
      </c>
    </row>
    <row r="199" s="2" customFormat="1" ht="16.5" customHeight="1">
      <c r="A199" s="29"/>
      <c r="B199" s="30"/>
      <c r="C199" s="217" t="s">
        <v>540</v>
      </c>
      <c r="D199" s="217" t="s">
        <v>284</v>
      </c>
      <c r="E199" s="218" t="s">
        <v>791</v>
      </c>
      <c r="F199" s="219" t="s">
        <v>792</v>
      </c>
      <c r="G199" s="220" t="s">
        <v>287</v>
      </c>
      <c r="H199" s="221">
        <v>10.1</v>
      </c>
      <c r="I199" s="222">
        <v>67.599999999999994</v>
      </c>
      <c r="J199" s="222">
        <f>ROUND(I199*H199,2)</f>
        <v>682.75999999999999</v>
      </c>
      <c r="K199" s="223"/>
      <c r="L199" s="35"/>
      <c r="M199" s="224" t="s">
        <v>1</v>
      </c>
      <c r="N199" s="225" t="s">
        <v>38</v>
      </c>
      <c r="O199" s="226">
        <v>0.024</v>
      </c>
      <c r="P199" s="226">
        <f>O199*H199</f>
        <v>0.2424</v>
      </c>
      <c r="Q199" s="226">
        <v>0.216</v>
      </c>
      <c r="R199" s="226">
        <f>Q199*H199</f>
        <v>2.1816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682.75999999999999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682.75999999999999</v>
      </c>
      <c r="BL199" s="14" t="s">
        <v>288</v>
      </c>
      <c r="BM199" s="228" t="s">
        <v>793</v>
      </c>
    </row>
    <row r="200" s="2" customFormat="1" ht="21.75" customHeight="1">
      <c r="A200" s="29"/>
      <c r="B200" s="30"/>
      <c r="C200" s="217" t="s">
        <v>544</v>
      </c>
      <c r="D200" s="217" t="s">
        <v>284</v>
      </c>
      <c r="E200" s="218" t="s">
        <v>1047</v>
      </c>
      <c r="F200" s="219" t="s">
        <v>1048</v>
      </c>
      <c r="G200" s="220" t="s">
        <v>287</v>
      </c>
      <c r="H200" s="221">
        <v>47.534999999999997</v>
      </c>
      <c r="I200" s="222">
        <v>448</v>
      </c>
      <c r="J200" s="222">
        <f>ROUND(I200*H200,2)</f>
        <v>21295.68</v>
      </c>
      <c r="K200" s="223"/>
      <c r="L200" s="35"/>
      <c r="M200" s="224" t="s">
        <v>1</v>
      </c>
      <c r="N200" s="225" t="s">
        <v>38</v>
      </c>
      <c r="O200" s="226">
        <v>0.029999999999999999</v>
      </c>
      <c r="P200" s="226">
        <f>O200*H200</f>
        <v>1.4260499999999998</v>
      </c>
      <c r="Q200" s="226">
        <v>0.53188999999999997</v>
      </c>
      <c r="R200" s="226">
        <f>Q200*H200</f>
        <v>25.283391149999996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21295.68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21295.68</v>
      </c>
      <c r="BL200" s="14" t="s">
        <v>288</v>
      </c>
      <c r="BM200" s="228" t="s">
        <v>1522</v>
      </c>
    </row>
    <row r="201" s="2" customFormat="1" ht="21.75" customHeight="1">
      <c r="A201" s="29"/>
      <c r="B201" s="30"/>
      <c r="C201" s="217" t="s">
        <v>548</v>
      </c>
      <c r="D201" s="217" t="s">
        <v>284</v>
      </c>
      <c r="E201" s="218" t="s">
        <v>570</v>
      </c>
      <c r="F201" s="219" t="s">
        <v>571</v>
      </c>
      <c r="G201" s="220" t="s">
        <v>287</v>
      </c>
      <c r="H201" s="221">
        <v>76.775000000000006</v>
      </c>
      <c r="I201" s="222">
        <v>722</v>
      </c>
      <c r="J201" s="222">
        <f>ROUND(I201*H201,2)</f>
        <v>55431.550000000003</v>
      </c>
      <c r="K201" s="223"/>
      <c r="L201" s="35"/>
      <c r="M201" s="224" t="s">
        <v>1</v>
      </c>
      <c r="N201" s="225" t="s">
        <v>38</v>
      </c>
      <c r="O201" s="226">
        <v>0.186</v>
      </c>
      <c r="P201" s="226">
        <f>O201*H201</f>
        <v>14.280150000000001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55431.550000000003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55431.550000000003</v>
      </c>
      <c r="BL201" s="14" t="s">
        <v>288</v>
      </c>
      <c r="BM201" s="228" t="s">
        <v>572</v>
      </c>
    </row>
    <row r="202" s="2" customFormat="1" ht="21.75" customHeight="1">
      <c r="A202" s="29"/>
      <c r="B202" s="30"/>
      <c r="C202" s="217" t="s">
        <v>553</v>
      </c>
      <c r="D202" s="217" t="s">
        <v>284</v>
      </c>
      <c r="E202" s="218" t="s">
        <v>578</v>
      </c>
      <c r="F202" s="219" t="s">
        <v>579</v>
      </c>
      <c r="G202" s="220" t="s">
        <v>287</v>
      </c>
      <c r="H202" s="221">
        <v>171.845</v>
      </c>
      <c r="I202" s="222">
        <v>18.800000000000001</v>
      </c>
      <c r="J202" s="222">
        <f>ROUND(I202*H202,2)</f>
        <v>3230.6900000000001</v>
      </c>
      <c r="K202" s="223"/>
      <c r="L202" s="35"/>
      <c r="M202" s="224" t="s">
        <v>1</v>
      </c>
      <c r="N202" s="225" t="s">
        <v>38</v>
      </c>
      <c r="O202" s="226">
        <v>0.0080000000000000002</v>
      </c>
      <c r="P202" s="226">
        <f>O202*H202</f>
        <v>1.37476</v>
      </c>
      <c r="Q202" s="226">
        <v>0.00034000000000000002</v>
      </c>
      <c r="R202" s="226">
        <f>Q202*H202</f>
        <v>0.058427300000000001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3230.6900000000001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3230.6900000000001</v>
      </c>
      <c r="BL202" s="14" t="s">
        <v>288</v>
      </c>
      <c r="BM202" s="228" t="s">
        <v>580</v>
      </c>
    </row>
    <row r="203" s="2" customFormat="1" ht="21.75" customHeight="1">
      <c r="A203" s="29"/>
      <c r="B203" s="30"/>
      <c r="C203" s="217" t="s">
        <v>557</v>
      </c>
      <c r="D203" s="217" t="s">
        <v>284</v>
      </c>
      <c r="E203" s="218" t="s">
        <v>582</v>
      </c>
      <c r="F203" s="219" t="s">
        <v>583</v>
      </c>
      <c r="G203" s="220" t="s">
        <v>287</v>
      </c>
      <c r="H203" s="221">
        <v>290.30700000000002</v>
      </c>
      <c r="I203" s="222">
        <v>15.300000000000001</v>
      </c>
      <c r="J203" s="222">
        <f>ROUND(I203*H203,2)</f>
        <v>4441.6999999999998</v>
      </c>
      <c r="K203" s="223"/>
      <c r="L203" s="35"/>
      <c r="M203" s="224" t="s">
        <v>1</v>
      </c>
      <c r="N203" s="225" t="s">
        <v>38</v>
      </c>
      <c r="O203" s="226">
        <v>0.002</v>
      </c>
      <c r="P203" s="226">
        <f>O203*H203</f>
        <v>0.58061400000000007</v>
      </c>
      <c r="Q203" s="226">
        <v>0.00071000000000000002</v>
      </c>
      <c r="R203" s="226">
        <f>Q203*H203</f>
        <v>0.20611797000000001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4441.6999999999998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4441.6999999999998</v>
      </c>
      <c r="BL203" s="14" t="s">
        <v>288</v>
      </c>
      <c r="BM203" s="228" t="s">
        <v>584</v>
      </c>
    </row>
    <row r="204" s="2" customFormat="1" ht="21.75" customHeight="1">
      <c r="A204" s="29"/>
      <c r="B204" s="30"/>
      <c r="C204" s="217" t="s">
        <v>561</v>
      </c>
      <c r="D204" s="217" t="s">
        <v>284</v>
      </c>
      <c r="E204" s="218" t="s">
        <v>586</v>
      </c>
      <c r="F204" s="219" t="s">
        <v>587</v>
      </c>
      <c r="G204" s="220" t="s">
        <v>287</v>
      </c>
      <c r="H204" s="221">
        <v>95.069999999999993</v>
      </c>
      <c r="I204" s="222">
        <v>296</v>
      </c>
      <c r="J204" s="222">
        <f>ROUND(I204*H204,2)</f>
        <v>28140.720000000001</v>
      </c>
      <c r="K204" s="223"/>
      <c r="L204" s="35"/>
      <c r="M204" s="224" t="s">
        <v>1</v>
      </c>
      <c r="N204" s="225" t="s">
        <v>38</v>
      </c>
      <c r="O204" s="226">
        <v>0.068000000000000005</v>
      </c>
      <c r="P204" s="226">
        <f>O204*H204</f>
        <v>6.4647600000000001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28140.720000000001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28140.720000000001</v>
      </c>
      <c r="BL204" s="14" t="s">
        <v>288</v>
      </c>
      <c r="BM204" s="228" t="s">
        <v>1523</v>
      </c>
    </row>
    <row r="205" s="2" customFormat="1" ht="21.75" customHeight="1">
      <c r="A205" s="29"/>
      <c r="B205" s="30"/>
      <c r="C205" s="217" t="s">
        <v>565</v>
      </c>
      <c r="D205" s="217" t="s">
        <v>284</v>
      </c>
      <c r="E205" s="218" t="s">
        <v>590</v>
      </c>
      <c r="F205" s="219" t="s">
        <v>591</v>
      </c>
      <c r="G205" s="220" t="s">
        <v>287</v>
      </c>
      <c r="H205" s="221">
        <v>76.775000000000006</v>
      </c>
      <c r="I205" s="222">
        <v>294</v>
      </c>
      <c r="J205" s="222">
        <f>ROUND(I205*H205,2)</f>
        <v>22571.849999999999</v>
      </c>
      <c r="K205" s="223"/>
      <c r="L205" s="35"/>
      <c r="M205" s="224" t="s">
        <v>1</v>
      </c>
      <c r="N205" s="225" t="s">
        <v>38</v>
      </c>
      <c r="O205" s="226">
        <v>0.070999999999999994</v>
      </c>
      <c r="P205" s="226">
        <f>O205*H205</f>
        <v>5.4510249999999996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22571.849999999999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22571.849999999999</v>
      </c>
      <c r="BL205" s="14" t="s">
        <v>288</v>
      </c>
      <c r="BM205" s="228" t="s">
        <v>592</v>
      </c>
    </row>
    <row r="206" s="2" customFormat="1" ht="33" customHeight="1">
      <c r="A206" s="29"/>
      <c r="B206" s="30"/>
      <c r="C206" s="217" t="s">
        <v>569</v>
      </c>
      <c r="D206" s="217" t="s">
        <v>284</v>
      </c>
      <c r="E206" s="218" t="s">
        <v>594</v>
      </c>
      <c r="F206" s="219" t="s">
        <v>595</v>
      </c>
      <c r="G206" s="220" t="s">
        <v>287</v>
      </c>
      <c r="H206" s="221">
        <v>290.30700000000002</v>
      </c>
      <c r="I206" s="222">
        <v>318</v>
      </c>
      <c r="J206" s="222">
        <f>ROUND(I206*H206,2)</f>
        <v>92317.630000000005</v>
      </c>
      <c r="K206" s="223"/>
      <c r="L206" s="35"/>
      <c r="M206" s="224" t="s">
        <v>1</v>
      </c>
      <c r="N206" s="225" t="s">
        <v>38</v>
      </c>
      <c r="O206" s="226">
        <v>0.070999999999999994</v>
      </c>
      <c r="P206" s="226">
        <f>O206*H206</f>
        <v>20.611796999999999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92317.630000000005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92317.630000000005</v>
      </c>
      <c r="BL206" s="14" t="s">
        <v>288</v>
      </c>
      <c r="BM206" s="228" t="s">
        <v>596</v>
      </c>
    </row>
    <row r="207" s="12" customFormat="1" ht="22.8" customHeight="1">
      <c r="A207" s="12"/>
      <c r="B207" s="202"/>
      <c r="C207" s="203"/>
      <c r="D207" s="204" t="s">
        <v>72</v>
      </c>
      <c r="E207" s="215" t="s">
        <v>311</v>
      </c>
      <c r="F207" s="215" t="s">
        <v>597</v>
      </c>
      <c r="G207" s="203"/>
      <c r="H207" s="203"/>
      <c r="I207" s="203"/>
      <c r="J207" s="216">
        <f>BK207</f>
        <v>481759.97999999998</v>
      </c>
      <c r="K207" s="203"/>
      <c r="L207" s="207"/>
      <c r="M207" s="208"/>
      <c r="N207" s="209"/>
      <c r="O207" s="209"/>
      <c r="P207" s="210">
        <f>SUM(P208:P255)</f>
        <v>287.59337000000005</v>
      </c>
      <c r="Q207" s="209"/>
      <c r="R207" s="210">
        <f>SUM(R208:R255)</f>
        <v>8.4640435400000005</v>
      </c>
      <c r="S207" s="209"/>
      <c r="T207" s="211">
        <f>SUM(T208:T255)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2" t="s">
        <v>80</v>
      </c>
      <c r="AT207" s="213" t="s">
        <v>72</v>
      </c>
      <c r="AU207" s="213" t="s">
        <v>80</v>
      </c>
      <c r="AY207" s="212" t="s">
        <v>282</v>
      </c>
      <c r="BK207" s="214">
        <f>SUM(BK208:BK255)</f>
        <v>481759.97999999998</v>
      </c>
    </row>
    <row r="208" s="2" customFormat="1" ht="21.75" customHeight="1">
      <c r="A208" s="29"/>
      <c r="B208" s="30"/>
      <c r="C208" s="217" t="s">
        <v>573</v>
      </c>
      <c r="D208" s="217" t="s">
        <v>284</v>
      </c>
      <c r="E208" s="218" t="s">
        <v>1135</v>
      </c>
      <c r="F208" s="219" t="s">
        <v>1136</v>
      </c>
      <c r="G208" s="220" t="s">
        <v>501</v>
      </c>
      <c r="H208" s="221">
        <v>3</v>
      </c>
      <c r="I208" s="222">
        <v>712</v>
      </c>
      <c r="J208" s="222">
        <f>ROUND(I208*H208,2)</f>
        <v>2136</v>
      </c>
      <c r="K208" s="223"/>
      <c r="L208" s="35"/>
      <c r="M208" s="224" t="s">
        <v>1</v>
      </c>
      <c r="N208" s="225" t="s">
        <v>38</v>
      </c>
      <c r="O208" s="226">
        <v>0.75900000000000001</v>
      </c>
      <c r="P208" s="226">
        <f>O208*H208</f>
        <v>2.2770000000000001</v>
      </c>
      <c r="Q208" s="226">
        <v>0.00167</v>
      </c>
      <c r="R208" s="226">
        <f>Q208*H208</f>
        <v>0.0050100000000000006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2136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2136</v>
      </c>
      <c r="BL208" s="14" t="s">
        <v>288</v>
      </c>
      <c r="BM208" s="228" t="s">
        <v>1137</v>
      </c>
    </row>
    <row r="209" s="2" customFormat="1" ht="16.5" customHeight="1">
      <c r="A209" s="29"/>
      <c r="B209" s="30"/>
      <c r="C209" s="230" t="s">
        <v>577</v>
      </c>
      <c r="D209" s="230" t="s">
        <v>378</v>
      </c>
      <c r="E209" s="231" t="s">
        <v>1138</v>
      </c>
      <c r="F209" s="232" t="s">
        <v>1139</v>
      </c>
      <c r="G209" s="233" t="s">
        <v>501</v>
      </c>
      <c r="H209" s="234">
        <v>1</v>
      </c>
      <c r="I209" s="235">
        <v>2011</v>
      </c>
      <c r="J209" s="235">
        <f>ROUND(I209*H209,2)</f>
        <v>2011</v>
      </c>
      <c r="K209" s="236"/>
      <c r="L209" s="237"/>
      <c r="M209" s="238" t="s">
        <v>1</v>
      </c>
      <c r="N209" s="239" t="s">
        <v>38</v>
      </c>
      <c r="O209" s="226">
        <v>0</v>
      </c>
      <c r="P209" s="226">
        <f>O209*H209</f>
        <v>0</v>
      </c>
      <c r="Q209" s="226">
        <v>0.010999999999999999</v>
      </c>
      <c r="R209" s="226">
        <f>Q209*H209</f>
        <v>0.010999999999999999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311</v>
      </c>
      <c r="AT209" s="228" t="s">
        <v>378</v>
      </c>
      <c r="AU209" s="228" t="s">
        <v>82</v>
      </c>
      <c r="AY209" s="14" t="s">
        <v>282</v>
      </c>
      <c r="BE209" s="229">
        <f>IF(N209="základní",J209,0)</f>
        <v>2011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2011</v>
      </c>
      <c r="BL209" s="14" t="s">
        <v>288</v>
      </c>
      <c r="BM209" s="228" t="s">
        <v>1140</v>
      </c>
    </row>
    <row r="210" s="2" customFormat="1" ht="21.75" customHeight="1">
      <c r="A210" s="29"/>
      <c r="B210" s="30"/>
      <c r="C210" s="230" t="s">
        <v>581</v>
      </c>
      <c r="D210" s="230" t="s">
        <v>378</v>
      </c>
      <c r="E210" s="231" t="s">
        <v>1141</v>
      </c>
      <c r="F210" s="232" t="s">
        <v>1142</v>
      </c>
      <c r="G210" s="233" t="s">
        <v>501</v>
      </c>
      <c r="H210" s="234">
        <v>1</v>
      </c>
      <c r="I210" s="235">
        <v>3670</v>
      </c>
      <c r="J210" s="235">
        <f>ROUND(I210*H210,2)</f>
        <v>3670</v>
      </c>
      <c r="K210" s="236"/>
      <c r="L210" s="237"/>
      <c r="M210" s="238" t="s">
        <v>1</v>
      </c>
      <c r="N210" s="239" t="s">
        <v>38</v>
      </c>
      <c r="O210" s="226">
        <v>0</v>
      </c>
      <c r="P210" s="226">
        <f>O210*H210</f>
        <v>0</v>
      </c>
      <c r="Q210" s="226">
        <v>0.014200000000000001</v>
      </c>
      <c r="R210" s="226">
        <f>Q210*H210</f>
        <v>0.014200000000000001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311</v>
      </c>
      <c r="AT210" s="228" t="s">
        <v>378</v>
      </c>
      <c r="AU210" s="228" t="s">
        <v>82</v>
      </c>
      <c r="AY210" s="14" t="s">
        <v>282</v>
      </c>
      <c r="BE210" s="229">
        <f>IF(N210="základní",J210,0)</f>
        <v>3670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3670</v>
      </c>
      <c r="BL210" s="14" t="s">
        <v>288</v>
      </c>
      <c r="BM210" s="228" t="s">
        <v>1143</v>
      </c>
    </row>
    <row r="211" s="2" customFormat="1" ht="21.75" customHeight="1">
      <c r="A211" s="29"/>
      <c r="B211" s="30"/>
      <c r="C211" s="230" t="s">
        <v>585</v>
      </c>
      <c r="D211" s="230" t="s">
        <v>378</v>
      </c>
      <c r="E211" s="231" t="s">
        <v>1144</v>
      </c>
      <c r="F211" s="232" t="s">
        <v>1145</v>
      </c>
      <c r="G211" s="233" t="s">
        <v>501</v>
      </c>
      <c r="H211" s="234">
        <v>1</v>
      </c>
      <c r="I211" s="235">
        <v>6870</v>
      </c>
      <c r="J211" s="235">
        <f>ROUND(I211*H211,2)</f>
        <v>6870</v>
      </c>
      <c r="K211" s="236"/>
      <c r="L211" s="237"/>
      <c r="M211" s="238" t="s">
        <v>1</v>
      </c>
      <c r="N211" s="239" t="s">
        <v>38</v>
      </c>
      <c r="O211" s="226">
        <v>0</v>
      </c>
      <c r="P211" s="226">
        <f>O211*H211</f>
        <v>0</v>
      </c>
      <c r="Q211" s="226">
        <v>0.0178</v>
      </c>
      <c r="R211" s="226">
        <f>Q211*H211</f>
        <v>0.0178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311</v>
      </c>
      <c r="AT211" s="228" t="s">
        <v>378</v>
      </c>
      <c r="AU211" s="228" t="s">
        <v>82</v>
      </c>
      <c r="AY211" s="14" t="s">
        <v>282</v>
      </c>
      <c r="BE211" s="229">
        <f>IF(N211="základní",J211,0)</f>
        <v>6870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6870</v>
      </c>
      <c r="BL211" s="14" t="s">
        <v>288</v>
      </c>
      <c r="BM211" s="228" t="s">
        <v>1146</v>
      </c>
    </row>
    <row r="212" s="2" customFormat="1" ht="21.75" customHeight="1">
      <c r="A212" s="29"/>
      <c r="B212" s="30"/>
      <c r="C212" s="217" t="s">
        <v>589</v>
      </c>
      <c r="D212" s="217" t="s">
        <v>284</v>
      </c>
      <c r="E212" s="218" t="s">
        <v>1147</v>
      </c>
      <c r="F212" s="219" t="s">
        <v>1148</v>
      </c>
      <c r="G212" s="220" t="s">
        <v>501</v>
      </c>
      <c r="H212" s="221">
        <v>2</v>
      </c>
      <c r="I212" s="222">
        <v>973</v>
      </c>
      <c r="J212" s="222">
        <f>ROUND(I212*H212,2)</f>
        <v>1946</v>
      </c>
      <c r="K212" s="223"/>
      <c r="L212" s="35"/>
      <c r="M212" s="224" t="s">
        <v>1</v>
      </c>
      <c r="N212" s="225" t="s">
        <v>38</v>
      </c>
      <c r="O212" s="226">
        <v>1.0940000000000001</v>
      </c>
      <c r="P212" s="226">
        <f>O212*H212</f>
        <v>2.1880000000000002</v>
      </c>
      <c r="Q212" s="226">
        <v>0.0017099999999999999</v>
      </c>
      <c r="R212" s="226">
        <f>Q212*H212</f>
        <v>0.0034199999999999999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1946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1946</v>
      </c>
      <c r="BL212" s="14" t="s">
        <v>288</v>
      </c>
      <c r="BM212" s="228" t="s">
        <v>1488</v>
      </c>
    </row>
    <row r="213" s="2" customFormat="1" ht="21.75" customHeight="1">
      <c r="A213" s="29"/>
      <c r="B213" s="30"/>
      <c r="C213" s="230" t="s">
        <v>593</v>
      </c>
      <c r="D213" s="230" t="s">
        <v>378</v>
      </c>
      <c r="E213" s="231" t="s">
        <v>1150</v>
      </c>
      <c r="F213" s="232" t="s">
        <v>1151</v>
      </c>
      <c r="G213" s="233" t="s">
        <v>501</v>
      </c>
      <c r="H213" s="234">
        <v>2</v>
      </c>
      <c r="I213" s="235">
        <v>4010</v>
      </c>
      <c r="J213" s="235">
        <f>ROUND(I213*H213,2)</f>
        <v>8020</v>
      </c>
      <c r="K213" s="236"/>
      <c r="L213" s="237"/>
      <c r="M213" s="238" t="s">
        <v>1</v>
      </c>
      <c r="N213" s="239" t="s">
        <v>38</v>
      </c>
      <c r="O213" s="226">
        <v>0</v>
      </c>
      <c r="P213" s="226">
        <f>O213*H213</f>
        <v>0</v>
      </c>
      <c r="Q213" s="226">
        <v>0.014</v>
      </c>
      <c r="R213" s="226">
        <f>Q213*H213</f>
        <v>0.028000000000000001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311</v>
      </c>
      <c r="AT213" s="228" t="s">
        <v>378</v>
      </c>
      <c r="AU213" s="228" t="s">
        <v>82</v>
      </c>
      <c r="AY213" s="14" t="s">
        <v>282</v>
      </c>
      <c r="BE213" s="229">
        <f>IF(N213="základní",J213,0)</f>
        <v>8020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8020</v>
      </c>
      <c r="BL213" s="14" t="s">
        <v>288</v>
      </c>
      <c r="BM213" s="228" t="s">
        <v>1152</v>
      </c>
    </row>
    <row r="214" s="2" customFormat="1" ht="21.75" customHeight="1">
      <c r="A214" s="29"/>
      <c r="B214" s="30"/>
      <c r="C214" s="217" t="s">
        <v>598</v>
      </c>
      <c r="D214" s="217" t="s">
        <v>284</v>
      </c>
      <c r="E214" s="218" t="s">
        <v>1183</v>
      </c>
      <c r="F214" s="219" t="s">
        <v>1184</v>
      </c>
      <c r="G214" s="220" t="s">
        <v>501</v>
      </c>
      <c r="H214" s="221">
        <v>5</v>
      </c>
      <c r="I214" s="222">
        <v>261</v>
      </c>
      <c r="J214" s="222">
        <f>ROUND(I214*H214,2)</f>
        <v>1305</v>
      </c>
      <c r="K214" s="223"/>
      <c r="L214" s="35"/>
      <c r="M214" s="224" t="s">
        <v>1</v>
      </c>
      <c r="N214" s="225" t="s">
        <v>38</v>
      </c>
      <c r="O214" s="226">
        <v>0.58299999999999996</v>
      </c>
      <c r="P214" s="226">
        <f>O214*H214</f>
        <v>2.915</v>
      </c>
      <c r="Q214" s="226">
        <v>0.00010000000000000001</v>
      </c>
      <c r="R214" s="226">
        <f>Q214*H214</f>
        <v>0.00050000000000000001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1305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1305</v>
      </c>
      <c r="BL214" s="14" t="s">
        <v>288</v>
      </c>
      <c r="BM214" s="228" t="s">
        <v>1185</v>
      </c>
    </row>
    <row r="215" s="2" customFormat="1" ht="16.5" customHeight="1">
      <c r="A215" s="29"/>
      <c r="B215" s="30"/>
      <c r="C215" s="230" t="s">
        <v>602</v>
      </c>
      <c r="D215" s="230" t="s">
        <v>378</v>
      </c>
      <c r="E215" s="231" t="s">
        <v>1186</v>
      </c>
      <c r="F215" s="232" t="s">
        <v>1187</v>
      </c>
      <c r="G215" s="233" t="s">
        <v>501</v>
      </c>
      <c r="H215" s="234">
        <v>2</v>
      </c>
      <c r="I215" s="235">
        <v>2335</v>
      </c>
      <c r="J215" s="235">
        <f>ROUND(I215*H215,2)</f>
        <v>4670</v>
      </c>
      <c r="K215" s="236"/>
      <c r="L215" s="237"/>
      <c r="M215" s="238" t="s">
        <v>1</v>
      </c>
      <c r="N215" s="239" t="s">
        <v>38</v>
      </c>
      <c r="O215" s="226">
        <v>0</v>
      </c>
      <c r="P215" s="226">
        <f>O215*H215</f>
        <v>0</v>
      </c>
      <c r="Q215" s="226">
        <v>0.0050400000000000002</v>
      </c>
      <c r="R215" s="226">
        <f>Q215*H215</f>
        <v>0.01008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311</v>
      </c>
      <c r="AT215" s="228" t="s">
        <v>378</v>
      </c>
      <c r="AU215" s="228" t="s">
        <v>82</v>
      </c>
      <c r="AY215" s="14" t="s">
        <v>282</v>
      </c>
      <c r="BE215" s="229">
        <f>IF(N215="základní",J215,0)</f>
        <v>4670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4670</v>
      </c>
      <c r="BL215" s="14" t="s">
        <v>288</v>
      </c>
      <c r="BM215" s="228" t="s">
        <v>1188</v>
      </c>
    </row>
    <row r="216" s="2" customFormat="1" ht="16.5" customHeight="1">
      <c r="A216" s="29"/>
      <c r="B216" s="30"/>
      <c r="C216" s="230" t="s">
        <v>606</v>
      </c>
      <c r="D216" s="230" t="s">
        <v>378</v>
      </c>
      <c r="E216" s="231" t="s">
        <v>1189</v>
      </c>
      <c r="F216" s="232" t="s">
        <v>1190</v>
      </c>
      <c r="G216" s="233" t="s">
        <v>501</v>
      </c>
      <c r="H216" s="234">
        <v>3</v>
      </c>
      <c r="I216" s="235">
        <v>4701</v>
      </c>
      <c r="J216" s="235">
        <f>ROUND(I216*H216,2)</f>
        <v>14103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0.0070400000000000003</v>
      </c>
      <c r="R216" s="226">
        <f>Q216*H216</f>
        <v>0.02112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311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14103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14103</v>
      </c>
      <c r="BL216" s="14" t="s">
        <v>288</v>
      </c>
      <c r="BM216" s="228" t="s">
        <v>1191</v>
      </c>
    </row>
    <row r="217" s="2" customFormat="1" ht="33" customHeight="1">
      <c r="A217" s="29"/>
      <c r="B217" s="30"/>
      <c r="C217" s="217" t="s">
        <v>610</v>
      </c>
      <c r="D217" s="217" t="s">
        <v>284</v>
      </c>
      <c r="E217" s="218" t="s">
        <v>1210</v>
      </c>
      <c r="F217" s="219" t="s">
        <v>1211</v>
      </c>
      <c r="G217" s="220" t="s">
        <v>322</v>
      </c>
      <c r="H217" s="221">
        <v>360.45999999999998</v>
      </c>
      <c r="I217" s="222">
        <v>126</v>
      </c>
      <c r="J217" s="222">
        <f>ROUND(I217*H217,2)</f>
        <v>45417.959999999999</v>
      </c>
      <c r="K217" s="223"/>
      <c r="L217" s="35"/>
      <c r="M217" s="224" t="s">
        <v>1</v>
      </c>
      <c r="N217" s="225" t="s">
        <v>38</v>
      </c>
      <c r="O217" s="226">
        <v>0.313</v>
      </c>
      <c r="P217" s="226">
        <f>O217*H217</f>
        <v>112.82397999999999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45417.959999999999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45417.959999999999</v>
      </c>
      <c r="BL217" s="14" t="s">
        <v>288</v>
      </c>
      <c r="BM217" s="228" t="s">
        <v>1212</v>
      </c>
    </row>
    <row r="218" s="2" customFormat="1" ht="21.75" customHeight="1">
      <c r="A218" s="29"/>
      <c r="B218" s="30"/>
      <c r="C218" s="230" t="s">
        <v>614</v>
      </c>
      <c r="D218" s="230" t="s">
        <v>378</v>
      </c>
      <c r="E218" s="231" t="s">
        <v>1222</v>
      </c>
      <c r="F218" s="232" t="s">
        <v>1223</v>
      </c>
      <c r="G218" s="233" t="s">
        <v>322</v>
      </c>
      <c r="H218" s="234">
        <v>369.47199999999998</v>
      </c>
      <c r="I218" s="235">
        <v>226</v>
      </c>
      <c r="J218" s="235">
        <f>ROUND(I218*H218,2)</f>
        <v>83500.669999999998</v>
      </c>
      <c r="K218" s="236"/>
      <c r="L218" s="237"/>
      <c r="M218" s="238" t="s">
        <v>1</v>
      </c>
      <c r="N218" s="239" t="s">
        <v>38</v>
      </c>
      <c r="O218" s="226">
        <v>0</v>
      </c>
      <c r="P218" s="226">
        <f>O218*H218</f>
        <v>0</v>
      </c>
      <c r="Q218" s="226">
        <v>0.0021199999999999999</v>
      </c>
      <c r="R218" s="226">
        <f>Q218*H218</f>
        <v>0.78328063999999997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311</v>
      </c>
      <c r="AT218" s="228" t="s">
        <v>378</v>
      </c>
      <c r="AU218" s="228" t="s">
        <v>82</v>
      </c>
      <c r="AY218" s="14" t="s">
        <v>282</v>
      </c>
      <c r="BE218" s="229">
        <f>IF(N218="základní",J218,0)</f>
        <v>83500.669999999998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83500.669999999998</v>
      </c>
      <c r="BL218" s="14" t="s">
        <v>288</v>
      </c>
      <c r="BM218" s="228" t="s">
        <v>1224</v>
      </c>
    </row>
    <row r="219" s="2" customFormat="1" ht="21.75" customHeight="1">
      <c r="A219" s="29"/>
      <c r="B219" s="30"/>
      <c r="C219" s="230" t="s">
        <v>618</v>
      </c>
      <c r="D219" s="230" t="s">
        <v>378</v>
      </c>
      <c r="E219" s="231" t="s">
        <v>1512</v>
      </c>
      <c r="F219" s="232" t="s">
        <v>1513</v>
      </c>
      <c r="G219" s="233" t="s">
        <v>322</v>
      </c>
      <c r="H219" s="234">
        <v>176.51599999999999</v>
      </c>
      <c r="I219" s="235">
        <v>373</v>
      </c>
      <c r="J219" s="235">
        <f>ROUND(I219*H219,2)</f>
        <v>65840.470000000001</v>
      </c>
      <c r="K219" s="236"/>
      <c r="L219" s="237"/>
      <c r="M219" s="238" t="s">
        <v>1</v>
      </c>
      <c r="N219" s="239" t="s">
        <v>38</v>
      </c>
      <c r="O219" s="226">
        <v>0</v>
      </c>
      <c r="P219" s="226">
        <f>O219*H219</f>
        <v>0</v>
      </c>
      <c r="Q219" s="226">
        <v>0.0027000000000000001</v>
      </c>
      <c r="R219" s="226">
        <f>Q219*H219</f>
        <v>0.47659319999999999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967</v>
      </c>
      <c r="AT219" s="228" t="s">
        <v>378</v>
      </c>
      <c r="AU219" s="228" t="s">
        <v>82</v>
      </c>
      <c r="AY219" s="14" t="s">
        <v>282</v>
      </c>
      <c r="BE219" s="229">
        <f>IF(N219="základní",J219,0)</f>
        <v>65840.470000000001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65840.470000000001</v>
      </c>
      <c r="BL219" s="14" t="s">
        <v>967</v>
      </c>
      <c r="BM219" s="228" t="s">
        <v>1524</v>
      </c>
    </row>
    <row r="220" s="2" customFormat="1" ht="21.75" customHeight="1">
      <c r="A220" s="29"/>
      <c r="B220" s="30"/>
      <c r="C220" s="217" t="s">
        <v>622</v>
      </c>
      <c r="D220" s="217" t="s">
        <v>284</v>
      </c>
      <c r="E220" s="218" t="s">
        <v>1237</v>
      </c>
      <c r="F220" s="219" t="s">
        <v>1238</v>
      </c>
      <c r="G220" s="220" t="s">
        <v>501</v>
      </c>
      <c r="H220" s="221">
        <v>19</v>
      </c>
      <c r="I220" s="222">
        <v>272</v>
      </c>
      <c r="J220" s="222">
        <f>ROUND(I220*H220,2)</f>
        <v>5168</v>
      </c>
      <c r="K220" s="223"/>
      <c r="L220" s="35"/>
      <c r="M220" s="224" t="s">
        <v>1</v>
      </c>
      <c r="N220" s="225" t="s">
        <v>38</v>
      </c>
      <c r="O220" s="226">
        <v>0.625</v>
      </c>
      <c r="P220" s="226">
        <f>O220*H220</f>
        <v>11.875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5168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5168</v>
      </c>
      <c r="BL220" s="14" t="s">
        <v>288</v>
      </c>
      <c r="BM220" s="228" t="s">
        <v>1239</v>
      </c>
    </row>
    <row r="221" s="2" customFormat="1" ht="16.5" customHeight="1">
      <c r="A221" s="29"/>
      <c r="B221" s="30"/>
      <c r="C221" s="230" t="s">
        <v>626</v>
      </c>
      <c r="D221" s="230" t="s">
        <v>378</v>
      </c>
      <c r="E221" s="231" t="s">
        <v>1240</v>
      </c>
      <c r="F221" s="232" t="s">
        <v>1241</v>
      </c>
      <c r="G221" s="233" t="s">
        <v>501</v>
      </c>
      <c r="H221" s="234">
        <v>19</v>
      </c>
      <c r="I221" s="235">
        <v>282</v>
      </c>
      <c r="J221" s="235">
        <f>ROUND(I221*H221,2)</f>
        <v>5358</v>
      </c>
      <c r="K221" s="236"/>
      <c r="L221" s="237"/>
      <c r="M221" s="238" t="s">
        <v>1</v>
      </c>
      <c r="N221" s="239" t="s">
        <v>38</v>
      </c>
      <c r="O221" s="226">
        <v>0</v>
      </c>
      <c r="P221" s="226">
        <f>O221*H221</f>
        <v>0</v>
      </c>
      <c r="Q221" s="226">
        <v>0.00038999999999999999</v>
      </c>
      <c r="R221" s="226">
        <f>Q221*H221</f>
        <v>0.0074099999999999999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311</v>
      </c>
      <c r="AT221" s="228" t="s">
        <v>378</v>
      </c>
      <c r="AU221" s="228" t="s">
        <v>82</v>
      </c>
      <c r="AY221" s="14" t="s">
        <v>282</v>
      </c>
      <c r="BE221" s="229">
        <f>IF(N221="základní",J221,0)</f>
        <v>5358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5358</v>
      </c>
      <c r="BL221" s="14" t="s">
        <v>288</v>
      </c>
      <c r="BM221" s="228" t="s">
        <v>1242</v>
      </c>
    </row>
    <row r="222" s="2" customFormat="1" ht="21.75" customHeight="1">
      <c r="A222" s="29"/>
      <c r="B222" s="30"/>
      <c r="C222" s="217" t="s">
        <v>630</v>
      </c>
      <c r="D222" s="217" t="s">
        <v>284</v>
      </c>
      <c r="E222" s="218" t="s">
        <v>1264</v>
      </c>
      <c r="F222" s="219" t="s">
        <v>1265</v>
      </c>
      <c r="G222" s="220" t="s">
        <v>501</v>
      </c>
      <c r="H222" s="221">
        <v>7</v>
      </c>
      <c r="I222" s="222">
        <v>258</v>
      </c>
      <c r="J222" s="222">
        <f>ROUND(I222*H222,2)</f>
        <v>1806</v>
      </c>
      <c r="K222" s="223"/>
      <c r="L222" s="35"/>
      <c r="M222" s="224" t="s">
        <v>1</v>
      </c>
      <c r="N222" s="225" t="s">
        <v>38</v>
      </c>
      <c r="O222" s="226">
        <v>0.57899999999999996</v>
      </c>
      <c r="P222" s="226">
        <f>O222*H222</f>
        <v>4.0529999999999999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1806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1806</v>
      </c>
      <c r="BL222" s="14" t="s">
        <v>288</v>
      </c>
      <c r="BM222" s="228" t="s">
        <v>1266</v>
      </c>
    </row>
    <row r="223" s="2" customFormat="1" ht="16.5" customHeight="1">
      <c r="A223" s="29"/>
      <c r="B223" s="30"/>
      <c r="C223" s="230" t="s">
        <v>634</v>
      </c>
      <c r="D223" s="230" t="s">
        <v>378</v>
      </c>
      <c r="E223" s="231" t="s">
        <v>1267</v>
      </c>
      <c r="F223" s="232" t="s">
        <v>1268</v>
      </c>
      <c r="G223" s="233" t="s">
        <v>501</v>
      </c>
      <c r="H223" s="234">
        <v>4</v>
      </c>
      <c r="I223" s="235">
        <v>853</v>
      </c>
      <c r="J223" s="235">
        <f>ROUND(I223*H223,2)</f>
        <v>3412</v>
      </c>
      <c r="K223" s="236"/>
      <c r="L223" s="237"/>
      <c r="M223" s="238" t="s">
        <v>1</v>
      </c>
      <c r="N223" s="239" t="s">
        <v>38</v>
      </c>
      <c r="O223" s="226">
        <v>0</v>
      </c>
      <c r="P223" s="226">
        <f>O223*H223</f>
        <v>0</v>
      </c>
      <c r="Q223" s="226">
        <v>0.00072000000000000005</v>
      </c>
      <c r="R223" s="226">
        <f>Q223*H223</f>
        <v>0.0028800000000000002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311</v>
      </c>
      <c r="AT223" s="228" t="s">
        <v>378</v>
      </c>
      <c r="AU223" s="228" t="s">
        <v>82</v>
      </c>
      <c r="AY223" s="14" t="s">
        <v>282</v>
      </c>
      <c r="BE223" s="229">
        <f>IF(N223="základní",J223,0)</f>
        <v>3412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3412</v>
      </c>
      <c r="BL223" s="14" t="s">
        <v>288</v>
      </c>
      <c r="BM223" s="228" t="s">
        <v>1269</v>
      </c>
    </row>
    <row r="224" s="2" customFormat="1" ht="16.5" customHeight="1">
      <c r="A224" s="29"/>
      <c r="B224" s="30"/>
      <c r="C224" s="230" t="s">
        <v>638</v>
      </c>
      <c r="D224" s="230" t="s">
        <v>378</v>
      </c>
      <c r="E224" s="231" t="s">
        <v>1270</v>
      </c>
      <c r="F224" s="232" t="s">
        <v>1271</v>
      </c>
      <c r="G224" s="233" t="s">
        <v>501</v>
      </c>
      <c r="H224" s="234">
        <v>3</v>
      </c>
      <c r="I224" s="235">
        <v>853</v>
      </c>
      <c r="J224" s="235">
        <f>ROUND(I224*H224,2)</f>
        <v>2559</v>
      </c>
      <c r="K224" s="236"/>
      <c r="L224" s="237"/>
      <c r="M224" s="238" t="s">
        <v>1</v>
      </c>
      <c r="N224" s="239" t="s">
        <v>38</v>
      </c>
      <c r="O224" s="226">
        <v>0</v>
      </c>
      <c r="P224" s="226">
        <f>O224*H224</f>
        <v>0</v>
      </c>
      <c r="Q224" s="226">
        <v>0.00072000000000000005</v>
      </c>
      <c r="R224" s="226">
        <f>Q224*H224</f>
        <v>0.00216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311</v>
      </c>
      <c r="AT224" s="228" t="s">
        <v>378</v>
      </c>
      <c r="AU224" s="228" t="s">
        <v>82</v>
      </c>
      <c r="AY224" s="14" t="s">
        <v>282</v>
      </c>
      <c r="BE224" s="229">
        <f>IF(N224="základní",J224,0)</f>
        <v>2559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2559</v>
      </c>
      <c r="BL224" s="14" t="s">
        <v>288</v>
      </c>
      <c r="BM224" s="228" t="s">
        <v>1272</v>
      </c>
    </row>
    <row r="225" s="2" customFormat="1" ht="21.75" customHeight="1">
      <c r="A225" s="29"/>
      <c r="B225" s="30"/>
      <c r="C225" s="217" t="s">
        <v>642</v>
      </c>
      <c r="D225" s="217" t="s">
        <v>284</v>
      </c>
      <c r="E225" s="218" t="s">
        <v>1303</v>
      </c>
      <c r="F225" s="219" t="s">
        <v>1304</v>
      </c>
      <c r="G225" s="220" t="s">
        <v>501</v>
      </c>
      <c r="H225" s="221">
        <v>2</v>
      </c>
      <c r="I225" s="222">
        <v>727</v>
      </c>
      <c r="J225" s="222">
        <f>ROUND(I225*H225,2)</f>
        <v>1454</v>
      </c>
      <c r="K225" s="223"/>
      <c r="L225" s="35"/>
      <c r="M225" s="224" t="s">
        <v>1</v>
      </c>
      <c r="N225" s="225" t="s">
        <v>38</v>
      </c>
      <c r="O225" s="226">
        <v>1.278</v>
      </c>
      <c r="P225" s="226">
        <f>O225*H225</f>
        <v>2.556</v>
      </c>
      <c r="Q225" s="226">
        <v>0.00072000000000000005</v>
      </c>
      <c r="R225" s="226">
        <f>Q225*H225</f>
        <v>0.0014400000000000001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1454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1454</v>
      </c>
      <c r="BL225" s="14" t="s">
        <v>288</v>
      </c>
      <c r="BM225" s="228" t="s">
        <v>1305</v>
      </c>
    </row>
    <row r="226" s="2" customFormat="1" ht="21.75" customHeight="1">
      <c r="A226" s="29"/>
      <c r="B226" s="30"/>
      <c r="C226" s="230" t="s">
        <v>646</v>
      </c>
      <c r="D226" s="230" t="s">
        <v>378</v>
      </c>
      <c r="E226" s="231" t="s">
        <v>1306</v>
      </c>
      <c r="F226" s="232" t="s">
        <v>1307</v>
      </c>
      <c r="G226" s="233" t="s">
        <v>501</v>
      </c>
      <c r="H226" s="234">
        <v>1</v>
      </c>
      <c r="I226" s="235">
        <v>4660</v>
      </c>
      <c r="J226" s="235">
        <f>ROUND(I226*H226,2)</f>
        <v>4660</v>
      </c>
      <c r="K226" s="236"/>
      <c r="L226" s="237"/>
      <c r="M226" s="238" t="s">
        <v>1</v>
      </c>
      <c r="N226" s="239" t="s">
        <v>38</v>
      </c>
      <c r="O226" s="226">
        <v>0</v>
      </c>
      <c r="P226" s="226">
        <f>O226*H226</f>
        <v>0</v>
      </c>
      <c r="Q226" s="226">
        <v>0.012</v>
      </c>
      <c r="R226" s="226">
        <f>Q226*H226</f>
        <v>0.012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311</v>
      </c>
      <c r="AT226" s="228" t="s">
        <v>378</v>
      </c>
      <c r="AU226" s="228" t="s">
        <v>82</v>
      </c>
      <c r="AY226" s="14" t="s">
        <v>282</v>
      </c>
      <c r="BE226" s="229">
        <f>IF(N226="základní",J226,0)</f>
        <v>4660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4660</v>
      </c>
      <c r="BL226" s="14" t="s">
        <v>288</v>
      </c>
      <c r="BM226" s="228" t="s">
        <v>1308</v>
      </c>
    </row>
    <row r="227" s="2" customFormat="1" ht="21.75" customHeight="1">
      <c r="A227" s="29"/>
      <c r="B227" s="30"/>
      <c r="C227" s="230" t="s">
        <v>650</v>
      </c>
      <c r="D227" s="230" t="s">
        <v>378</v>
      </c>
      <c r="E227" s="231" t="s">
        <v>1309</v>
      </c>
      <c r="F227" s="232" t="s">
        <v>1310</v>
      </c>
      <c r="G227" s="233" t="s">
        <v>501</v>
      </c>
      <c r="H227" s="234">
        <v>1</v>
      </c>
      <c r="I227" s="235">
        <v>1704</v>
      </c>
      <c r="J227" s="235">
        <f>ROUND(I227*H227,2)</f>
        <v>1704</v>
      </c>
      <c r="K227" s="236"/>
      <c r="L227" s="237"/>
      <c r="M227" s="238" t="s">
        <v>1</v>
      </c>
      <c r="N227" s="239" t="s">
        <v>38</v>
      </c>
      <c r="O227" s="226">
        <v>0</v>
      </c>
      <c r="P227" s="226">
        <f>O227*H227</f>
        <v>0</v>
      </c>
      <c r="Q227" s="226">
        <v>0.0073000000000000001</v>
      </c>
      <c r="R227" s="226">
        <f>Q227*H227</f>
        <v>0.0073000000000000001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311</v>
      </c>
      <c r="AT227" s="228" t="s">
        <v>378</v>
      </c>
      <c r="AU227" s="228" t="s">
        <v>82</v>
      </c>
      <c r="AY227" s="14" t="s">
        <v>282</v>
      </c>
      <c r="BE227" s="229">
        <f>IF(N227="základní",J227,0)</f>
        <v>1704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1704</v>
      </c>
      <c r="BL227" s="14" t="s">
        <v>288</v>
      </c>
      <c r="BM227" s="228" t="s">
        <v>1311</v>
      </c>
    </row>
    <row r="228" s="2" customFormat="1" ht="16.5" customHeight="1">
      <c r="A228" s="29"/>
      <c r="B228" s="30"/>
      <c r="C228" s="230" t="s">
        <v>654</v>
      </c>
      <c r="D228" s="230" t="s">
        <v>378</v>
      </c>
      <c r="E228" s="231" t="s">
        <v>1312</v>
      </c>
      <c r="F228" s="232" t="s">
        <v>1313</v>
      </c>
      <c r="G228" s="233" t="s">
        <v>501</v>
      </c>
      <c r="H228" s="234">
        <v>1</v>
      </c>
      <c r="I228" s="235">
        <v>4098</v>
      </c>
      <c r="J228" s="235">
        <f>ROUND(I228*H228,2)</f>
        <v>4098</v>
      </c>
      <c r="K228" s="236"/>
      <c r="L228" s="237"/>
      <c r="M228" s="238" t="s">
        <v>1</v>
      </c>
      <c r="N228" s="239" t="s">
        <v>38</v>
      </c>
      <c r="O228" s="226">
        <v>0</v>
      </c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311</v>
      </c>
      <c r="AT228" s="228" t="s">
        <v>378</v>
      </c>
      <c r="AU228" s="228" t="s">
        <v>82</v>
      </c>
      <c r="AY228" s="14" t="s">
        <v>282</v>
      </c>
      <c r="BE228" s="229">
        <f>IF(N228="základní",J228,0)</f>
        <v>4098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4098</v>
      </c>
      <c r="BL228" s="14" t="s">
        <v>288</v>
      </c>
      <c r="BM228" s="228" t="s">
        <v>1314</v>
      </c>
    </row>
    <row r="229" s="2" customFormat="1" ht="21.75" customHeight="1">
      <c r="A229" s="29"/>
      <c r="B229" s="30"/>
      <c r="C229" s="217" t="s">
        <v>658</v>
      </c>
      <c r="D229" s="217" t="s">
        <v>284</v>
      </c>
      <c r="E229" s="218" t="s">
        <v>1315</v>
      </c>
      <c r="F229" s="219" t="s">
        <v>1316</v>
      </c>
      <c r="G229" s="220" t="s">
        <v>501</v>
      </c>
      <c r="H229" s="221">
        <v>1</v>
      </c>
      <c r="I229" s="222">
        <v>359</v>
      </c>
      <c r="J229" s="222">
        <f>ROUND(I229*H229,2)</f>
        <v>359</v>
      </c>
      <c r="K229" s="223"/>
      <c r="L229" s="35"/>
      <c r="M229" s="224" t="s">
        <v>1</v>
      </c>
      <c r="N229" s="225" t="s">
        <v>38</v>
      </c>
      <c r="O229" s="226">
        <v>0.63</v>
      </c>
      <c r="P229" s="226">
        <f>O229*H229</f>
        <v>0.63</v>
      </c>
      <c r="Q229" s="226">
        <v>0.00069999999999999999</v>
      </c>
      <c r="R229" s="226">
        <f>Q229*H229</f>
        <v>0.00069999999999999999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359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359</v>
      </c>
      <c r="BL229" s="14" t="s">
        <v>288</v>
      </c>
      <c r="BM229" s="228" t="s">
        <v>1317</v>
      </c>
    </row>
    <row r="230" s="2" customFormat="1" ht="21.75" customHeight="1">
      <c r="A230" s="29"/>
      <c r="B230" s="30"/>
      <c r="C230" s="230" t="s">
        <v>662</v>
      </c>
      <c r="D230" s="230" t="s">
        <v>378</v>
      </c>
      <c r="E230" s="231" t="s">
        <v>1318</v>
      </c>
      <c r="F230" s="232" t="s">
        <v>1319</v>
      </c>
      <c r="G230" s="233" t="s">
        <v>501</v>
      </c>
      <c r="H230" s="234">
        <v>1</v>
      </c>
      <c r="I230" s="235">
        <v>73713</v>
      </c>
      <c r="J230" s="235">
        <f>ROUND(I230*H230,2)</f>
        <v>73713</v>
      </c>
      <c r="K230" s="236"/>
      <c r="L230" s="237"/>
      <c r="M230" s="238" t="s">
        <v>1</v>
      </c>
      <c r="N230" s="239" t="s">
        <v>38</v>
      </c>
      <c r="O230" s="226">
        <v>0</v>
      </c>
      <c r="P230" s="226">
        <f>O230*H230</f>
        <v>0</v>
      </c>
      <c r="Q230" s="226">
        <v>0.016500000000000001</v>
      </c>
      <c r="R230" s="226">
        <f>Q230*H230</f>
        <v>0.016500000000000001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311</v>
      </c>
      <c r="AT230" s="228" t="s">
        <v>378</v>
      </c>
      <c r="AU230" s="228" t="s">
        <v>82</v>
      </c>
      <c r="AY230" s="14" t="s">
        <v>282</v>
      </c>
      <c r="BE230" s="229">
        <f>IF(N230="základní",J230,0)</f>
        <v>73713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73713</v>
      </c>
      <c r="BL230" s="14" t="s">
        <v>288</v>
      </c>
      <c r="BM230" s="228" t="s">
        <v>1320</v>
      </c>
    </row>
    <row r="231" s="2" customFormat="1" ht="16.5" customHeight="1">
      <c r="A231" s="29"/>
      <c r="B231" s="30"/>
      <c r="C231" s="217" t="s">
        <v>666</v>
      </c>
      <c r="D231" s="217" t="s">
        <v>284</v>
      </c>
      <c r="E231" s="218" t="s">
        <v>1321</v>
      </c>
      <c r="F231" s="219" t="s">
        <v>1322</v>
      </c>
      <c r="G231" s="220" t="s">
        <v>501</v>
      </c>
      <c r="H231" s="221">
        <v>1</v>
      </c>
      <c r="I231" s="222">
        <v>304</v>
      </c>
      <c r="J231" s="222">
        <f>ROUND(I231*H231,2)</f>
        <v>304</v>
      </c>
      <c r="K231" s="223"/>
      <c r="L231" s="35"/>
      <c r="M231" s="224" t="s">
        <v>1</v>
      </c>
      <c r="N231" s="225" t="s">
        <v>38</v>
      </c>
      <c r="O231" s="226">
        <v>0.70799999999999996</v>
      </c>
      <c r="P231" s="226">
        <f>O231*H231</f>
        <v>0.70799999999999996</v>
      </c>
      <c r="Q231" s="226">
        <v>0.00036000000000000002</v>
      </c>
      <c r="R231" s="226">
        <f>Q231*H231</f>
        <v>0.00036000000000000002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304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304</v>
      </c>
      <c r="BL231" s="14" t="s">
        <v>288</v>
      </c>
      <c r="BM231" s="228" t="s">
        <v>1323</v>
      </c>
    </row>
    <row r="232" s="2" customFormat="1" ht="21.75" customHeight="1">
      <c r="A232" s="29"/>
      <c r="B232" s="30"/>
      <c r="C232" s="230" t="s">
        <v>670</v>
      </c>
      <c r="D232" s="230" t="s">
        <v>378</v>
      </c>
      <c r="E232" s="231" t="s">
        <v>1324</v>
      </c>
      <c r="F232" s="232" t="s">
        <v>1325</v>
      </c>
      <c r="G232" s="233" t="s">
        <v>501</v>
      </c>
      <c r="H232" s="234">
        <v>1</v>
      </c>
      <c r="I232" s="235">
        <v>20072</v>
      </c>
      <c r="J232" s="235">
        <f>ROUND(I232*H232,2)</f>
        <v>20072</v>
      </c>
      <c r="K232" s="236"/>
      <c r="L232" s="237"/>
      <c r="M232" s="238" t="s">
        <v>1</v>
      </c>
      <c r="N232" s="239" t="s">
        <v>38</v>
      </c>
      <c r="O232" s="226">
        <v>0</v>
      </c>
      <c r="P232" s="226">
        <f>O232*H232</f>
        <v>0</v>
      </c>
      <c r="Q232" s="226">
        <v>0.019</v>
      </c>
      <c r="R232" s="226">
        <f>Q232*H232</f>
        <v>0.019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311</v>
      </c>
      <c r="AT232" s="228" t="s">
        <v>378</v>
      </c>
      <c r="AU232" s="228" t="s">
        <v>82</v>
      </c>
      <c r="AY232" s="14" t="s">
        <v>282</v>
      </c>
      <c r="BE232" s="229">
        <f>IF(N232="základní",J232,0)</f>
        <v>20072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20072</v>
      </c>
      <c r="BL232" s="14" t="s">
        <v>288</v>
      </c>
      <c r="BM232" s="228" t="s">
        <v>1326</v>
      </c>
    </row>
    <row r="233" s="2" customFormat="1" ht="21.75" customHeight="1">
      <c r="A233" s="29"/>
      <c r="B233" s="30"/>
      <c r="C233" s="217" t="s">
        <v>675</v>
      </c>
      <c r="D233" s="217" t="s">
        <v>284</v>
      </c>
      <c r="E233" s="218" t="s">
        <v>1327</v>
      </c>
      <c r="F233" s="219" t="s">
        <v>1328</v>
      </c>
      <c r="G233" s="220" t="s">
        <v>501</v>
      </c>
      <c r="H233" s="221">
        <v>1</v>
      </c>
      <c r="I233" s="222">
        <v>10300</v>
      </c>
      <c r="J233" s="222">
        <f>ROUND(I233*H233,2)</f>
        <v>10300</v>
      </c>
      <c r="K233" s="223"/>
      <c r="L233" s="35"/>
      <c r="M233" s="224" t="s">
        <v>1</v>
      </c>
      <c r="N233" s="225" t="s">
        <v>38</v>
      </c>
      <c r="O233" s="226">
        <v>19.105</v>
      </c>
      <c r="P233" s="226">
        <f>O233*H233</f>
        <v>19.105</v>
      </c>
      <c r="Q233" s="226">
        <v>1.92726</v>
      </c>
      <c r="R233" s="226">
        <f>Q233*H233</f>
        <v>1.92726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10300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10300</v>
      </c>
      <c r="BL233" s="14" t="s">
        <v>288</v>
      </c>
      <c r="BM233" s="228" t="s">
        <v>1329</v>
      </c>
    </row>
    <row r="234" s="2" customFormat="1" ht="21.75" customHeight="1">
      <c r="A234" s="29"/>
      <c r="B234" s="30"/>
      <c r="C234" s="230" t="s">
        <v>679</v>
      </c>
      <c r="D234" s="230" t="s">
        <v>378</v>
      </c>
      <c r="E234" s="231" t="s">
        <v>1330</v>
      </c>
      <c r="F234" s="232" t="s">
        <v>1331</v>
      </c>
      <c r="G234" s="233" t="s">
        <v>501</v>
      </c>
      <c r="H234" s="234">
        <v>1</v>
      </c>
      <c r="I234" s="235">
        <v>7710</v>
      </c>
      <c r="J234" s="235">
        <f>ROUND(I234*H234,2)</f>
        <v>7710</v>
      </c>
      <c r="K234" s="236"/>
      <c r="L234" s="237"/>
      <c r="M234" s="238" t="s">
        <v>1</v>
      </c>
      <c r="N234" s="239" t="s">
        <v>38</v>
      </c>
      <c r="O234" s="226">
        <v>0</v>
      </c>
      <c r="P234" s="226">
        <f>O234*H234</f>
        <v>0</v>
      </c>
      <c r="Q234" s="226">
        <v>1.4079999999999999</v>
      </c>
      <c r="R234" s="226">
        <f>Q234*H234</f>
        <v>1.4079999999999999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311</v>
      </c>
      <c r="AT234" s="228" t="s">
        <v>378</v>
      </c>
      <c r="AU234" s="228" t="s">
        <v>82</v>
      </c>
      <c r="AY234" s="14" t="s">
        <v>282</v>
      </c>
      <c r="BE234" s="229">
        <f>IF(N234="základní",J234,0)</f>
        <v>7710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7710</v>
      </c>
      <c r="BL234" s="14" t="s">
        <v>288</v>
      </c>
      <c r="BM234" s="228" t="s">
        <v>1332</v>
      </c>
    </row>
    <row r="235" s="2" customFormat="1" ht="21.75" customHeight="1">
      <c r="A235" s="29"/>
      <c r="B235" s="30"/>
      <c r="C235" s="230" t="s">
        <v>684</v>
      </c>
      <c r="D235" s="230" t="s">
        <v>378</v>
      </c>
      <c r="E235" s="231" t="s">
        <v>631</v>
      </c>
      <c r="F235" s="232" t="s">
        <v>632</v>
      </c>
      <c r="G235" s="233" t="s">
        <v>501</v>
      </c>
      <c r="H235" s="234">
        <v>1</v>
      </c>
      <c r="I235" s="235">
        <v>1320</v>
      </c>
      <c r="J235" s="235">
        <f>ROUND(I235*H235,2)</f>
        <v>1320</v>
      </c>
      <c r="K235" s="236"/>
      <c r="L235" s="237"/>
      <c r="M235" s="238" t="s">
        <v>1</v>
      </c>
      <c r="N235" s="239" t="s">
        <v>38</v>
      </c>
      <c r="O235" s="226">
        <v>0</v>
      </c>
      <c r="P235" s="226">
        <f>O235*H235</f>
        <v>0</v>
      </c>
      <c r="Q235" s="226">
        <v>0.254</v>
      </c>
      <c r="R235" s="226">
        <f>Q235*H235</f>
        <v>0.254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311</v>
      </c>
      <c r="AT235" s="228" t="s">
        <v>378</v>
      </c>
      <c r="AU235" s="228" t="s">
        <v>82</v>
      </c>
      <c r="AY235" s="14" t="s">
        <v>282</v>
      </c>
      <c r="BE235" s="229">
        <f>IF(N235="základní",J235,0)</f>
        <v>1320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1320</v>
      </c>
      <c r="BL235" s="14" t="s">
        <v>288</v>
      </c>
      <c r="BM235" s="228" t="s">
        <v>633</v>
      </c>
    </row>
    <row r="236" s="2" customFormat="1" ht="21.75" customHeight="1">
      <c r="A236" s="29"/>
      <c r="B236" s="30"/>
      <c r="C236" s="230" t="s">
        <v>688</v>
      </c>
      <c r="D236" s="230" t="s">
        <v>378</v>
      </c>
      <c r="E236" s="231" t="s">
        <v>1334</v>
      </c>
      <c r="F236" s="232" t="s">
        <v>1335</v>
      </c>
      <c r="G236" s="233" t="s">
        <v>501</v>
      </c>
      <c r="H236" s="234">
        <v>1</v>
      </c>
      <c r="I236" s="235">
        <v>3410</v>
      </c>
      <c r="J236" s="235">
        <f>ROUND(I236*H236,2)</f>
        <v>3410</v>
      </c>
      <c r="K236" s="236"/>
      <c r="L236" s="237"/>
      <c r="M236" s="238" t="s">
        <v>1</v>
      </c>
      <c r="N236" s="239" t="s">
        <v>38</v>
      </c>
      <c r="O236" s="226">
        <v>0</v>
      </c>
      <c r="P236" s="226">
        <f>O236*H236</f>
        <v>0</v>
      </c>
      <c r="Q236" s="226">
        <v>1.0129999999999999</v>
      </c>
      <c r="R236" s="226">
        <f>Q236*H236</f>
        <v>1.0129999999999999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311</v>
      </c>
      <c r="AT236" s="228" t="s">
        <v>378</v>
      </c>
      <c r="AU236" s="228" t="s">
        <v>82</v>
      </c>
      <c r="AY236" s="14" t="s">
        <v>282</v>
      </c>
      <c r="BE236" s="229">
        <f>IF(N236="základní",J236,0)</f>
        <v>3410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3410</v>
      </c>
      <c r="BL236" s="14" t="s">
        <v>288</v>
      </c>
      <c r="BM236" s="228" t="s">
        <v>1336</v>
      </c>
    </row>
    <row r="237" s="2" customFormat="1" ht="21.75" customHeight="1">
      <c r="A237" s="29"/>
      <c r="B237" s="30"/>
      <c r="C237" s="230" t="s">
        <v>692</v>
      </c>
      <c r="D237" s="230" t="s">
        <v>378</v>
      </c>
      <c r="E237" s="231" t="s">
        <v>1338</v>
      </c>
      <c r="F237" s="232" t="s">
        <v>1339</v>
      </c>
      <c r="G237" s="233" t="s">
        <v>501</v>
      </c>
      <c r="H237" s="234">
        <v>1</v>
      </c>
      <c r="I237" s="235">
        <v>4410</v>
      </c>
      <c r="J237" s="235">
        <f>ROUND(I237*H237,2)</f>
        <v>4410</v>
      </c>
      <c r="K237" s="236"/>
      <c r="L237" s="237"/>
      <c r="M237" s="238" t="s">
        <v>1</v>
      </c>
      <c r="N237" s="239" t="s">
        <v>38</v>
      </c>
      <c r="O237" s="226">
        <v>0</v>
      </c>
      <c r="P237" s="226">
        <f>O237*H237</f>
        <v>0</v>
      </c>
      <c r="Q237" s="226">
        <v>0.44900000000000001</v>
      </c>
      <c r="R237" s="226">
        <f>Q237*H237</f>
        <v>0.44900000000000001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311</v>
      </c>
      <c r="AT237" s="228" t="s">
        <v>378</v>
      </c>
      <c r="AU237" s="228" t="s">
        <v>82</v>
      </c>
      <c r="AY237" s="14" t="s">
        <v>282</v>
      </c>
      <c r="BE237" s="229">
        <f>IF(N237="základní",J237,0)</f>
        <v>4410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4410</v>
      </c>
      <c r="BL237" s="14" t="s">
        <v>288</v>
      </c>
      <c r="BM237" s="228" t="s">
        <v>1340</v>
      </c>
    </row>
    <row r="238" s="2" customFormat="1" ht="21.75" customHeight="1">
      <c r="A238" s="29"/>
      <c r="B238" s="30"/>
      <c r="C238" s="230" t="s">
        <v>696</v>
      </c>
      <c r="D238" s="230" t="s">
        <v>378</v>
      </c>
      <c r="E238" s="231" t="s">
        <v>647</v>
      </c>
      <c r="F238" s="232" t="s">
        <v>648</v>
      </c>
      <c r="G238" s="233" t="s">
        <v>501</v>
      </c>
      <c r="H238" s="234">
        <v>3</v>
      </c>
      <c r="I238" s="235">
        <v>193</v>
      </c>
      <c r="J238" s="235">
        <f>ROUND(I238*H238,2)</f>
        <v>579</v>
      </c>
      <c r="K238" s="236"/>
      <c r="L238" s="237"/>
      <c r="M238" s="238" t="s">
        <v>1</v>
      </c>
      <c r="N238" s="239" t="s">
        <v>38</v>
      </c>
      <c r="O238" s="226">
        <v>0</v>
      </c>
      <c r="P238" s="226">
        <f>O238*H238</f>
        <v>0</v>
      </c>
      <c r="Q238" s="226">
        <v>0.002</v>
      </c>
      <c r="R238" s="226">
        <f>Q238*H238</f>
        <v>0.0060000000000000001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311</v>
      </c>
      <c r="AT238" s="228" t="s">
        <v>378</v>
      </c>
      <c r="AU238" s="228" t="s">
        <v>82</v>
      </c>
      <c r="AY238" s="14" t="s">
        <v>282</v>
      </c>
      <c r="BE238" s="229">
        <f>IF(N238="základní",J238,0)</f>
        <v>579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579</v>
      </c>
      <c r="BL238" s="14" t="s">
        <v>288</v>
      </c>
      <c r="BM238" s="228" t="s">
        <v>649</v>
      </c>
    </row>
    <row r="239" s="2" customFormat="1" ht="21.75" customHeight="1">
      <c r="A239" s="29"/>
      <c r="B239" s="30"/>
      <c r="C239" s="217" t="s">
        <v>700</v>
      </c>
      <c r="D239" s="217" t="s">
        <v>284</v>
      </c>
      <c r="E239" s="218" t="s">
        <v>651</v>
      </c>
      <c r="F239" s="219" t="s">
        <v>652</v>
      </c>
      <c r="G239" s="220" t="s">
        <v>501</v>
      </c>
      <c r="H239" s="221">
        <v>1</v>
      </c>
      <c r="I239" s="222">
        <v>1080</v>
      </c>
      <c r="J239" s="222">
        <f>ROUND(I239*H239,2)</f>
        <v>1080</v>
      </c>
      <c r="K239" s="223"/>
      <c r="L239" s="35"/>
      <c r="M239" s="224" t="s">
        <v>1</v>
      </c>
      <c r="N239" s="225" t="s">
        <v>38</v>
      </c>
      <c r="O239" s="226">
        <v>1.694</v>
      </c>
      <c r="P239" s="226">
        <f>O239*H239</f>
        <v>1.694</v>
      </c>
      <c r="Q239" s="226">
        <v>0.21734000000000001</v>
      </c>
      <c r="R239" s="226">
        <f>Q239*H239</f>
        <v>0.21734000000000001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1080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1080</v>
      </c>
      <c r="BL239" s="14" t="s">
        <v>288</v>
      </c>
      <c r="BM239" s="228" t="s">
        <v>653</v>
      </c>
    </row>
    <row r="240" s="2" customFormat="1" ht="21.75" customHeight="1">
      <c r="A240" s="29"/>
      <c r="B240" s="30"/>
      <c r="C240" s="230" t="s">
        <v>704</v>
      </c>
      <c r="D240" s="230" t="s">
        <v>378</v>
      </c>
      <c r="E240" s="231" t="s">
        <v>659</v>
      </c>
      <c r="F240" s="232" t="s">
        <v>660</v>
      </c>
      <c r="G240" s="233" t="s">
        <v>501</v>
      </c>
      <c r="H240" s="234">
        <v>1</v>
      </c>
      <c r="I240" s="235">
        <v>4800</v>
      </c>
      <c r="J240" s="235">
        <f>ROUND(I240*H240,2)</f>
        <v>4800</v>
      </c>
      <c r="K240" s="236"/>
      <c r="L240" s="237"/>
      <c r="M240" s="238" t="s">
        <v>1</v>
      </c>
      <c r="N240" s="239" t="s">
        <v>38</v>
      </c>
      <c r="O240" s="226">
        <v>0</v>
      </c>
      <c r="P240" s="226">
        <f>O240*H240</f>
        <v>0</v>
      </c>
      <c r="Q240" s="226">
        <v>0.19600000000000001</v>
      </c>
      <c r="R240" s="226">
        <f>Q240*H240</f>
        <v>0.19600000000000001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311</v>
      </c>
      <c r="AT240" s="228" t="s">
        <v>378</v>
      </c>
      <c r="AU240" s="228" t="s">
        <v>82</v>
      </c>
      <c r="AY240" s="14" t="s">
        <v>282</v>
      </c>
      <c r="BE240" s="229">
        <f>IF(N240="základní",J240,0)</f>
        <v>4800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4800</v>
      </c>
      <c r="BL240" s="14" t="s">
        <v>288</v>
      </c>
      <c r="BM240" s="228" t="s">
        <v>661</v>
      </c>
    </row>
    <row r="241" s="2" customFormat="1" ht="16.5" customHeight="1">
      <c r="A241" s="29"/>
      <c r="B241" s="30"/>
      <c r="C241" s="217" t="s">
        <v>708</v>
      </c>
      <c r="D241" s="217" t="s">
        <v>284</v>
      </c>
      <c r="E241" s="218" t="s">
        <v>1346</v>
      </c>
      <c r="F241" s="219" t="s">
        <v>1347</v>
      </c>
      <c r="G241" s="220" t="s">
        <v>322</v>
      </c>
      <c r="H241" s="221">
        <v>528.57000000000005</v>
      </c>
      <c r="I241" s="222">
        <v>17.699999999999999</v>
      </c>
      <c r="J241" s="222">
        <f>ROUND(I241*H241,2)</f>
        <v>9355.6900000000005</v>
      </c>
      <c r="K241" s="223"/>
      <c r="L241" s="35"/>
      <c r="M241" s="224" t="s">
        <v>1</v>
      </c>
      <c r="N241" s="225" t="s">
        <v>38</v>
      </c>
      <c r="O241" s="226">
        <v>0.043999999999999997</v>
      </c>
      <c r="P241" s="226">
        <f>O241*H241</f>
        <v>23.257080000000002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9355.6900000000005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9355.6900000000005</v>
      </c>
      <c r="BL241" s="14" t="s">
        <v>288</v>
      </c>
      <c r="BM241" s="228" t="s">
        <v>1348</v>
      </c>
    </row>
    <row r="242" s="2" customFormat="1" ht="21.75" customHeight="1">
      <c r="A242" s="29"/>
      <c r="B242" s="30"/>
      <c r="C242" s="217" t="s">
        <v>712</v>
      </c>
      <c r="D242" s="217" t="s">
        <v>284</v>
      </c>
      <c r="E242" s="218" t="s">
        <v>1354</v>
      </c>
      <c r="F242" s="219" t="s">
        <v>1355</v>
      </c>
      <c r="G242" s="220" t="s">
        <v>322</v>
      </c>
      <c r="H242" s="221">
        <v>528.57000000000005</v>
      </c>
      <c r="I242" s="222">
        <v>34</v>
      </c>
      <c r="J242" s="222">
        <f>ROUND(I242*H242,2)</f>
        <v>17971.380000000001</v>
      </c>
      <c r="K242" s="223"/>
      <c r="L242" s="35"/>
      <c r="M242" s="224" t="s">
        <v>1</v>
      </c>
      <c r="N242" s="225" t="s">
        <v>38</v>
      </c>
      <c r="O242" s="226">
        <v>0.079000000000000001</v>
      </c>
      <c r="P242" s="226">
        <f>O242*H242</f>
        <v>41.757030000000007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17971.380000000001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17971.380000000001</v>
      </c>
      <c r="BL242" s="14" t="s">
        <v>288</v>
      </c>
      <c r="BM242" s="228" t="s">
        <v>1356</v>
      </c>
    </row>
    <row r="243" s="2" customFormat="1" ht="21.75" customHeight="1">
      <c r="A243" s="29"/>
      <c r="B243" s="30"/>
      <c r="C243" s="217" t="s">
        <v>716</v>
      </c>
      <c r="D243" s="217" t="s">
        <v>284</v>
      </c>
      <c r="E243" s="218" t="s">
        <v>1358</v>
      </c>
      <c r="F243" s="219" t="s">
        <v>1359</v>
      </c>
      <c r="G243" s="220" t="s">
        <v>501</v>
      </c>
      <c r="H243" s="221">
        <v>2</v>
      </c>
      <c r="I243" s="222">
        <v>6650</v>
      </c>
      <c r="J243" s="222">
        <f>ROUND(I243*H243,2)</f>
        <v>13300</v>
      </c>
      <c r="K243" s="223"/>
      <c r="L243" s="35"/>
      <c r="M243" s="224" t="s">
        <v>1</v>
      </c>
      <c r="N243" s="225" t="s">
        <v>38</v>
      </c>
      <c r="O243" s="226">
        <v>10.300000000000001</v>
      </c>
      <c r="P243" s="226">
        <f>O243*H243</f>
        <v>20.600000000000001</v>
      </c>
      <c r="Q243" s="226">
        <v>0.45937</v>
      </c>
      <c r="R243" s="226">
        <f>Q243*H243</f>
        <v>0.91874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13300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13300</v>
      </c>
      <c r="BL243" s="14" t="s">
        <v>288</v>
      </c>
      <c r="BM243" s="228" t="s">
        <v>1360</v>
      </c>
    </row>
    <row r="244" s="2" customFormat="1" ht="16.5" customHeight="1">
      <c r="A244" s="29"/>
      <c r="B244" s="30"/>
      <c r="C244" s="217" t="s">
        <v>723</v>
      </c>
      <c r="D244" s="217" t="s">
        <v>284</v>
      </c>
      <c r="E244" s="218" t="s">
        <v>1362</v>
      </c>
      <c r="F244" s="219" t="s">
        <v>1363</v>
      </c>
      <c r="G244" s="220" t="s">
        <v>501</v>
      </c>
      <c r="H244" s="221">
        <v>1</v>
      </c>
      <c r="I244" s="222">
        <v>451</v>
      </c>
      <c r="J244" s="222">
        <f>ROUND(I244*H244,2)</f>
        <v>451</v>
      </c>
      <c r="K244" s="223"/>
      <c r="L244" s="35"/>
      <c r="M244" s="224" t="s">
        <v>1</v>
      </c>
      <c r="N244" s="225" t="s">
        <v>38</v>
      </c>
      <c r="O244" s="226">
        <v>0.86299999999999999</v>
      </c>
      <c r="P244" s="226">
        <f>O244*H244</f>
        <v>0.86299999999999999</v>
      </c>
      <c r="Q244" s="226">
        <v>0.12303</v>
      </c>
      <c r="R244" s="226">
        <f>Q244*H244</f>
        <v>0.12303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451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451</v>
      </c>
      <c r="BL244" s="14" t="s">
        <v>288</v>
      </c>
      <c r="BM244" s="228" t="s">
        <v>1364</v>
      </c>
    </row>
    <row r="245" s="2" customFormat="1" ht="21.75" customHeight="1">
      <c r="A245" s="29"/>
      <c r="B245" s="30"/>
      <c r="C245" s="230" t="s">
        <v>727</v>
      </c>
      <c r="D245" s="230" t="s">
        <v>378</v>
      </c>
      <c r="E245" s="231" t="s">
        <v>1366</v>
      </c>
      <c r="F245" s="232" t="s">
        <v>1367</v>
      </c>
      <c r="G245" s="233" t="s">
        <v>501</v>
      </c>
      <c r="H245" s="234">
        <v>1</v>
      </c>
      <c r="I245" s="235">
        <v>790</v>
      </c>
      <c r="J245" s="235">
        <f>ROUND(I245*H245,2)</f>
        <v>790</v>
      </c>
      <c r="K245" s="236"/>
      <c r="L245" s="237"/>
      <c r="M245" s="238" t="s">
        <v>1</v>
      </c>
      <c r="N245" s="239" t="s">
        <v>38</v>
      </c>
      <c r="O245" s="226">
        <v>0</v>
      </c>
      <c r="P245" s="226">
        <f>O245*H245</f>
        <v>0</v>
      </c>
      <c r="Q245" s="226">
        <v>0.013299999999999999</v>
      </c>
      <c r="R245" s="226">
        <f>Q245*H245</f>
        <v>0.013299999999999999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311</v>
      </c>
      <c r="AT245" s="228" t="s">
        <v>378</v>
      </c>
      <c r="AU245" s="228" t="s">
        <v>82</v>
      </c>
      <c r="AY245" s="14" t="s">
        <v>282</v>
      </c>
      <c r="BE245" s="229">
        <f>IF(N245="základní",J245,0)</f>
        <v>790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790</v>
      </c>
      <c r="BL245" s="14" t="s">
        <v>288</v>
      </c>
      <c r="BM245" s="228" t="s">
        <v>1368</v>
      </c>
    </row>
    <row r="246" s="2" customFormat="1" ht="21.75" customHeight="1">
      <c r="A246" s="29"/>
      <c r="B246" s="30"/>
      <c r="C246" s="230" t="s">
        <v>731</v>
      </c>
      <c r="D246" s="230" t="s">
        <v>378</v>
      </c>
      <c r="E246" s="231" t="s">
        <v>1370</v>
      </c>
      <c r="F246" s="232" t="s">
        <v>1371</v>
      </c>
      <c r="G246" s="233" t="s">
        <v>501</v>
      </c>
      <c r="H246" s="234">
        <v>1</v>
      </c>
      <c r="I246" s="235">
        <v>232</v>
      </c>
      <c r="J246" s="235">
        <f>ROUND(I246*H246,2)</f>
        <v>232</v>
      </c>
      <c r="K246" s="236"/>
      <c r="L246" s="237"/>
      <c r="M246" s="238" t="s">
        <v>1</v>
      </c>
      <c r="N246" s="239" t="s">
        <v>38</v>
      </c>
      <c r="O246" s="226">
        <v>0</v>
      </c>
      <c r="P246" s="226">
        <f>O246*H246</f>
        <v>0</v>
      </c>
      <c r="Q246" s="226">
        <v>0.00089999999999999998</v>
      </c>
      <c r="R246" s="226">
        <f>Q246*H246</f>
        <v>0.00089999999999999998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311</v>
      </c>
      <c r="AT246" s="228" t="s">
        <v>378</v>
      </c>
      <c r="AU246" s="228" t="s">
        <v>82</v>
      </c>
      <c r="AY246" s="14" t="s">
        <v>282</v>
      </c>
      <c r="BE246" s="229">
        <f>IF(N246="základní",J246,0)</f>
        <v>232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232</v>
      </c>
      <c r="BL246" s="14" t="s">
        <v>288</v>
      </c>
      <c r="BM246" s="228" t="s">
        <v>1372</v>
      </c>
    </row>
    <row r="247" s="2" customFormat="1" ht="16.5" customHeight="1">
      <c r="A247" s="29"/>
      <c r="B247" s="30"/>
      <c r="C247" s="217" t="s">
        <v>735</v>
      </c>
      <c r="D247" s="217" t="s">
        <v>284</v>
      </c>
      <c r="E247" s="218" t="s">
        <v>1374</v>
      </c>
      <c r="F247" s="219" t="s">
        <v>1375</v>
      </c>
      <c r="G247" s="220" t="s">
        <v>501</v>
      </c>
      <c r="H247" s="221">
        <v>1</v>
      </c>
      <c r="I247" s="222">
        <v>864</v>
      </c>
      <c r="J247" s="222">
        <f>ROUND(I247*H247,2)</f>
        <v>864</v>
      </c>
      <c r="K247" s="223"/>
      <c r="L247" s="35"/>
      <c r="M247" s="224" t="s">
        <v>1</v>
      </c>
      <c r="N247" s="225" t="s">
        <v>38</v>
      </c>
      <c r="O247" s="226">
        <v>1.1819999999999999</v>
      </c>
      <c r="P247" s="226">
        <f>O247*H247</f>
        <v>1.1819999999999999</v>
      </c>
      <c r="Q247" s="226">
        <v>0.32906000000000002</v>
      </c>
      <c r="R247" s="226">
        <f>Q247*H247</f>
        <v>0.32906000000000002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864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864</v>
      </c>
      <c r="BL247" s="14" t="s">
        <v>288</v>
      </c>
      <c r="BM247" s="228" t="s">
        <v>1376</v>
      </c>
    </row>
    <row r="248" s="2" customFormat="1" ht="21.75" customHeight="1">
      <c r="A248" s="29"/>
      <c r="B248" s="30"/>
      <c r="C248" s="230" t="s">
        <v>739</v>
      </c>
      <c r="D248" s="230" t="s">
        <v>378</v>
      </c>
      <c r="E248" s="231" t="s">
        <v>1378</v>
      </c>
      <c r="F248" s="232" t="s">
        <v>1379</v>
      </c>
      <c r="G248" s="233" t="s">
        <v>501</v>
      </c>
      <c r="H248" s="234">
        <v>1</v>
      </c>
      <c r="I248" s="235">
        <v>331</v>
      </c>
      <c r="J248" s="235">
        <f>ROUND(I248*H248,2)</f>
        <v>331</v>
      </c>
      <c r="K248" s="236"/>
      <c r="L248" s="237"/>
      <c r="M248" s="238" t="s">
        <v>1</v>
      </c>
      <c r="N248" s="239" t="s">
        <v>38</v>
      </c>
      <c r="O248" s="226">
        <v>0</v>
      </c>
      <c r="P248" s="226">
        <f>O248*H248</f>
        <v>0</v>
      </c>
      <c r="Q248" s="226">
        <v>0.0019</v>
      </c>
      <c r="R248" s="226">
        <f>Q248*H248</f>
        <v>0.0019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311</v>
      </c>
      <c r="AT248" s="228" t="s">
        <v>378</v>
      </c>
      <c r="AU248" s="228" t="s">
        <v>82</v>
      </c>
      <c r="AY248" s="14" t="s">
        <v>282</v>
      </c>
      <c r="BE248" s="229">
        <f>IF(N248="základní",J248,0)</f>
        <v>331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331</v>
      </c>
      <c r="BL248" s="14" t="s">
        <v>288</v>
      </c>
      <c r="BM248" s="228" t="s">
        <v>1380</v>
      </c>
    </row>
    <row r="249" s="2" customFormat="1" ht="16.5" customHeight="1">
      <c r="A249" s="29"/>
      <c r="B249" s="30"/>
      <c r="C249" s="230" t="s">
        <v>743</v>
      </c>
      <c r="D249" s="230" t="s">
        <v>378</v>
      </c>
      <c r="E249" s="231" t="s">
        <v>1382</v>
      </c>
      <c r="F249" s="232" t="s">
        <v>1383</v>
      </c>
      <c r="G249" s="233" t="s">
        <v>501</v>
      </c>
      <c r="H249" s="234">
        <v>1</v>
      </c>
      <c r="I249" s="235">
        <v>1910</v>
      </c>
      <c r="J249" s="235">
        <f>ROUND(I249*H249,2)</f>
        <v>1910</v>
      </c>
      <c r="K249" s="236"/>
      <c r="L249" s="237"/>
      <c r="M249" s="238" t="s">
        <v>1</v>
      </c>
      <c r="N249" s="239" t="s">
        <v>38</v>
      </c>
      <c r="O249" s="226">
        <v>0</v>
      </c>
      <c r="P249" s="226">
        <f>O249*H249</f>
        <v>0</v>
      </c>
      <c r="Q249" s="226">
        <v>0.029499999999999998</v>
      </c>
      <c r="R249" s="226">
        <f>Q249*H249</f>
        <v>0.029499999999999998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311</v>
      </c>
      <c r="AT249" s="228" t="s">
        <v>378</v>
      </c>
      <c r="AU249" s="228" t="s">
        <v>82</v>
      </c>
      <c r="AY249" s="14" t="s">
        <v>282</v>
      </c>
      <c r="BE249" s="229">
        <f>IF(N249="základní",J249,0)</f>
        <v>1910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1910</v>
      </c>
      <c r="BL249" s="14" t="s">
        <v>288</v>
      </c>
      <c r="BM249" s="228" t="s">
        <v>1384</v>
      </c>
    </row>
    <row r="250" s="2" customFormat="1" ht="16.5" customHeight="1">
      <c r="A250" s="29"/>
      <c r="B250" s="30"/>
      <c r="C250" s="217" t="s">
        <v>747</v>
      </c>
      <c r="D250" s="217" t="s">
        <v>284</v>
      </c>
      <c r="E250" s="218" t="s">
        <v>1386</v>
      </c>
      <c r="F250" s="219" t="s">
        <v>1387</v>
      </c>
      <c r="G250" s="220" t="s">
        <v>501</v>
      </c>
      <c r="H250" s="221">
        <v>1</v>
      </c>
      <c r="I250" s="222">
        <v>222</v>
      </c>
      <c r="J250" s="222">
        <f>ROUND(I250*H250,2)</f>
        <v>222</v>
      </c>
      <c r="K250" s="223"/>
      <c r="L250" s="35"/>
      <c r="M250" s="224" t="s">
        <v>1</v>
      </c>
      <c r="N250" s="225" t="s">
        <v>38</v>
      </c>
      <c r="O250" s="226">
        <v>0.33600000000000002</v>
      </c>
      <c r="P250" s="226">
        <f>O250*H250</f>
        <v>0.33600000000000002</v>
      </c>
      <c r="Q250" s="226">
        <v>0.00031</v>
      </c>
      <c r="R250" s="226">
        <f>Q250*H250</f>
        <v>0.00031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222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222</v>
      </c>
      <c r="BL250" s="14" t="s">
        <v>288</v>
      </c>
      <c r="BM250" s="228" t="s">
        <v>1388</v>
      </c>
    </row>
    <row r="251" s="2" customFormat="1" ht="21.75" customHeight="1">
      <c r="A251" s="29"/>
      <c r="B251" s="30"/>
      <c r="C251" s="217" t="s">
        <v>751</v>
      </c>
      <c r="D251" s="217" t="s">
        <v>284</v>
      </c>
      <c r="E251" s="218" t="s">
        <v>1390</v>
      </c>
      <c r="F251" s="219" t="s">
        <v>1391</v>
      </c>
      <c r="G251" s="220" t="s">
        <v>501</v>
      </c>
      <c r="H251" s="221">
        <v>1</v>
      </c>
      <c r="I251" s="222">
        <v>257</v>
      </c>
      <c r="J251" s="222">
        <f>ROUND(I251*H251,2)</f>
        <v>257</v>
      </c>
      <c r="K251" s="223"/>
      <c r="L251" s="35"/>
      <c r="M251" s="224" t="s">
        <v>1</v>
      </c>
      <c r="N251" s="225" t="s">
        <v>38</v>
      </c>
      <c r="O251" s="226">
        <v>0.40300000000000002</v>
      </c>
      <c r="P251" s="226">
        <f>O251*H251</f>
        <v>0.40300000000000002</v>
      </c>
      <c r="Q251" s="226">
        <v>0.00016000000000000001</v>
      </c>
      <c r="R251" s="226">
        <f>Q251*H251</f>
        <v>0.00016000000000000001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257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257</v>
      </c>
      <c r="BL251" s="14" t="s">
        <v>288</v>
      </c>
      <c r="BM251" s="228" t="s">
        <v>1392</v>
      </c>
    </row>
    <row r="252" s="2" customFormat="1" ht="16.5" customHeight="1">
      <c r="A252" s="29"/>
      <c r="B252" s="30"/>
      <c r="C252" s="217" t="s">
        <v>757</v>
      </c>
      <c r="D252" s="217" t="s">
        <v>284</v>
      </c>
      <c r="E252" s="218" t="s">
        <v>1394</v>
      </c>
      <c r="F252" s="219" t="s">
        <v>1395</v>
      </c>
      <c r="G252" s="220" t="s">
        <v>322</v>
      </c>
      <c r="H252" s="221">
        <v>532.57000000000005</v>
      </c>
      <c r="I252" s="222">
        <v>43.299999999999997</v>
      </c>
      <c r="J252" s="222">
        <f>ROUND(I252*H252,2)</f>
        <v>23060.279999999999</v>
      </c>
      <c r="K252" s="223"/>
      <c r="L252" s="35"/>
      <c r="M252" s="224" t="s">
        <v>1</v>
      </c>
      <c r="N252" s="225" t="s">
        <v>38</v>
      </c>
      <c r="O252" s="226">
        <v>0.053999999999999999</v>
      </c>
      <c r="P252" s="226">
        <f>O252*H252</f>
        <v>28.758780000000002</v>
      </c>
      <c r="Q252" s="226">
        <v>0.00019000000000000001</v>
      </c>
      <c r="R252" s="226">
        <f>Q252*H252</f>
        <v>0.10118830000000001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23060.279999999999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23060.279999999999</v>
      </c>
      <c r="BL252" s="14" t="s">
        <v>288</v>
      </c>
      <c r="BM252" s="228" t="s">
        <v>1396</v>
      </c>
    </row>
    <row r="253" s="2" customFormat="1" ht="21.75" customHeight="1">
      <c r="A253" s="29"/>
      <c r="B253" s="30"/>
      <c r="C253" s="217" t="s">
        <v>764</v>
      </c>
      <c r="D253" s="217" t="s">
        <v>284</v>
      </c>
      <c r="E253" s="218" t="s">
        <v>676</v>
      </c>
      <c r="F253" s="219" t="s">
        <v>677</v>
      </c>
      <c r="G253" s="220" t="s">
        <v>322</v>
      </c>
      <c r="H253" s="221">
        <v>384.45999999999998</v>
      </c>
      <c r="I253" s="222">
        <v>12.9</v>
      </c>
      <c r="J253" s="222">
        <f>ROUND(I253*H253,2)</f>
        <v>4959.5299999999997</v>
      </c>
      <c r="K253" s="223"/>
      <c r="L253" s="35"/>
      <c r="M253" s="224" t="s">
        <v>1</v>
      </c>
      <c r="N253" s="225" t="s">
        <v>38</v>
      </c>
      <c r="O253" s="226">
        <v>0.025000000000000001</v>
      </c>
      <c r="P253" s="226">
        <f>O253*H253</f>
        <v>9.6114999999999995</v>
      </c>
      <c r="Q253" s="226">
        <v>9.0000000000000006E-05</v>
      </c>
      <c r="R253" s="226">
        <f>Q253*H253</f>
        <v>0.034601399999999997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4959.5299999999997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4959.5299999999997</v>
      </c>
      <c r="BL253" s="14" t="s">
        <v>288</v>
      </c>
      <c r="BM253" s="228" t="s">
        <v>678</v>
      </c>
    </row>
    <row r="254" s="2" customFormat="1" ht="21.75" customHeight="1">
      <c r="A254" s="29"/>
      <c r="B254" s="30"/>
      <c r="C254" s="217" t="s">
        <v>768</v>
      </c>
      <c r="D254" s="217" t="s">
        <v>284</v>
      </c>
      <c r="E254" s="218" t="s">
        <v>1407</v>
      </c>
      <c r="F254" s="219" t="s">
        <v>1408</v>
      </c>
      <c r="G254" s="220" t="s">
        <v>719</v>
      </c>
      <c r="H254" s="221">
        <v>2</v>
      </c>
      <c r="I254" s="222">
        <v>4620</v>
      </c>
      <c r="J254" s="222">
        <f>ROUND(I254*H254,2)</f>
        <v>9240</v>
      </c>
      <c r="K254" s="223"/>
      <c r="L254" s="35"/>
      <c r="M254" s="224" t="s">
        <v>1</v>
      </c>
      <c r="N254" s="225" t="s">
        <v>38</v>
      </c>
      <c r="O254" s="226">
        <v>0</v>
      </c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9240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9240</v>
      </c>
      <c r="BL254" s="14" t="s">
        <v>288</v>
      </c>
      <c r="BM254" s="228" t="s">
        <v>1409</v>
      </c>
    </row>
    <row r="255" s="2" customFormat="1" ht="21.75" customHeight="1">
      <c r="A255" s="29"/>
      <c r="B255" s="30"/>
      <c r="C255" s="217" t="s">
        <v>772</v>
      </c>
      <c r="D255" s="217" t="s">
        <v>284</v>
      </c>
      <c r="E255" s="218" t="s">
        <v>1411</v>
      </c>
      <c r="F255" s="219" t="s">
        <v>1412</v>
      </c>
      <c r="G255" s="220" t="s">
        <v>719</v>
      </c>
      <c r="H255" s="221">
        <v>1</v>
      </c>
      <c r="I255" s="222">
        <v>1050</v>
      </c>
      <c r="J255" s="222">
        <f>ROUND(I255*H255,2)</f>
        <v>1050</v>
      </c>
      <c r="K255" s="223"/>
      <c r="L255" s="35"/>
      <c r="M255" s="224" t="s">
        <v>1</v>
      </c>
      <c r="N255" s="225" t="s">
        <v>38</v>
      </c>
      <c r="O255" s="226">
        <v>0</v>
      </c>
      <c r="P255" s="226">
        <f>O255*H255</f>
        <v>0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1050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1050</v>
      </c>
      <c r="BL255" s="14" t="s">
        <v>288</v>
      </c>
      <c r="BM255" s="228" t="s">
        <v>1413</v>
      </c>
    </row>
    <row r="256" s="12" customFormat="1" ht="22.8" customHeight="1">
      <c r="A256" s="12"/>
      <c r="B256" s="202"/>
      <c r="C256" s="203"/>
      <c r="D256" s="204" t="s">
        <v>72</v>
      </c>
      <c r="E256" s="215" t="s">
        <v>315</v>
      </c>
      <c r="F256" s="215" t="s">
        <v>683</v>
      </c>
      <c r="G256" s="203"/>
      <c r="H256" s="203"/>
      <c r="I256" s="203"/>
      <c r="J256" s="216">
        <f>BK256</f>
        <v>37190.050000000003</v>
      </c>
      <c r="K256" s="203"/>
      <c r="L256" s="207"/>
      <c r="M256" s="208"/>
      <c r="N256" s="209"/>
      <c r="O256" s="209"/>
      <c r="P256" s="210">
        <f>SUM(P257:P262)</f>
        <v>34.852195000000002</v>
      </c>
      <c r="Q256" s="209"/>
      <c r="R256" s="210">
        <f>SUM(R257:R262)</f>
        <v>0</v>
      </c>
      <c r="S256" s="209"/>
      <c r="T256" s="211">
        <f>SUM(T257:T262)</f>
        <v>3.9047399999999999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2" t="s">
        <v>80</v>
      </c>
      <c r="AT256" s="213" t="s">
        <v>72</v>
      </c>
      <c r="AU256" s="213" t="s">
        <v>80</v>
      </c>
      <c r="AY256" s="212" t="s">
        <v>282</v>
      </c>
      <c r="BK256" s="214">
        <f>SUM(BK257:BK262)</f>
        <v>37190.050000000003</v>
      </c>
    </row>
    <row r="257" s="2" customFormat="1" ht="33" customHeight="1">
      <c r="A257" s="29"/>
      <c r="B257" s="30"/>
      <c r="C257" s="217" t="s">
        <v>879</v>
      </c>
      <c r="D257" s="217" t="s">
        <v>284</v>
      </c>
      <c r="E257" s="218" t="s">
        <v>693</v>
      </c>
      <c r="F257" s="219" t="s">
        <v>694</v>
      </c>
      <c r="G257" s="220" t="s">
        <v>322</v>
      </c>
      <c r="H257" s="221">
        <v>190.13999999999999</v>
      </c>
      <c r="I257" s="222">
        <v>115</v>
      </c>
      <c r="J257" s="222">
        <f>ROUND(I257*H257,2)</f>
        <v>21866.099999999999</v>
      </c>
      <c r="K257" s="223"/>
      <c r="L257" s="35"/>
      <c r="M257" s="224" t="s">
        <v>1</v>
      </c>
      <c r="N257" s="225" t="s">
        <v>38</v>
      </c>
      <c r="O257" s="226">
        <v>0</v>
      </c>
      <c r="P257" s="226">
        <f>O257*H257</f>
        <v>0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21866.099999999999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21866.099999999999</v>
      </c>
      <c r="BL257" s="14" t="s">
        <v>288</v>
      </c>
      <c r="BM257" s="228" t="s">
        <v>695</v>
      </c>
    </row>
    <row r="258" s="2" customFormat="1" ht="21.75" customHeight="1">
      <c r="A258" s="29"/>
      <c r="B258" s="30"/>
      <c r="C258" s="217" t="s">
        <v>880</v>
      </c>
      <c r="D258" s="217" t="s">
        <v>284</v>
      </c>
      <c r="E258" s="218" t="s">
        <v>697</v>
      </c>
      <c r="F258" s="219" t="s">
        <v>698</v>
      </c>
      <c r="G258" s="220" t="s">
        <v>322</v>
      </c>
      <c r="H258" s="221">
        <v>309.32100000000003</v>
      </c>
      <c r="I258" s="222">
        <v>30.100000000000001</v>
      </c>
      <c r="J258" s="222">
        <f>ROUND(I258*H258,2)</f>
        <v>9310.5599999999995</v>
      </c>
      <c r="K258" s="223"/>
      <c r="L258" s="35"/>
      <c r="M258" s="224" t="s">
        <v>1</v>
      </c>
      <c r="N258" s="225" t="s">
        <v>38</v>
      </c>
      <c r="O258" s="226">
        <v>0.067000000000000004</v>
      </c>
      <c r="P258" s="226">
        <f>O258*H258</f>
        <v>20.724507000000003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288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9310.5599999999995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9310.5599999999995</v>
      </c>
      <c r="BL258" s="14" t="s">
        <v>288</v>
      </c>
      <c r="BM258" s="228" t="s">
        <v>699</v>
      </c>
    </row>
    <row r="259" s="2" customFormat="1" ht="16.5" customHeight="1">
      <c r="A259" s="29"/>
      <c r="B259" s="30"/>
      <c r="C259" s="217" t="s">
        <v>881</v>
      </c>
      <c r="D259" s="217" t="s">
        <v>284</v>
      </c>
      <c r="E259" s="218" t="s">
        <v>701</v>
      </c>
      <c r="F259" s="219" t="s">
        <v>702</v>
      </c>
      <c r="G259" s="220" t="s">
        <v>322</v>
      </c>
      <c r="H259" s="221">
        <v>34.369</v>
      </c>
      <c r="I259" s="222">
        <v>66.599999999999994</v>
      </c>
      <c r="J259" s="222">
        <f>ROUND(I259*H259,2)</f>
        <v>2288.98</v>
      </c>
      <c r="K259" s="223"/>
      <c r="L259" s="35"/>
      <c r="M259" s="224" t="s">
        <v>1</v>
      </c>
      <c r="N259" s="225" t="s">
        <v>38</v>
      </c>
      <c r="O259" s="226">
        <v>0.155</v>
      </c>
      <c r="P259" s="226">
        <f>O259*H259</f>
        <v>5.3271949999999997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288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2288.98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2288.98</v>
      </c>
      <c r="BL259" s="14" t="s">
        <v>288</v>
      </c>
      <c r="BM259" s="228" t="s">
        <v>703</v>
      </c>
    </row>
    <row r="260" s="2" customFormat="1" ht="21.75" customHeight="1">
      <c r="A260" s="29"/>
      <c r="B260" s="30"/>
      <c r="C260" s="217" t="s">
        <v>883</v>
      </c>
      <c r="D260" s="217" t="s">
        <v>284</v>
      </c>
      <c r="E260" s="218" t="s">
        <v>705</v>
      </c>
      <c r="F260" s="219" t="s">
        <v>706</v>
      </c>
      <c r="G260" s="220" t="s">
        <v>322</v>
      </c>
      <c r="H260" s="221">
        <v>19.013999999999999</v>
      </c>
      <c r="I260" s="222">
        <v>84</v>
      </c>
      <c r="J260" s="222">
        <f>ROUND(I260*H260,2)</f>
        <v>1597.1800000000001</v>
      </c>
      <c r="K260" s="223"/>
      <c r="L260" s="35"/>
      <c r="M260" s="224" t="s">
        <v>1</v>
      </c>
      <c r="N260" s="225" t="s">
        <v>38</v>
      </c>
      <c r="O260" s="226">
        <v>0.19600000000000001</v>
      </c>
      <c r="P260" s="226">
        <f>O260*H260</f>
        <v>3.7267440000000001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288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1597.1800000000001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1597.1800000000001</v>
      </c>
      <c r="BL260" s="14" t="s">
        <v>288</v>
      </c>
      <c r="BM260" s="228" t="s">
        <v>707</v>
      </c>
    </row>
    <row r="261" s="2" customFormat="1" ht="21.75" customHeight="1">
      <c r="A261" s="29"/>
      <c r="B261" s="30"/>
      <c r="C261" s="217" t="s">
        <v>887</v>
      </c>
      <c r="D261" s="217" t="s">
        <v>284</v>
      </c>
      <c r="E261" s="218" t="s">
        <v>709</v>
      </c>
      <c r="F261" s="219" t="s">
        <v>710</v>
      </c>
      <c r="G261" s="220" t="s">
        <v>322</v>
      </c>
      <c r="H261" s="221">
        <v>15.355</v>
      </c>
      <c r="I261" s="222">
        <v>129</v>
      </c>
      <c r="J261" s="222">
        <f>ROUND(I261*H261,2)</f>
        <v>1980.8</v>
      </c>
      <c r="K261" s="223"/>
      <c r="L261" s="35"/>
      <c r="M261" s="224" t="s">
        <v>1</v>
      </c>
      <c r="N261" s="225" t="s">
        <v>38</v>
      </c>
      <c r="O261" s="226">
        <v>0.30499999999999999</v>
      </c>
      <c r="P261" s="226">
        <f>O261*H261</f>
        <v>4.6832750000000001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288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1980.8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1980.8</v>
      </c>
      <c r="BL261" s="14" t="s">
        <v>288</v>
      </c>
      <c r="BM261" s="228" t="s">
        <v>711</v>
      </c>
    </row>
    <row r="262" s="2" customFormat="1" ht="21.75" customHeight="1">
      <c r="A262" s="29"/>
      <c r="B262" s="30"/>
      <c r="C262" s="217" t="s">
        <v>891</v>
      </c>
      <c r="D262" s="217" t="s">
        <v>284</v>
      </c>
      <c r="E262" s="218" t="s">
        <v>713</v>
      </c>
      <c r="F262" s="219" t="s">
        <v>714</v>
      </c>
      <c r="G262" s="220" t="s">
        <v>287</v>
      </c>
      <c r="H262" s="221">
        <v>195.237</v>
      </c>
      <c r="I262" s="222">
        <v>0.75</v>
      </c>
      <c r="J262" s="222">
        <f>ROUND(I262*H262,2)</f>
        <v>146.43000000000001</v>
      </c>
      <c r="K262" s="223"/>
      <c r="L262" s="35"/>
      <c r="M262" s="224" t="s">
        <v>1</v>
      </c>
      <c r="N262" s="225" t="s">
        <v>38</v>
      </c>
      <c r="O262" s="226">
        <v>0.002</v>
      </c>
      <c r="P262" s="226">
        <f>O262*H262</f>
        <v>0.39047399999999999</v>
      </c>
      <c r="Q262" s="226">
        <v>0</v>
      </c>
      <c r="R262" s="226">
        <f>Q262*H262</f>
        <v>0</v>
      </c>
      <c r="S262" s="226">
        <v>0.02</v>
      </c>
      <c r="T262" s="227">
        <f>S262*H262</f>
        <v>3.9047399999999999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288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146.43000000000001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146.43000000000001</v>
      </c>
      <c r="BL262" s="14" t="s">
        <v>288</v>
      </c>
      <c r="BM262" s="228" t="s">
        <v>715</v>
      </c>
    </row>
    <row r="263" s="12" customFormat="1" ht="22.8" customHeight="1">
      <c r="A263" s="12"/>
      <c r="B263" s="202"/>
      <c r="C263" s="203"/>
      <c r="D263" s="204" t="s">
        <v>72</v>
      </c>
      <c r="E263" s="215" t="s">
        <v>721</v>
      </c>
      <c r="F263" s="215" t="s">
        <v>722</v>
      </c>
      <c r="G263" s="203"/>
      <c r="H263" s="203"/>
      <c r="I263" s="203"/>
      <c r="J263" s="216">
        <f>BK263</f>
        <v>44472.730000000003</v>
      </c>
      <c r="K263" s="203"/>
      <c r="L263" s="207"/>
      <c r="M263" s="208"/>
      <c r="N263" s="209"/>
      <c r="O263" s="209"/>
      <c r="P263" s="210">
        <f>SUM(P264:P271)</f>
        <v>17.563568</v>
      </c>
      <c r="Q263" s="209"/>
      <c r="R263" s="210">
        <f>SUM(R264:R271)</f>
        <v>0</v>
      </c>
      <c r="S263" s="209"/>
      <c r="T263" s="211">
        <f>SUM(T264:T271)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12" t="s">
        <v>80</v>
      </c>
      <c r="AT263" s="213" t="s">
        <v>72</v>
      </c>
      <c r="AU263" s="213" t="s">
        <v>80</v>
      </c>
      <c r="AY263" s="212" t="s">
        <v>282</v>
      </c>
      <c r="BK263" s="214">
        <f>SUM(BK264:BK271)</f>
        <v>44472.730000000003</v>
      </c>
    </row>
    <row r="264" s="2" customFormat="1" ht="21.75" customHeight="1">
      <c r="A264" s="29"/>
      <c r="B264" s="30"/>
      <c r="C264" s="217" t="s">
        <v>892</v>
      </c>
      <c r="D264" s="217" t="s">
        <v>284</v>
      </c>
      <c r="E264" s="218" t="s">
        <v>724</v>
      </c>
      <c r="F264" s="219" t="s">
        <v>725</v>
      </c>
      <c r="G264" s="220" t="s">
        <v>429</v>
      </c>
      <c r="H264" s="221">
        <v>170.91900000000001</v>
      </c>
      <c r="I264" s="222">
        <v>42.700000000000003</v>
      </c>
      <c r="J264" s="222">
        <f>ROUND(I264*H264,2)</f>
        <v>7298.2399999999998</v>
      </c>
      <c r="K264" s="223"/>
      <c r="L264" s="35"/>
      <c r="M264" s="224" t="s">
        <v>1</v>
      </c>
      <c r="N264" s="225" t="s">
        <v>38</v>
      </c>
      <c r="O264" s="226">
        <v>0.029999999999999999</v>
      </c>
      <c r="P264" s="226">
        <f>O264*H264</f>
        <v>5.1275700000000004</v>
      </c>
      <c r="Q264" s="226">
        <v>0</v>
      </c>
      <c r="R264" s="226">
        <f>Q264*H264</f>
        <v>0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288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7298.2399999999998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7298.2399999999998</v>
      </c>
      <c r="BL264" s="14" t="s">
        <v>288</v>
      </c>
      <c r="BM264" s="228" t="s">
        <v>726</v>
      </c>
    </row>
    <row r="265" s="2" customFormat="1" ht="21.75" customHeight="1">
      <c r="A265" s="29"/>
      <c r="B265" s="30"/>
      <c r="C265" s="217" t="s">
        <v>893</v>
      </c>
      <c r="D265" s="217" t="s">
        <v>284</v>
      </c>
      <c r="E265" s="218" t="s">
        <v>728</v>
      </c>
      <c r="F265" s="219" t="s">
        <v>729</v>
      </c>
      <c r="G265" s="220" t="s">
        <v>429</v>
      </c>
      <c r="H265" s="221">
        <v>1305.4269999999999</v>
      </c>
      <c r="I265" s="222">
        <v>9.6300000000000008</v>
      </c>
      <c r="J265" s="222">
        <f>ROUND(I265*H265,2)</f>
        <v>12571.26</v>
      </c>
      <c r="K265" s="223"/>
      <c r="L265" s="35"/>
      <c r="M265" s="224" t="s">
        <v>1</v>
      </c>
      <c r="N265" s="225" t="s">
        <v>38</v>
      </c>
      <c r="O265" s="226">
        <v>0.002</v>
      </c>
      <c r="P265" s="226">
        <f>O265*H265</f>
        <v>2.6108539999999998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228" t="s">
        <v>288</v>
      </c>
      <c r="AT265" s="228" t="s">
        <v>284</v>
      </c>
      <c r="AU265" s="228" t="s">
        <v>82</v>
      </c>
      <c r="AY265" s="14" t="s">
        <v>282</v>
      </c>
      <c r="BE265" s="229">
        <f>IF(N265="základní",J265,0)</f>
        <v>12571.26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14" t="s">
        <v>80</v>
      </c>
      <c r="BK265" s="229">
        <f>ROUND(I265*H265,2)</f>
        <v>12571.26</v>
      </c>
      <c r="BL265" s="14" t="s">
        <v>288</v>
      </c>
      <c r="BM265" s="228" t="s">
        <v>730</v>
      </c>
    </row>
    <row r="266" s="2" customFormat="1" ht="21.75" customHeight="1">
      <c r="A266" s="29"/>
      <c r="B266" s="30"/>
      <c r="C266" s="217" t="s">
        <v>966</v>
      </c>
      <c r="D266" s="217" t="s">
        <v>284</v>
      </c>
      <c r="E266" s="218" t="s">
        <v>732</v>
      </c>
      <c r="F266" s="219" t="s">
        <v>733</v>
      </c>
      <c r="G266" s="220" t="s">
        <v>429</v>
      </c>
      <c r="H266" s="221">
        <v>14.346</v>
      </c>
      <c r="I266" s="222">
        <v>48</v>
      </c>
      <c r="J266" s="222">
        <f>ROUND(I266*H266,2)</f>
        <v>688.61000000000001</v>
      </c>
      <c r="K266" s="223"/>
      <c r="L266" s="35"/>
      <c r="M266" s="224" t="s">
        <v>1</v>
      </c>
      <c r="N266" s="225" t="s">
        <v>38</v>
      </c>
      <c r="O266" s="226">
        <v>0.032000000000000001</v>
      </c>
      <c r="P266" s="226">
        <f>O266*H266</f>
        <v>0.45907200000000004</v>
      </c>
      <c r="Q266" s="226">
        <v>0</v>
      </c>
      <c r="R266" s="226">
        <f>Q266*H266</f>
        <v>0</v>
      </c>
      <c r="S266" s="226">
        <v>0</v>
      </c>
      <c r="T266" s="227">
        <f>S266*H266</f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228" t="s">
        <v>288</v>
      </c>
      <c r="AT266" s="228" t="s">
        <v>284</v>
      </c>
      <c r="AU266" s="228" t="s">
        <v>82</v>
      </c>
      <c r="AY266" s="14" t="s">
        <v>282</v>
      </c>
      <c r="BE266" s="229">
        <f>IF(N266="základní",J266,0)</f>
        <v>688.61000000000001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14" t="s">
        <v>80</v>
      </c>
      <c r="BK266" s="229">
        <f>ROUND(I266*H266,2)</f>
        <v>688.61000000000001</v>
      </c>
      <c r="BL266" s="14" t="s">
        <v>288</v>
      </c>
      <c r="BM266" s="228" t="s">
        <v>734</v>
      </c>
    </row>
    <row r="267" s="2" customFormat="1" ht="21.75" customHeight="1">
      <c r="A267" s="29"/>
      <c r="B267" s="30"/>
      <c r="C267" s="217" t="s">
        <v>967</v>
      </c>
      <c r="D267" s="217" t="s">
        <v>284</v>
      </c>
      <c r="E267" s="218" t="s">
        <v>736</v>
      </c>
      <c r="F267" s="219" t="s">
        <v>737</v>
      </c>
      <c r="G267" s="220" t="s">
        <v>429</v>
      </c>
      <c r="H267" s="221">
        <v>143.46000000000001</v>
      </c>
      <c r="I267" s="222">
        <v>12.300000000000001</v>
      </c>
      <c r="J267" s="222">
        <f>ROUND(I267*H267,2)</f>
        <v>1764.56</v>
      </c>
      <c r="K267" s="223"/>
      <c r="L267" s="35"/>
      <c r="M267" s="224" t="s">
        <v>1</v>
      </c>
      <c r="N267" s="225" t="s">
        <v>38</v>
      </c>
      <c r="O267" s="226">
        <v>0.0030000000000000001</v>
      </c>
      <c r="P267" s="226">
        <f>O267*H267</f>
        <v>0.43038000000000004</v>
      </c>
      <c r="Q267" s="226">
        <v>0</v>
      </c>
      <c r="R267" s="226">
        <f>Q267*H267</f>
        <v>0</v>
      </c>
      <c r="S267" s="226">
        <v>0</v>
      </c>
      <c r="T267" s="227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228" t="s">
        <v>288</v>
      </c>
      <c r="AT267" s="228" t="s">
        <v>284</v>
      </c>
      <c r="AU267" s="228" t="s">
        <v>82</v>
      </c>
      <c r="AY267" s="14" t="s">
        <v>282</v>
      </c>
      <c r="BE267" s="229">
        <f>IF(N267="základní",J267,0)</f>
        <v>1764.56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4" t="s">
        <v>80</v>
      </c>
      <c r="BK267" s="229">
        <f>ROUND(I267*H267,2)</f>
        <v>1764.56</v>
      </c>
      <c r="BL267" s="14" t="s">
        <v>288</v>
      </c>
      <c r="BM267" s="228" t="s">
        <v>738</v>
      </c>
    </row>
    <row r="268" s="2" customFormat="1" ht="21.75" customHeight="1">
      <c r="A268" s="29"/>
      <c r="B268" s="30"/>
      <c r="C268" s="217" t="s">
        <v>968</v>
      </c>
      <c r="D268" s="217" t="s">
        <v>284</v>
      </c>
      <c r="E268" s="218" t="s">
        <v>740</v>
      </c>
      <c r="F268" s="219" t="s">
        <v>741</v>
      </c>
      <c r="G268" s="220" t="s">
        <v>429</v>
      </c>
      <c r="H268" s="221">
        <v>53.851999999999997</v>
      </c>
      <c r="I268" s="222">
        <v>165</v>
      </c>
      <c r="J268" s="222">
        <f>ROUND(I268*H268,2)</f>
        <v>8885.5799999999999</v>
      </c>
      <c r="K268" s="223"/>
      <c r="L268" s="35"/>
      <c r="M268" s="224" t="s">
        <v>1</v>
      </c>
      <c r="N268" s="225" t="s">
        <v>38</v>
      </c>
      <c r="O268" s="226">
        <v>0.159</v>
      </c>
      <c r="P268" s="226">
        <f>O268*H268</f>
        <v>8.5624679999999991</v>
      </c>
      <c r="Q268" s="226">
        <v>0</v>
      </c>
      <c r="R268" s="226">
        <f>Q268*H268</f>
        <v>0</v>
      </c>
      <c r="S268" s="226">
        <v>0</v>
      </c>
      <c r="T268" s="227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228" t="s">
        <v>288</v>
      </c>
      <c r="AT268" s="228" t="s">
        <v>284</v>
      </c>
      <c r="AU268" s="228" t="s">
        <v>82</v>
      </c>
      <c r="AY268" s="14" t="s">
        <v>282</v>
      </c>
      <c r="BE268" s="229">
        <f>IF(N268="základní",J268,0)</f>
        <v>8885.5799999999999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14" t="s">
        <v>80</v>
      </c>
      <c r="BK268" s="229">
        <f>ROUND(I268*H268,2)</f>
        <v>8885.5799999999999</v>
      </c>
      <c r="BL268" s="14" t="s">
        <v>288</v>
      </c>
      <c r="BM268" s="228" t="s">
        <v>742</v>
      </c>
    </row>
    <row r="269" s="2" customFormat="1" ht="16.5" customHeight="1">
      <c r="A269" s="29"/>
      <c r="B269" s="30"/>
      <c r="C269" s="217" t="s">
        <v>969</v>
      </c>
      <c r="D269" s="217" t="s">
        <v>284</v>
      </c>
      <c r="E269" s="218" t="s">
        <v>744</v>
      </c>
      <c r="F269" s="219" t="s">
        <v>745</v>
      </c>
      <c r="G269" s="220" t="s">
        <v>429</v>
      </c>
      <c r="H269" s="221">
        <v>62.204000000000001</v>
      </c>
      <c r="I269" s="222">
        <v>11.1</v>
      </c>
      <c r="J269" s="222">
        <f>ROUND(I269*H269,2)</f>
        <v>690.46000000000004</v>
      </c>
      <c r="K269" s="223"/>
      <c r="L269" s="35"/>
      <c r="M269" s="224" t="s">
        <v>1</v>
      </c>
      <c r="N269" s="225" t="s">
        <v>38</v>
      </c>
      <c r="O269" s="226">
        <v>0.0060000000000000001</v>
      </c>
      <c r="P269" s="226">
        <f>O269*H269</f>
        <v>0.373224</v>
      </c>
      <c r="Q269" s="226">
        <v>0</v>
      </c>
      <c r="R269" s="226">
        <f>Q269*H269</f>
        <v>0</v>
      </c>
      <c r="S269" s="226">
        <v>0</v>
      </c>
      <c r="T269" s="227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228" t="s">
        <v>288</v>
      </c>
      <c r="AT269" s="228" t="s">
        <v>284</v>
      </c>
      <c r="AU269" s="228" t="s">
        <v>82</v>
      </c>
      <c r="AY269" s="14" t="s">
        <v>282</v>
      </c>
      <c r="BE269" s="229">
        <f>IF(N269="základní",J269,0)</f>
        <v>690.46000000000004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14" t="s">
        <v>80</v>
      </c>
      <c r="BK269" s="229">
        <f>ROUND(I269*H269,2)</f>
        <v>690.46000000000004</v>
      </c>
      <c r="BL269" s="14" t="s">
        <v>288</v>
      </c>
      <c r="BM269" s="228" t="s">
        <v>992</v>
      </c>
    </row>
    <row r="270" s="2" customFormat="1" ht="44.25" customHeight="1">
      <c r="A270" s="29"/>
      <c r="B270" s="30"/>
      <c r="C270" s="217" t="s">
        <v>970</v>
      </c>
      <c r="D270" s="217" t="s">
        <v>284</v>
      </c>
      <c r="E270" s="218" t="s">
        <v>748</v>
      </c>
      <c r="F270" s="219" t="s">
        <v>749</v>
      </c>
      <c r="G270" s="220" t="s">
        <v>429</v>
      </c>
      <c r="H270" s="221">
        <v>35.381999999999998</v>
      </c>
      <c r="I270" s="222">
        <v>253</v>
      </c>
      <c r="J270" s="222">
        <f>ROUND(I270*H270,2)</f>
        <v>8951.6499999999996</v>
      </c>
      <c r="K270" s="223"/>
      <c r="L270" s="35"/>
      <c r="M270" s="224" t="s">
        <v>1</v>
      </c>
      <c r="N270" s="225" t="s">
        <v>38</v>
      </c>
      <c r="O270" s="226">
        <v>0</v>
      </c>
      <c r="P270" s="226">
        <f>O270*H270</f>
        <v>0</v>
      </c>
      <c r="Q270" s="226">
        <v>0</v>
      </c>
      <c r="R270" s="226">
        <f>Q270*H270</f>
        <v>0</v>
      </c>
      <c r="S270" s="226">
        <v>0</v>
      </c>
      <c r="T270" s="227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228" t="s">
        <v>288</v>
      </c>
      <c r="AT270" s="228" t="s">
        <v>284</v>
      </c>
      <c r="AU270" s="228" t="s">
        <v>82</v>
      </c>
      <c r="AY270" s="14" t="s">
        <v>282</v>
      </c>
      <c r="BE270" s="229">
        <f>IF(N270="základní",J270,0)</f>
        <v>8951.6499999999996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14" t="s">
        <v>80</v>
      </c>
      <c r="BK270" s="229">
        <f>ROUND(I270*H270,2)</f>
        <v>8951.6499999999996</v>
      </c>
      <c r="BL270" s="14" t="s">
        <v>288</v>
      </c>
      <c r="BM270" s="228" t="s">
        <v>750</v>
      </c>
    </row>
    <row r="271" s="2" customFormat="1" ht="44.25" customHeight="1">
      <c r="A271" s="29"/>
      <c r="B271" s="30"/>
      <c r="C271" s="217" t="s">
        <v>971</v>
      </c>
      <c r="D271" s="217" t="s">
        <v>284</v>
      </c>
      <c r="E271" s="218" t="s">
        <v>752</v>
      </c>
      <c r="F271" s="219" t="s">
        <v>753</v>
      </c>
      <c r="G271" s="220" t="s">
        <v>429</v>
      </c>
      <c r="H271" s="221">
        <v>7.173</v>
      </c>
      <c r="I271" s="222">
        <v>505</v>
      </c>
      <c r="J271" s="222">
        <f>ROUND(I271*H271,2)</f>
        <v>3622.3699999999999</v>
      </c>
      <c r="K271" s="223"/>
      <c r="L271" s="35"/>
      <c r="M271" s="224" t="s">
        <v>1</v>
      </c>
      <c r="N271" s="225" t="s">
        <v>38</v>
      </c>
      <c r="O271" s="226">
        <v>0</v>
      </c>
      <c r="P271" s="226">
        <f>O271*H271</f>
        <v>0</v>
      </c>
      <c r="Q271" s="226">
        <v>0</v>
      </c>
      <c r="R271" s="226">
        <f>Q271*H271</f>
        <v>0</v>
      </c>
      <c r="S271" s="226">
        <v>0</v>
      </c>
      <c r="T271" s="227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228" t="s">
        <v>288</v>
      </c>
      <c r="AT271" s="228" t="s">
        <v>284</v>
      </c>
      <c r="AU271" s="228" t="s">
        <v>82</v>
      </c>
      <c r="AY271" s="14" t="s">
        <v>282</v>
      </c>
      <c r="BE271" s="229">
        <f>IF(N271="základní",J271,0)</f>
        <v>3622.3699999999999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14" t="s">
        <v>80</v>
      </c>
      <c r="BK271" s="229">
        <f>ROUND(I271*H271,2)</f>
        <v>3622.3699999999999</v>
      </c>
      <c r="BL271" s="14" t="s">
        <v>288</v>
      </c>
      <c r="BM271" s="228" t="s">
        <v>754</v>
      </c>
    </row>
    <row r="272" s="12" customFormat="1" ht="22.8" customHeight="1">
      <c r="A272" s="12"/>
      <c r="B272" s="202"/>
      <c r="C272" s="203"/>
      <c r="D272" s="204" t="s">
        <v>72</v>
      </c>
      <c r="E272" s="215" t="s">
        <v>755</v>
      </c>
      <c r="F272" s="215" t="s">
        <v>756</v>
      </c>
      <c r="G272" s="203"/>
      <c r="H272" s="203"/>
      <c r="I272" s="203"/>
      <c r="J272" s="216">
        <f>BK272</f>
        <v>107679.12</v>
      </c>
      <c r="K272" s="203"/>
      <c r="L272" s="207"/>
      <c r="M272" s="208"/>
      <c r="N272" s="209"/>
      <c r="O272" s="209"/>
      <c r="P272" s="210">
        <f>P273</f>
        <v>166.87443999999999</v>
      </c>
      <c r="Q272" s="209"/>
      <c r="R272" s="210">
        <f>R273</f>
        <v>0</v>
      </c>
      <c r="S272" s="209"/>
      <c r="T272" s="211">
        <f>T273</f>
        <v>0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212" t="s">
        <v>80</v>
      </c>
      <c r="AT272" s="213" t="s">
        <v>72</v>
      </c>
      <c r="AU272" s="213" t="s">
        <v>80</v>
      </c>
      <c r="AY272" s="212" t="s">
        <v>282</v>
      </c>
      <c r="BK272" s="214">
        <f>BK273</f>
        <v>107679.12</v>
      </c>
    </row>
    <row r="273" s="2" customFormat="1" ht="21.75" customHeight="1">
      <c r="A273" s="29"/>
      <c r="B273" s="30"/>
      <c r="C273" s="217" t="s">
        <v>972</v>
      </c>
      <c r="D273" s="217" t="s">
        <v>284</v>
      </c>
      <c r="E273" s="218" t="s">
        <v>758</v>
      </c>
      <c r="F273" s="219" t="s">
        <v>759</v>
      </c>
      <c r="G273" s="220" t="s">
        <v>429</v>
      </c>
      <c r="H273" s="221">
        <v>112.753</v>
      </c>
      <c r="I273" s="222">
        <v>955</v>
      </c>
      <c r="J273" s="222">
        <f>ROUND(I273*H273,2)</f>
        <v>107679.12</v>
      </c>
      <c r="K273" s="223"/>
      <c r="L273" s="35"/>
      <c r="M273" s="240" t="s">
        <v>1</v>
      </c>
      <c r="N273" s="241" t="s">
        <v>38</v>
      </c>
      <c r="O273" s="242">
        <v>1.48</v>
      </c>
      <c r="P273" s="242">
        <f>O273*H273</f>
        <v>166.87443999999999</v>
      </c>
      <c r="Q273" s="242">
        <v>0</v>
      </c>
      <c r="R273" s="242">
        <f>Q273*H273</f>
        <v>0</v>
      </c>
      <c r="S273" s="242">
        <v>0</v>
      </c>
      <c r="T273" s="243">
        <f>S273*H273</f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228" t="s">
        <v>288</v>
      </c>
      <c r="AT273" s="228" t="s">
        <v>284</v>
      </c>
      <c r="AU273" s="228" t="s">
        <v>82</v>
      </c>
      <c r="AY273" s="14" t="s">
        <v>282</v>
      </c>
      <c r="BE273" s="229">
        <f>IF(N273="základní",J273,0)</f>
        <v>107679.12</v>
      </c>
      <c r="BF273" s="229">
        <f>IF(N273="snížená",J273,0)</f>
        <v>0</v>
      </c>
      <c r="BG273" s="229">
        <f>IF(N273="zákl. přenesená",J273,0)</f>
        <v>0</v>
      </c>
      <c r="BH273" s="229">
        <f>IF(N273="sníž. přenesená",J273,0)</f>
        <v>0</v>
      </c>
      <c r="BI273" s="229">
        <f>IF(N273="nulová",J273,0)</f>
        <v>0</v>
      </c>
      <c r="BJ273" s="14" t="s">
        <v>80</v>
      </c>
      <c r="BK273" s="229">
        <f>ROUND(I273*H273,2)</f>
        <v>107679.12</v>
      </c>
      <c r="BL273" s="14" t="s">
        <v>288</v>
      </c>
      <c r="BM273" s="228" t="s">
        <v>1525</v>
      </c>
    </row>
    <row r="274" s="2" customFormat="1" ht="6.96" customHeight="1">
      <c r="A274" s="29"/>
      <c r="B274" s="56"/>
      <c r="C274" s="57"/>
      <c r="D274" s="57"/>
      <c r="E274" s="57"/>
      <c r="F274" s="57"/>
      <c r="G274" s="57"/>
      <c r="H274" s="57"/>
      <c r="I274" s="57"/>
      <c r="J274" s="57"/>
      <c r="K274" s="57"/>
      <c r="L274" s="35"/>
      <c r="M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</row>
  </sheetData>
  <sheetProtection sheet="1" autoFilter="0" formatColumns="0" formatRows="0" objects="1" scenarios="1" spinCount="100000" saltValue="WuYrpYdsN5957lm4x9xqFMQTGEU4JDKoON59W8cwIuNlrAbsdPx7urgXViUV67pRyfK84SVhgogf6EZ7As387g==" hashValue="/B80VuUJ6+8d3kEwzXix+Kl8v5birMn1SRmP1ZqYe2OUrd6l+QCztjVJy/B7a0lKz7k44Ec6qwZPcdTXmaDo/g==" algorithmName="SHA-512" password="CC35"/>
  <autoFilter ref="C129:K27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129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1059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1526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ROUND(J129, 2)</f>
        <v>234865.82000000001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ROUND((SUM(BE129:BE213)),  2)</f>
        <v>234865.82000000001</v>
      </c>
      <c r="G35" s="29"/>
      <c r="H35" s="29"/>
      <c r="I35" s="155">
        <v>0.20999999999999999</v>
      </c>
      <c r="J35" s="154">
        <f>ROUND(((SUM(BE129:BE213))*I35),  2)</f>
        <v>49321.82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ROUND((SUM(BF129:BF213)),  2)</f>
        <v>0</v>
      </c>
      <c r="G36" s="29"/>
      <c r="H36" s="29"/>
      <c r="I36" s="155">
        <v>0.14999999999999999</v>
      </c>
      <c r="J36" s="154">
        <f>ROUND(((SUM(BF129:BF213))*I36),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ROUND((SUM(BG129:BG213)),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ROUND((SUM(BH129:BH213)),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ROUND((SUM(BI129:BI213)),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284187.64000000001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1059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001.1-7 - Tlaková stoka f.1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J129</f>
        <v>234865.82000000001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J130</f>
        <v>234865.82000000001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J131</f>
        <v>183455.10999999999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J172</f>
        <v>1710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259</v>
      </c>
      <c r="E102" s="187"/>
      <c r="F102" s="187"/>
      <c r="G102" s="187"/>
      <c r="H102" s="187"/>
      <c r="I102" s="187"/>
      <c r="J102" s="188">
        <f>J174</f>
        <v>1605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260</v>
      </c>
      <c r="E103" s="187"/>
      <c r="F103" s="187"/>
      <c r="G103" s="187"/>
      <c r="H103" s="187"/>
      <c r="I103" s="187"/>
      <c r="J103" s="188">
        <f>J176</f>
        <v>3261.5100000000002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261</v>
      </c>
      <c r="E104" s="187"/>
      <c r="F104" s="187"/>
      <c r="G104" s="187"/>
      <c r="H104" s="187"/>
      <c r="I104" s="187"/>
      <c r="J104" s="188">
        <f>J184</f>
        <v>40994.159999999996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262</v>
      </c>
      <c r="E105" s="187"/>
      <c r="F105" s="187"/>
      <c r="G105" s="187"/>
      <c r="H105" s="187"/>
      <c r="I105" s="187"/>
      <c r="J105" s="188">
        <f>J199</f>
        <v>1344.9100000000001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263</v>
      </c>
      <c r="E106" s="187"/>
      <c r="F106" s="187"/>
      <c r="G106" s="187"/>
      <c r="H106" s="187"/>
      <c r="I106" s="187"/>
      <c r="J106" s="188">
        <f>J204</f>
        <v>1225.9300000000001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264</v>
      </c>
      <c r="E107" s="187"/>
      <c r="F107" s="187"/>
      <c r="G107" s="187"/>
      <c r="H107" s="187"/>
      <c r="I107" s="187"/>
      <c r="J107" s="188">
        <f>J212</f>
        <v>1269.2000000000001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29"/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6.96" customHeight="1">
      <c r="A109" s="29"/>
      <c r="B109" s="56"/>
      <c r="C109" s="57"/>
      <c r="D109" s="57"/>
      <c r="E109" s="57"/>
      <c r="F109" s="57"/>
      <c r="G109" s="57"/>
      <c r="H109" s="57"/>
      <c r="I109" s="57"/>
      <c r="J109" s="57"/>
      <c r="K109" s="57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="2" customFormat="1" ht="6.96" customHeight="1">
      <c r="A113" s="29"/>
      <c r="B113" s="58"/>
      <c r="C113" s="59"/>
      <c r="D113" s="59"/>
      <c r="E113" s="59"/>
      <c r="F113" s="59"/>
      <c r="G113" s="59"/>
      <c r="H113" s="59"/>
      <c r="I113" s="59"/>
      <c r="J113" s="59"/>
      <c r="K113" s="59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24.96" customHeight="1">
      <c r="A114" s="29"/>
      <c r="B114" s="30"/>
      <c r="C114" s="20" t="s">
        <v>267</v>
      </c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6.96" customHeight="1">
      <c r="A115" s="29"/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14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26.25" customHeight="1">
      <c r="A117" s="29"/>
      <c r="B117" s="30"/>
      <c r="C117" s="31"/>
      <c r="D117" s="31"/>
      <c r="E117" s="174" t="str">
        <f>E7</f>
        <v>Kanalizace a ČOV pro obec Horní Kruty, místní část Dolní Kruty, Přestavlky a Bohouňovice II</v>
      </c>
      <c r="F117" s="26"/>
      <c r="G117" s="26"/>
      <c r="H117" s="26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1" customFormat="1" ht="12" customHeight="1">
      <c r="B118" s="18"/>
      <c r="C118" s="26" t="s">
        <v>246</v>
      </c>
      <c r="D118" s="19"/>
      <c r="E118" s="19"/>
      <c r="F118" s="19"/>
      <c r="G118" s="19"/>
      <c r="H118" s="19"/>
      <c r="I118" s="19"/>
      <c r="J118" s="19"/>
      <c r="K118" s="19"/>
      <c r="L118" s="17"/>
    </row>
    <row r="119" s="2" customFormat="1" ht="16.5" customHeight="1">
      <c r="A119" s="29"/>
      <c r="B119" s="30"/>
      <c r="C119" s="31"/>
      <c r="D119" s="31"/>
      <c r="E119" s="174" t="s">
        <v>1059</v>
      </c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12" customHeight="1">
      <c r="A120" s="29"/>
      <c r="B120" s="30"/>
      <c r="C120" s="26" t="s">
        <v>248</v>
      </c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6.5" customHeight="1">
      <c r="A121" s="29"/>
      <c r="B121" s="30"/>
      <c r="C121" s="31"/>
      <c r="D121" s="31"/>
      <c r="E121" s="66" t="str">
        <f>E11</f>
        <v>001.1-7 - Tlaková stoka f.1</v>
      </c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6.96" customHeight="1">
      <c r="A122" s="29"/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2" customHeight="1">
      <c r="A123" s="29"/>
      <c r="B123" s="30"/>
      <c r="C123" s="26" t="s">
        <v>18</v>
      </c>
      <c r="D123" s="31"/>
      <c r="E123" s="31"/>
      <c r="F123" s="23" t="str">
        <f>F14</f>
        <v>Horní Kruty, místní část Dolní Kruty, Přestavlky a</v>
      </c>
      <c r="G123" s="31"/>
      <c r="H123" s="31"/>
      <c r="I123" s="26" t="s">
        <v>20</v>
      </c>
      <c r="J123" s="69" t="str">
        <f>IF(J14="","",J14)</f>
        <v>10. 2. 2021</v>
      </c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6.96" customHeight="1">
      <c r="A124" s="29"/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40.05" customHeight="1">
      <c r="A125" s="29"/>
      <c r="B125" s="30"/>
      <c r="C125" s="26" t="s">
        <v>22</v>
      </c>
      <c r="D125" s="31"/>
      <c r="E125" s="31"/>
      <c r="F125" s="23" t="str">
        <f>E17</f>
        <v>Obec Horní Kruty</v>
      </c>
      <c r="G125" s="31"/>
      <c r="H125" s="31"/>
      <c r="I125" s="26" t="s">
        <v>28</v>
      </c>
      <c r="J125" s="27" t="str">
        <f>E23</f>
        <v>Vodohospodářské inženýrské služby a.s.</v>
      </c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5.15" customHeight="1">
      <c r="A126" s="29"/>
      <c r="B126" s="30"/>
      <c r="C126" s="26" t="s">
        <v>26</v>
      </c>
      <c r="D126" s="31"/>
      <c r="E126" s="31"/>
      <c r="F126" s="23" t="str">
        <f>IF(E20="","",E20)</f>
        <v xml:space="preserve"> </v>
      </c>
      <c r="G126" s="31"/>
      <c r="H126" s="31"/>
      <c r="I126" s="26" t="s">
        <v>31</v>
      </c>
      <c r="J126" s="27" t="str">
        <f>E26</f>
        <v xml:space="preserve"> 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0.32" customHeight="1">
      <c r="A127" s="29"/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11" customFormat="1" ht="29.28" customHeight="1">
      <c r="A128" s="190"/>
      <c r="B128" s="191"/>
      <c r="C128" s="192" t="s">
        <v>268</v>
      </c>
      <c r="D128" s="193" t="s">
        <v>58</v>
      </c>
      <c r="E128" s="193" t="s">
        <v>54</v>
      </c>
      <c r="F128" s="193" t="s">
        <v>55</v>
      </c>
      <c r="G128" s="193" t="s">
        <v>269</v>
      </c>
      <c r="H128" s="193" t="s">
        <v>270</v>
      </c>
      <c r="I128" s="193" t="s">
        <v>271</v>
      </c>
      <c r="J128" s="194" t="s">
        <v>252</v>
      </c>
      <c r="K128" s="195" t="s">
        <v>272</v>
      </c>
      <c r="L128" s="196"/>
      <c r="M128" s="90" t="s">
        <v>1</v>
      </c>
      <c r="N128" s="91" t="s">
        <v>37</v>
      </c>
      <c r="O128" s="91" t="s">
        <v>273</v>
      </c>
      <c r="P128" s="91" t="s">
        <v>274</v>
      </c>
      <c r="Q128" s="91" t="s">
        <v>275</v>
      </c>
      <c r="R128" s="91" t="s">
        <v>276</v>
      </c>
      <c r="S128" s="91" t="s">
        <v>277</v>
      </c>
      <c r="T128" s="92" t="s">
        <v>278</v>
      </c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</row>
    <row r="129" s="2" customFormat="1" ht="22.8" customHeight="1">
      <c r="A129" s="29"/>
      <c r="B129" s="30"/>
      <c r="C129" s="97" t="s">
        <v>279</v>
      </c>
      <c r="D129" s="31"/>
      <c r="E129" s="31"/>
      <c r="F129" s="31"/>
      <c r="G129" s="31"/>
      <c r="H129" s="31"/>
      <c r="I129" s="31"/>
      <c r="J129" s="197">
        <f>BK129</f>
        <v>234865.82000000001</v>
      </c>
      <c r="K129" s="31"/>
      <c r="L129" s="35"/>
      <c r="M129" s="93"/>
      <c r="N129" s="198"/>
      <c r="O129" s="94"/>
      <c r="P129" s="199">
        <f>P130</f>
        <v>217.16104399999992</v>
      </c>
      <c r="Q129" s="94"/>
      <c r="R129" s="199">
        <f>R130</f>
        <v>1.3289286499999999</v>
      </c>
      <c r="S129" s="94"/>
      <c r="T129" s="200">
        <f>T130</f>
        <v>1.7689199999999998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72</v>
      </c>
      <c r="AU129" s="14" t="s">
        <v>254</v>
      </c>
      <c r="BK129" s="201">
        <f>BK130</f>
        <v>234865.82000000001</v>
      </c>
    </row>
    <row r="130" s="12" customFormat="1" ht="25.92" customHeight="1">
      <c r="A130" s="12"/>
      <c r="B130" s="202"/>
      <c r="C130" s="203"/>
      <c r="D130" s="204" t="s">
        <v>72</v>
      </c>
      <c r="E130" s="205" t="s">
        <v>280</v>
      </c>
      <c r="F130" s="205" t="s">
        <v>281</v>
      </c>
      <c r="G130" s="203"/>
      <c r="H130" s="203"/>
      <c r="I130" s="203"/>
      <c r="J130" s="206">
        <f>BK130</f>
        <v>234865.82000000001</v>
      </c>
      <c r="K130" s="203"/>
      <c r="L130" s="207"/>
      <c r="M130" s="208"/>
      <c r="N130" s="209"/>
      <c r="O130" s="209"/>
      <c r="P130" s="210">
        <f>P131+P172+P174+P176+P184+P199+P204+P212</f>
        <v>217.16104399999992</v>
      </c>
      <c r="Q130" s="209"/>
      <c r="R130" s="210">
        <f>R131+R172+R174+R176+R184+R199+R204+R212</f>
        <v>1.3289286499999999</v>
      </c>
      <c r="S130" s="209"/>
      <c r="T130" s="211">
        <f>T131+T172+T174+T176+T184+T199+T204+T212</f>
        <v>1.7689199999999998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2" t="s">
        <v>80</v>
      </c>
      <c r="AT130" s="213" t="s">
        <v>72</v>
      </c>
      <c r="AU130" s="213" t="s">
        <v>73</v>
      </c>
      <c r="AY130" s="212" t="s">
        <v>282</v>
      </c>
      <c r="BK130" s="214">
        <f>BK131+BK172+BK174+BK176+BK184+BK199+BK204+BK212</f>
        <v>234865.82000000001</v>
      </c>
    </row>
    <row r="131" s="12" customFormat="1" ht="22.8" customHeight="1">
      <c r="A131" s="12"/>
      <c r="B131" s="202"/>
      <c r="C131" s="203"/>
      <c r="D131" s="204" t="s">
        <v>72</v>
      </c>
      <c r="E131" s="215" t="s">
        <v>80</v>
      </c>
      <c r="F131" s="215" t="s">
        <v>283</v>
      </c>
      <c r="G131" s="203"/>
      <c r="H131" s="203"/>
      <c r="I131" s="203"/>
      <c r="J131" s="216">
        <f>BK131</f>
        <v>183455.10999999999</v>
      </c>
      <c r="K131" s="203"/>
      <c r="L131" s="207"/>
      <c r="M131" s="208"/>
      <c r="N131" s="209"/>
      <c r="O131" s="209"/>
      <c r="P131" s="210">
        <f>SUM(P132:P171)</f>
        <v>178.61912099999995</v>
      </c>
      <c r="Q131" s="209"/>
      <c r="R131" s="210">
        <f>SUM(R132:R171)</f>
        <v>0.33718199999999998</v>
      </c>
      <c r="S131" s="209"/>
      <c r="T131" s="211">
        <f>SUM(T132:T171)</f>
        <v>1.7114699999999998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80</v>
      </c>
      <c r="AY131" s="212" t="s">
        <v>282</v>
      </c>
      <c r="BK131" s="214">
        <f>SUM(BK132:BK171)</f>
        <v>183455.10999999999</v>
      </c>
    </row>
    <row r="132" s="2" customFormat="1" ht="33" customHeight="1">
      <c r="A132" s="29"/>
      <c r="B132" s="30"/>
      <c r="C132" s="217" t="s">
        <v>80</v>
      </c>
      <c r="D132" s="217" t="s">
        <v>284</v>
      </c>
      <c r="E132" s="218" t="s">
        <v>1024</v>
      </c>
      <c r="F132" s="219" t="s">
        <v>1025</v>
      </c>
      <c r="G132" s="220" t="s">
        <v>287</v>
      </c>
      <c r="H132" s="221">
        <v>30</v>
      </c>
      <c r="I132" s="222">
        <v>215</v>
      </c>
      <c r="J132" s="222">
        <f>ROUND(I132*H132,2)</f>
        <v>6450</v>
      </c>
      <c r="K132" s="223"/>
      <c r="L132" s="35"/>
      <c r="M132" s="224" t="s">
        <v>1</v>
      </c>
      <c r="N132" s="225" t="s">
        <v>38</v>
      </c>
      <c r="O132" s="226">
        <v>0.58599999999999997</v>
      </c>
      <c r="P132" s="226">
        <f>O132*H132</f>
        <v>17.579999999999998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82</v>
      </c>
      <c r="AY132" s="14" t="s">
        <v>282</v>
      </c>
      <c r="BE132" s="229">
        <f>IF(N132="základní",J132,0)</f>
        <v>6450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6450</v>
      </c>
      <c r="BL132" s="14" t="s">
        <v>288</v>
      </c>
      <c r="BM132" s="228" t="s">
        <v>898</v>
      </c>
    </row>
    <row r="133" s="2" customFormat="1" ht="21.75" customHeight="1">
      <c r="A133" s="29"/>
      <c r="B133" s="30"/>
      <c r="C133" s="217" t="s">
        <v>82</v>
      </c>
      <c r="D133" s="217" t="s">
        <v>284</v>
      </c>
      <c r="E133" s="218" t="s">
        <v>1061</v>
      </c>
      <c r="F133" s="219" t="s">
        <v>1062</v>
      </c>
      <c r="G133" s="220" t="s">
        <v>287</v>
      </c>
      <c r="H133" s="221">
        <v>1.625</v>
      </c>
      <c r="I133" s="222">
        <v>64.599999999999994</v>
      </c>
      <c r="J133" s="222">
        <f>ROUND(I133*H133,2)</f>
        <v>104.98</v>
      </c>
      <c r="K133" s="223"/>
      <c r="L133" s="35"/>
      <c r="M133" s="224" t="s">
        <v>1</v>
      </c>
      <c r="N133" s="225" t="s">
        <v>38</v>
      </c>
      <c r="O133" s="226">
        <v>0.13100000000000001</v>
      </c>
      <c r="P133" s="226">
        <f>O133*H133</f>
        <v>0.21287500000000001</v>
      </c>
      <c r="Q133" s="226">
        <v>0</v>
      </c>
      <c r="R133" s="226">
        <f>Q133*H133</f>
        <v>0</v>
      </c>
      <c r="S133" s="226">
        <v>0.19</v>
      </c>
      <c r="T133" s="227">
        <f>S133*H133</f>
        <v>0.30875000000000002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104.98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104.98</v>
      </c>
      <c r="BL133" s="14" t="s">
        <v>288</v>
      </c>
      <c r="BM133" s="228" t="s">
        <v>1527</v>
      </c>
    </row>
    <row r="134" s="2" customFormat="1" ht="21.75" customHeight="1">
      <c r="A134" s="29"/>
      <c r="B134" s="30"/>
      <c r="C134" s="217" t="s">
        <v>155</v>
      </c>
      <c r="D134" s="217" t="s">
        <v>284</v>
      </c>
      <c r="E134" s="218" t="s">
        <v>1064</v>
      </c>
      <c r="F134" s="219" t="s">
        <v>1065</v>
      </c>
      <c r="G134" s="220" t="s">
        <v>287</v>
      </c>
      <c r="H134" s="221">
        <v>1.625</v>
      </c>
      <c r="I134" s="222">
        <v>93.700000000000003</v>
      </c>
      <c r="J134" s="222">
        <f>ROUND(I134*H134,2)</f>
        <v>152.25999999999999</v>
      </c>
      <c r="K134" s="223"/>
      <c r="L134" s="35"/>
      <c r="M134" s="224" t="s">
        <v>1</v>
      </c>
      <c r="N134" s="225" t="s">
        <v>38</v>
      </c>
      <c r="O134" s="226">
        <v>0.19</v>
      </c>
      <c r="P134" s="226">
        <f>O134*H134</f>
        <v>0.30875000000000002</v>
      </c>
      <c r="Q134" s="226">
        <v>0</v>
      </c>
      <c r="R134" s="226">
        <f>Q134*H134</f>
        <v>0</v>
      </c>
      <c r="S134" s="226">
        <v>0.28999999999999998</v>
      </c>
      <c r="T134" s="227">
        <f>S134*H134</f>
        <v>0.47124999999999995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152.25999999999999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152.25999999999999</v>
      </c>
      <c r="BL134" s="14" t="s">
        <v>288</v>
      </c>
      <c r="BM134" s="228" t="s">
        <v>1066</v>
      </c>
    </row>
    <row r="135" s="2" customFormat="1" ht="21.75" customHeight="1">
      <c r="A135" s="29"/>
      <c r="B135" s="30"/>
      <c r="C135" s="217" t="s">
        <v>288</v>
      </c>
      <c r="D135" s="217" t="s">
        <v>284</v>
      </c>
      <c r="E135" s="218" t="s">
        <v>1067</v>
      </c>
      <c r="F135" s="219" t="s">
        <v>1068</v>
      </c>
      <c r="G135" s="220" t="s">
        <v>287</v>
      </c>
      <c r="H135" s="221">
        <v>4.2649999999999997</v>
      </c>
      <c r="I135" s="222">
        <v>77.299999999999997</v>
      </c>
      <c r="J135" s="222">
        <f>ROUND(I135*H135,2)</f>
        <v>329.68000000000001</v>
      </c>
      <c r="K135" s="223"/>
      <c r="L135" s="35"/>
      <c r="M135" s="224" t="s">
        <v>1</v>
      </c>
      <c r="N135" s="225" t="s">
        <v>38</v>
      </c>
      <c r="O135" s="226">
        <v>0.158</v>
      </c>
      <c r="P135" s="226">
        <f>O135*H135</f>
        <v>0.67386999999999997</v>
      </c>
      <c r="Q135" s="226">
        <v>0</v>
      </c>
      <c r="R135" s="226">
        <f>Q135*H135</f>
        <v>0</v>
      </c>
      <c r="S135" s="226">
        <v>0.098000000000000004</v>
      </c>
      <c r="T135" s="227">
        <f>S135*H135</f>
        <v>0.41797000000000001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329.68000000000001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329.68000000000001</v>
      </c>
      <c r="BL135" s="14" t="s">
        <v>288</v>
      </c>
      <c r="BM135" s="228" t="s">
        <v>1069</v>
      </c>
    </row>
    <row r="136" s="2" customFormat="1" ht="21.75" customHeight="1">
      <c r="A136" s="29"/>
      <c r="B136" s="30"/>
      <c r="C136" s="217" t="s">
        <v>299</v>
      </c>
      <c r="D136" s="217" t="s">
        <v>284</v>
      </c>
      <c r="E136" s="218" t="s">
        <v>1528</v>
      </c>
      <c r="F136" s="219" t="s">
        <v>1529</v>
      </c>
      <c r="G136" s="220" t="s">
        <v>287</v>
      </c>
      <c r="H136" s="221">
        <v>1.625</v>
      </c>
      <c r="I136" s="222">
        <v>187</v>
      </c>
      <c r="J136" s="222">
        <f>ROUND(I136*H136,2)</f>
        <v>303.88</v>
      </c>
      <c r="K136" s="223"/>
      <c r="L136" s="35"/>
      <c r="M136" s="224" t="s">
        <v>1</v>
      </c>
      <c r="N136" s="225" t="s">
        <v>38</v>
      </c>
      <c r="O136" s="226">
        <v>0.378</v>
      </c>
      <c r="P136" s="226">
        <f>O136*H136</f>
        <v>0.61424999999999996</v>
      </c>
      <c r="Q136" s="226">
        <v>0</v>
      </c>
      <c r="R136" s="226">
        <f>Q136*H136</f>
        <v>0</v>
      </c>
      <c r="S136" s="226">
        <v>0.316</v>
      </c>
      <c r="T136" s="227">
        <f>S136*H136</f>
        <v>0.51349999999999996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303.88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303.88</v>
      </c>
      <c r="BL136" s="14" t="s">
        <v>288</v>
      </c>
      <c r="BM136" s="228" t="s">
        <v>1530</v>
      </c>
    </row>
    <row r="137" s="2" customFormat="1" ht="16.5" customHeight="1">
      <c r="A137" s="29"/>
      <c r="B137" s="30"/>
      <c r="C137" s="217" t="s">
        <v>303</v>
      </c>
      <c r="D137" s="217" t="s">
        <v>284</v>
      </c>
      <c r="E137" s="218" t="s">
        <v>320</v>
      </c>
      <c r="F137" s="219" t="s">
        <v>321</v>
      </c>
      <c r="G137" s="220" t="s">
        <v>322</v>
      </c>
      <c r="H137" s="221">
        <v>15</v>
      </c>
      <c r="I137" s="222">
        <v>273</v>
      </c>
      <c r="J137" s="222">
        <f>ROUND(I137*H137,2)</f>
        <v>4095</v>
      </c>
      <c r="K137" s="223"/>
      <c r="L137" s="35"/>
      <c r="M137" s="224" t="s">
        <v>1</v>
      </c>
      <c r="N137" s="225" t="s">
        <v>38</v>
      </c>
      <c r="O137" s="226">
        <v>0.30299999999999999</v>
      </c>
      <c r="P137" s="226">
        <f>O137*H137</f>
        <v>4.5449999999999999</v>
      </c>
      <c r="Q137" s="226">
        <v>0.0071900000000000002</v>
      </c>
      <c r="R137" s="226">
        <f>Q137*H137</f>
        <v>0.10785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4095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4095</v>
      </c>
      <c r="BL137" s="14" t="s">
        <v>288</v>
      </c>
      <c r="BM137" s="228" t="s">
        <v>1531</v>
      </c>
    </row>
    <row r="138" s="2" customFormat="1" ht="21.75" customHeight="1">
      <c r="A138" s="29"/>
      <c r="B138" s="30"/>
      <c r="C138" s="217" t="s">
        <v>307</v>
      </c>
      <c r="D138" s="217" t="s">
        <v>284</v>
      </c>
      <c r="E138" s="218" t="s">
        <v>325</v>
      </c>
      <c r="F138" s="219" t="s">
        <v>326</v>
      </c>
      <c r="G138" s="220" t="s">
        <v>327</v>
      </c>
      <c r="H138" s="221">
        <v>60</v>
      </c>
      <c r="I138" s="222">
        <v>74.900000000000006</v>
      </c>
      <c r="J138" s="222">
        <f>ROUND(I138*H138,2)</f>
        <v>4494</v>
      </c>
      <c r="K138" s="223"/>
      <c r="L138" s="35"/>
      <c r="M138" s="224" t="s">
        <v>1</v>
      </c>
      <c r="N138" s="225" t="s">
        <v>38</v>
      </c>
      <c r="O138" s="226">
        <v>0.184</v>
      </c>
      <c r="P138" s="226">
        <f>O138*H138</f>
        <v>11.039999999999999</v>
      </c>
      <c r="Q138" s="226">
        <v>3.0000000000000001E-05</v>
      </c>
      <c r="R138" s="226">
        <f>Q138*H138</f>
        <v>0.0018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4494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4494</v>
      </c>
      <c r="BL138" s="14" t="s">
        <v>288</v>
      </c>
      <c r="BM138" s="228" t="s">
        <v>328</v>
      </c>
    </row>
    <row r="139" s="2" customFormat="1" ht="21.75" customHeight="1">
      <c r="A139" s="29"/>
      <c r="B139" s="30"/>
      <c r="C139" s="217" t="s">
        <v>311</v>
      </c>
      <c r="D139" s="217" t="s">
        <v>284</v>
      </c>
      <c r="E139" s="218" t="s">
        <v>330</v>
      </c>
      <c r="F139" s="219" t="s">
        <v>331</v>
      </c>
      <c r="G139" s="220" t="s">
        <v>332</v>
      </c>
      <c r="H139" s="221">
        <v>5</v>
      </c>
      <c r="I139" s="222">
        <v>43.899999999999999</v>
      </c>
      <c r="J139" s="222">
        <f>ROUND(I139*H139,2)</f>
        <v>219.5</v>
      </c>
      <c r="K139" s="223"/>
      <c r="L139" s="35"/>
      <c r="M139" s="224" t="s">
        <v>1</v>
      </c>
      <c r="N139" s="225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219.5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219.5</v>
      </c>
      <c r="BL139" s="14" t="s">
        <v>288</v>
      </c>
      <c r="BM139" s="228" t="s">
        <v>333</v>
      </c>
    </row>
    <row r="140" s="2" customFormat="1" ht="16.5" customHeight="1">
      <c r="A140" s="29"/>
      <c r="B140" s="30"/>
      <c r="C140" s="217" t="s">
        <v>315</v>
      </c>
      <c r="D140" s="217" t="s">
        <v>284</v>
      </c>
      <c r="E140" s="218" t="s">
        <v>778</v>
      </c>
      <c r="F140" s="219" t="s">
        <v>779</v>
      </c>
      <c r="G140" s="220" t="s">
        <v>322</v>
      </c>
      <c r="H140" s="221">
        <v>1</v>
      </c>
      <c r="I140" s="222">
        <v>325</v>
      </c>
      <c r="J140" s="222">
        <f>ROUND(I140*H140,2)</f>
        <v>325</v>
      </c>
      <c r="K140" s="223"/>
      <c r="L140" s="35"/>
      <c r="M140" s="224" t="s">
        <v>1</v>
      </c>
      <c r="N140" s="225" t="s">
        <v>38</v>
      </c>
      <c r="O140" s="226">
        <v>0.81799999999999995</v>
      </c>
      <c r="P140" s="226">
        <f>O140*H140</f>
        <v>0.81799999999999995</v>
      </c>
      <c r="Q140" s="226">
        <v>0.0086800000000000002</v>
      </c>
      <c r="R140" s="226">
        <f>Q140*H140</f>
        <v>0.0086800000000000002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325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325</v>
      </c>
      <c r="BL140" s="14" t="s">
        <v>288</v>
      </c>
      <c r="BM140" s="228" t="s">
        <v>780</v>
      </c>
    </row>
    <row r="141" s="2" customFormat="1" ht="21.75" customHeight="1">
      <c r="A141" s="29"/>
      <c r="B141" s="30"/>
      <c r="C141" s="217" t="s">
        <v>319</v>
      </c>
      <c r="D141" s="217" t="s">
        <v>284</v>
      </c>
      <c r="E141" s="218" t="s">
        <v>342</v>
      </c>
      <c r="F141" s="219" t="s">
        <v>343</v>
      </c>
      <c r="G141" s="220" t="s">
        <v>322</v>
      </c>
      <c r="H141" s="221">
        <v>40</v>
      </c>
      <c r="I141" s="222">
        <v>63.100000000000001</v>
      </c>
      <c r="J141" s="222">
        <f>ROUND(I141*H141,2)</f>
        <v>2524</v>
      </c>
      <c r="K141" s="223"/>
      <c r="L141" s="35"/>
      <c r="M141" s="224" t="s">
        <v>1</v>
      </c>
      <c r="N141" s="225" t="s">
        <v>38</v>
      </c>
      <c r="O141" s="226">
        <v>0.113</v>
      </c>
      <c r="P141" s="226">
        <f>O141*H141</f>
        <v>4.5200000000000005</v>
      </c>
      <c r="Q141" s="226">
        <v>0.00013999999999999999</v>
      </c>
      <c r="R141" s="226">
        <f>Q141*H141</f>
        <v>0.0055999999999999991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2524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2524</v>
      </c>
      <c r="BL141" s="14" t="s">
        <v>288</v>
      </c>
      <c r="BM141" s="228" t="s">
        <v>908</v>
      </c>
    </row>
    <row r="142" s="2" customFormat="1" ht="21.75" customHeight="1">
      <c r="A142" s="29"/>
      <c r="B142" s="30"/>
      <c r="C142" s="217" t="s">
        <v>324</v>
      </c>
      <c r="D142" s="217" t="s">
        <v>284</v>
      </c>
      <c r="E142" s="218" t="s">
        <v>346</v>
      </c>
      <c r="F142" s="219" t="s">
        <v>347</v>
      </c>
      <c r="G142" s="220" t="s">
        <v>322</v>
      </c>
      <c r="H142" s="221">
        <v>40</v>
      </c>
      <c r="I142" s="222">
        <v>36.799999999999997</v>
      </c>
      <c r="J142" s="222">
        <f>ROUND(I142*H142,2)</f>
        <v>1472</v>
      </c>
      <c r="K142" s="223"/>
      <c r="L142" s="35"/>
      <c r="M142" s="224" t="s">
        <v>1</v>
      </c>
      <c r="N142" s="225" t="s">
        <v>38</v>
      </c>
      <c r="O142" s="226">
        <v>0.072999999999999995</v>
      </c>
      <c r="P142" s="226">
        <f>O142*H142</f>
        <v>2.9199999999999999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1472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1472</v>
      </c>
      <c r="BL142" s="14" t="s">
        <v>288</v>
      </c>
      <c r="BM142" s="228" t="s">
        <v>909</v>
      </c>
    </row>
    <row r="143" s="2" customFormat="1" ht="21.75" customHeight="1">
      <c r="A143" s="29"/>
      <c r="B143" s="30"/>
      <c r="C143" s="217" t="s">
        <v>329</v>
      </c>
      <c r="D143" s="217" t="s">
        <v>284</v>
      </c>
      <c r="E143" s="218" t="s">
        <v>350</v>
      </c>
      <c r="F143" s="219" t="s">
        <v>351</v>
      </c>
      <c r="G143" s="220" t="s">
        <v>287</v>
      </c>
      <c r="H143" s="221">
        <v>14.625</v>
      </c>
      <c r="I143" s="222">
        <v>50.399999999999999</v>
      </c>
      <c r="J143" s="222">
        <f>ROUND(I143*H143,2)</f>
        <v>737.10000000000002</v>
      </c>
      <c r="K143" s="223"/>
      <c r="L143" s="35"/>
      <c r="M143" s="224" t="s">
        <v>1</v>
      </c>
      <c r="N143" s="225" t="s">
        <v>38</v>
      </c>
      <c r="O143" s="226">
        <v>0.075999999999999998</v>
      </c>
      <c r="P143" s="226">
        <f>O143*H143</f>
        <v>1.1114999999999999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737.10000000000002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737.10000000000002</v>
      </c>
      <c r="BL143" s="14" t="s">
        <v>288</v>
      </c>
      <c r="BM143" s="228" t="s">
        <v>352</v>
      </c>
    </row>
    <row r="144" s="2" customFormat="1" ht="33" customHeight="1">
      <c r="A144" s="29"/>
      <c r="B144" s="30"/>
      <c r="C144" s="217" t="s">
        <v>334</v>
      </c>
      <c r="D144" s="217" t="s">
        <v>284</v>
      </c>
      <c r="E144" s="218" t="s">
        <v>1082</v>
      </c>
      <c r="F144" s="219" t="s">
        <v>1083</v>
      </c>
      <c r="G144" s="220" t="s">
        <v>356</v>
      </c>
      <c r="H144" s="221">
        <v>8.9100000000000001</v>
      </c>
      <c r="I144" s="222">
        <v>820</v>
      </c>
      <c r="J144" s="222">
        <f>ROUND(I144*H144,2)</f>
        <v>7306.1999999999998</v>
      </c>
      <c r="K144" s="223"/>
      <c r="L144" s="35"/>
      <c r="M144" s="224" t="s">
        <v>1</v>
      </c>
      <c r="N144" s="225" t="s">
        <v>38</v>
      </c>
      <c r="O144" s="226">
        <v>1.583</v>
      </c>
      <c r="P144" s="226">
        <f>O144*H144</f>
        <v>14.104530000000001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7306.1999999999998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7306.1999999999998</v>
      </c>
      <c r="BL144" s="14" t="s">
        <v>288</v>
      </c>
      <c r="BM144" s="228" t="s">
        <v>1084</v>
      </c>
    </row>
    <row r="145" s="2" customFormat="1" ht="33" customHeight="1">
      <c r="A145" s="29"/>
      <c r="B145" s="30"/>
      <c r="C145" s="217" t="s">
        <v>338</v>
      </c>
      <c r="D145" s="217" t="s">
        <v>284</v>
      </c>
      <c r="E145" s="218" t="s">
        <v>1085</v>
      </c>
      <c r="F145" s="219" t="s">
        <v>1086</v>
      </c>
      <c r="G145" s="220" t="s">
        <v>356</v>
      </c>
      <c r="H145" s="221">
        <v>8.9100000000000001</v>
      </c>
      <c r="I145" s="222">
        <v>1090</v>
      </c>
      <c r="J145" s="222">
        <f>ROUND(I145*H145,2)</f>
        <v>9711.8999999999996</v>
      </c>
      <c r="K145" s="223"/>
      <c r="L145" s="35"/>
      <c r="M145" s="224" t="s">
        <v>1</v>
      </c>
      <c r="N145" s="225" t="s">
        <v>38</v>
      </c>
      <c r="O145" s="226">
        <v>2.1000000000000001</v>
      </c>
      <c r="P145" s="226">
        <f>O145*H145</f>
        <v>18.711000000000002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9711.8999999999996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9711.8999999999996</v>
      </c>
      <c r="BL145" s="14" t="s">
        <v>288</v>
      </c>
      <c r="BM145" s="228" t="s">
        <v>1087</v>
      </c>
    </row>
    <row r="146" s="2" customFormat="1" ht="16.5" customHeight="1">
      <c r="A146" s="29"/>
      <c r="B146" s="30"/>
      <c r="C146" s="217" t="s">
        <v>8</v>
      </c>
      <c r="D146" s="217" t="s">
        <v>284</v>
      </c>
      <c r="E146" s="218" t="s">
        <v>370</v>
      </c>
      <c r="F146" s="219" t="s">
        <v>371</v>
      </c>
      <c r="G146" s="220" t="s">
        <v>356</v>
      </c>
      <c r="H146" s="221">
        <v>3.5640000000000001</v>
      </c>
      <c r="I146" s="222">
        <v>509</v>
      </c>
      <c r="J146" s="222">
        <f>ROUND(I146*H146,2)</f>
        <v>1814.0799999999999</v>
      </c>
      <c r="K146" s="223"/>
      <c r="L146" s="35"/>
      <c r="M146" s="224" t="s">
        <v>1</v>
      </c>
      <c r="N146" s="225" t="s">
        <v>38</v>
      </c>
      <c r="O146" s="226">
        <v>1.7629999999999999</v>
      </c>
      <c r="P146" s="226">
        <f>O146*H146</f>
        <v>6.2833319999999997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1814.0799999999999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1814.0799999999999</v>
      </c>
      <c r="BL146" s="14" t="s">
        <v>288</v>
      </c>
      <c r="BM146" s="228" t="s">
        <v>372</v>
      </c>
    </row>
    <row r="147" s="2" customFormat="1" ht="44.25" customHeight="1">
      <c r="A147" s="29"/>
      <c r="B147" s="30"/>
      <c r="C147" s="217" t="s">
        <v>345</v>
      </c>
      <c r="D147" s="217" t="s">
        <v>284</v>
      </c>
      <c r="E147" s="218" t="s">
        <v>1506</v>
      </c>
      <c r="F147" s="219" t="s">
        <v>1507</v>
      </c>
      <c r="G147" s="220" t="s">
        <v>322</v>
      </c>
      <c r="H147" s="221">
        <v>98.530000000000001</v>
      </c>
      <c r="I147" s="222">
        <v>1100</v>
      </c>
      <c r="J147" s="222">
        <f>ROUND(I147*H147,2)</f>
        <v>108383</v>
      </c>
      <c r="K147" s="223"/>
      <c r="L147" s="35"/>
      <c r="M147" s="224" t="s">
        <v>1</v>
      </c>
      <c r="N147" s="225" t="s">
        <v>38</v>
      </c>
      <c r="O147" s="226">
        <v>0.58299999999999996</v>
      </c>
      <c r="P147" s="226">
        <f>O147*H147</f>
        <v>57.442989999999995</v>
      </c>
      <c r="Q147" s="226">
        <v>0.0018</v>
      </c>
      <c r="R147" s="226">
        <f>Q147*H147</f>
        <v>0.17735399999999998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108383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108383</v>
      </c>
      <c r="BL147" s="14" t="s">
        <v>288</v>
      </c>
      <c r="BM147" s="228" t="s">
        <v>1090</v>
      </c>
    </row>
    <row r="148" s="2" customFormat="1" ht="21.75" customHeight="1">
      <c r="A148" s="29"/>
      <c r="B148" s="30"/>
      <c r="C148" s="217" t="s">
        <v>349</v>
      </c>
      <c r="D148" s="217" t="s">
        <v>284</v>
      </c>
      <c r="E148" s="218" t="s">
        <v>1106</v>
      </c>
      <c r="F148" s="219" t="s">
        <v>1107</v>
      </c>
      <c r="G148" s="220" t="s">
        <v>287</v>
      </c>
      <c r="H148" s="221">
        <v>42.299999999999997</v>
      </c>
      <c r="I148" s="222">
        <v>115</v>
      </c>
      <c r="J148" s="222">
        <f>ROUND(I148*H148,2)</f>
        <v>4864.5</v>
      </c>
      <c r="K148" s="223"/>
      <c r="L148" s="35"/>
      <c r="M148" s="224" t="s">
        <v>1</v>
      </c>
      <c r="N148" s="225" t="s">
        <v>38</v>
      </c>
      <c r="O148" s="226">
        <v>0.23599999999999999</v>
      </c>
      <c r="P148" s="226">
        <f>O148*H148</f>
        <v>9.9827999999999992</v>
      </c>
      <c r="Q148" s="226">
        <v>0.00084000000000000003</v>
      </c>
      <c r="R148" s="226">
        <f>Q148*H148</f>
        <v>0.035532000000000001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4864.5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4864.5</v>
      </c>
      <c r="BL148" s="14" t="s">
        <v>288</v>
      </c>
      <c r="BM148" s="228" t="s">
        <v>1108</v>
      </c>
    </row>
    <row r="149" s="2" customFormat="1" ht="21.75" customHeight="1">
      <c r="A149" s="29"/>
      <c r="B149" s="30"/>
      <c r="C149" s="217" t="s">
        <v>353</v>
      </c>
      <c r="D149" s="217" t="s">
        <v>284</v>
      </c>
      <c r="E149" s="218" t="s">
        <v>1112</v>
      </c>
      <c r="F149" s="219" t="s">
        <v>1113</v>
      </c>
      <c r="G149" s="220" t="s">
        <v>287</v>
      </c>
      <c r="H149" s="221">
        <v>42.299999999999997</v>
      </c>
      <c r="I149" s="222">
        <v>68.299999999999997</v>
      </c>
      <c r="J149" s="222">
        <f>ROUND(I149*H149,2)</f>
        <v>2889.0900000000001</v>
      </c>
      <c r="K149" s="223"/>
      <c r="L149" s="35"/>
      <c r="M149" s="224" t="s">
        <v>1</v>
      </c>
      <c r="N149" s="225" t="s">
        <v>38</v>
      </c>
      <c r="O149" s="226">
        <v>0.216</v>
      </c>
      <c r="P149" s="226">
        <f>O149*H149</f>
        <v>9.1367999999999991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2889.0900000000001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2889.0900000000001</v>
      </c>
      <c r="BL149" s="14" t="s">
        <v>288</v>
      </c>
      <c r="BM149" s="228" t="s">
        <v>1114</v>
      </c>
    </row>
    <row r="150" s="2" customFormat="1" ht="21.75" customHeight="1">
      <c r="A150" s="29"/>
      <c r="B150" s="30"/>
      <c r="C150" s="217" t="s">
        <v>358</v>
      </c>
      <c r="D150" s="217" t="s">
        <v>284</v>
      </c>
      <c r="E150" s="218" t="s">
        <v>917</v>
      </c>
      <c r="F150" s="219" t="s">
        <v>918</v>
      </c>
      <c r="G150" s="220" t="s">
        <v>287</v>
      </c>
      <c r="H150" s="221">
        <v>30</v>
      </c>
      <c r="I150" s="222">
        <v>61</v>
      </c>
      <c r="J150" s="222">
        <f>ROUND(I150*H150,2)</f>
        <v>1830</v>
      </c>
      <c r="K150" s="223"/>
      <c r="L150" s="35"/>
      <c r="M150" s="224" t="s">
        <v>1</v>
      </c>
      <c r="N150" s="225" t="s">
        <v>38</v>
      </c>
      <c r="O150" s="226">
        <v>0.050999999999999997</v>
      </c>
      <c r="P150" s="226">
        <f>O150*H150</f>
        <v>1.5299999999999998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1830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1830</v>
      </c>
      <c r="BL150" s="14" t="s">
        <v>288</v>
      </c>
      <c r="BM150" s="228" t="s">
        <v>919</v>
      </c>
    </row>
    <row r="151" s="2" customFormat="1" ht="33" customHeight="1">
      <c r="A151" s="29"/>
      <c r="B151" s="30"/>
      <c r="C151" s="217" t="s">
        <v>362</v>
      </c>
      <c r="D151" s="217" t="s">
        <v>284</v>
      </c>
      <c r="E151" s="218" t="s">
        <v>391</v>
      </c>
      <c r="F151" s="219" t="s">
        <v>392</v>
      </c>
      <c r="G151" s="220" t="s">
        <v>356</v>
      </c>
      <c r="H151" s="221">
        <v>35.640000000000001</v>
      </c>
      <c r="I151" s="222">
        <v>71.200000000000003</v>
      </c>
      <c r="J151" s="222">
        <f>ROUND(I151*H151,2)</f>
        <v>2537.5700000000002</v>
      </c>
      <c r="K151" s="223"/>
      <c r="L151" s="35"/>
      <c r="M151" s="224" t="s">
        <v>1</v>
      </c>
      <c r="N151" s="225" t="s">
        <v>38</v>
      </c>
      <c r="O151" s="226">
        <v>0.043999999999999997</v>
      </c>
      <c r="P151" s="226">
        <f>O151*H151</f>
        <v>1.56816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2537.5700000000002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2537.5700000000002</v>
      </c>
      <c r="BL151" s="14" t="s">
        <v>288</v>
      </c>
      <c r="BM151" s="228" t="s">
        <v>393</v>
      </c>
    </row>
    <row r="152" s="2" customFormat="1" ht="33" customHeight="1">
      <c r="A152" s="29"/>
      <c r="B152" s="30"/>
      <c r="C152" s="217" t="s">
        <v>7</v>
      </c>
      <c r="D152" s="217" t="s">
        <v>284</v>
      </c>
      <c r="E152" s="218" t="s">
        <v>1532</v>
      </c>
      <c r="F152" s="219" t="s">
        <v>1533</v>
      </c>
      <c r="G152" s="220" t="s">
        <v>356</v>
      </c>
      <c r="H152" s="221">
        <v>11.651999999999999</v>
      </c>
      <c r="I152" s="222">
        <v>80.799999999999997</v>
      </c>
      <c r="J152" s="222">
        <f>ROUND(I152*H152,2)</f>
        <v>941.48000000000002</v>
      </c>
      <c r="K152" s="223"/>
      <c r="L152" s="35"/>
      <c r="M152" s="224" t="s">
        <v>1</v>
      </c>
      <c r="N152" s="225" t="s">
        <v>38</v>
      </c>
      <c r="O152" s="226">
        <v>0.049000000000000002</v>
      </c>
      <c r="P152" s="226">
        <f>O152*H152</f>
        <v>0.57094800000000001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941.48000000000002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941.48000000000002</v>
      </c>
      <c r="BL152" s="14" t="s">
        <v>288</v>
      </c>
      <c r="BM152" s="228" t="s">
        <v>1534</v>
      </c>
    </row>
    <row r="153" s="2" customFormat="1" ht="33" customHeight="1">
      <c r="A153" s="29"/>
      <c r="B153" s="30"/>
      <c r="C153" s="217" t="s">
        <v>369</v>
      </c>
      <c r="D153" s="217" t="s">
        <v>284</v>
      </c>
      <c r="E153" s="218" t="s">
        <v>395</v>
      </c>
      <c r="F153" s="219" t="s">
        <v>396</v>
      </c>
      <c r="G153" s="220" t="s">
        <v>356</v>
      </c>
      <c r="H153" s="221">
        <v>23.940000000000001</v>
      </c>
      <c r="I153" s="222">
        <v>100</v>
      </c>
      <c r="J153" s="222">
        <f>ROUND(I153*H153,2)</f>
        <v>2394</v>
      </c>
      <c r="K153" s="223"/>
      <c r="L153" s="35"/>
      <c r="M153" s="224" t="s">
        <v>1</v>
      </c>
      <c r="N153" s="225" t="s">
        <v>38</v>
      </c>
      <c r="O153" s="226">
        <v>0.050000000000000003</v>
      </c>
      <c r="P153" s="226">
        <f>O153*H153</f>
        <v>1.1970000000000001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2394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2394</v>
      </c>
      <c r="BL153" s="14" t="s">
        <v>288</v>
      </c>
      <c r="BM153" s="228" t="s">
        <v>397</v>
      </c>
    </row>
    <row r="154" s="2" customFormat="1" ht="33" customHeight="1">
      <c r="A154" s="29"/>
      <c r="B154" s="30"/>
      <c r="C154" s="217" t="s">
        <v>373</v>
      </c>
      <c r="D154" s="217" t="s">
        <v>284</v>
      </c>
      <c r="E154" s="218" t="s">
        <v>399</v>
      </c>
      <c r="F154" s="219" t="s">
        <v>400</v>
      </c>
      <c r="G154" s="220" t="s">
        <v>356</v>
      </c>
      <c r="H154" s="221">
        <v>11.651999999999999</v>
      </c>
      <c r="I154" s="222">
        <v>115</v>
      </c>
      <c r="J154" s="222">
        <f>ROUND(I154*H154,2)</f>
        <v>1339.98</v>
      </c>
      <c r="K154" s="223"/>
      <c r="L154" s="35"/>
      <c r="M154" s="224" t="s">
        <v>1</v>
      </c>
      <c r="N154" s="225" t="s">
        <v>38</v>
      </c>
      <c r="O154" s="226">
        <v>0.057000000000000002</v>
      </c>
      <c r="P154" s="226">
        <f>O154*H154</f>
        <v>0.66416399999999998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1339.98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1339.98</v>
      </c>
      <c r="BL154" s="14" t="s">
        <v>288</v>
      </c>
      <c r="BM154" s="228" t="s">
        <v>401</v>
      </c>
    </row>
    <row r="155" s="2" customFormat="1" ht="21.75" customHeight="1">
      <c r="A155" s="29"/>
      <c r="B155" s="30"/>
      <c r="C155" s="217" t="s">
        <v>377</v>
      </c>
      <c r="D155" s="217" t="s">
        <v>284</v>
      </c>
      <c r="E155" s="218" t="s">
        <v>407</v>
      </c>
      <c r="F155" s="219" t="s">
        <v>408</v>
      </c>
      <c r="G155" s="220" t="s">
        <v>356</v>
      </c>
      <c r="H155" s="221">
        <v>38.423000000000002</v>
      </c>
      <c r="I155" s="222">
        <v>45.5</v>
      </c>
      <c r="J155" s="222">
        <f>ROUND(I155*H155,2)</f>
        <v>1748.25</v>
      </c>
      <c r="K155" s="223"/>
      <c r="L155" s="35"/>
      <c r="M155" s="224" t="s">
        <v>1</v>
      </c>
      <c r="N155" s="225" t="s">
        <v>38</v>
      </c>
      <c r="O155" s="226">
        <v>0.071999999999999995</v>
      </c>
      <c r="P155" s="226">
        <f>O155*H155</f>
        <v>2.7664559999999998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1748.25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1748.25</v>
      </c>
      <c r="BL155" s="14" t="s">
        <v>288</v>
      </c>
      <c r="BM155" s="228" t="s">
        <v>409</v>
      </c>
    </row>
    <row r="156" s="2" customFormat="1" ht="21.75" customHeight="1">
      <c r="A156" s="29"/>
      <c r="B156" s="30"/>
      <c r="C156" s="217" t="s">
        <v>382</v>
      </c>
      <c r="D156" s="217" t="s">
        <v>284</v>
      </c>
      <c r="E156" s="218" t="s">
        <v>411</v>
      </c>
      <c r="F156" s="219" t="s">
        <v>412</v>
      </c>
      <c r="G156" s="220" t="s">
        <v>356</v>
      </c>
      <c r="H156" s="221">
        <v>13.48</v>
      </c>
      <c r="I156" s="222">
        <v>60.700000000000003</v>
      </c>
      <c r="J156" s="222">
        <f>ROUND(I156*H156,2)</f>
        <v>818.24000000000001</v>
      </c>
      <c r="K156" s="223"/>
      <c r="L156" s="35"/>
      <c r="M156" s="224" t="s">
        <v>1</v>
      </c>
      <c r="N156" s="225" t="s">
        <v>38</v>
      </c>
      <c r="O156" s="226">
        <v>0.096000000000000002</v>
      </c>
      <c r="P156" s="226">
        <f>O156*H156</f>
        <v>1.2940800000000001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818.24000000000001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818.24000000000001</v>
      </c>
      <c r="BL156" s="14" t="s">
        <v>288</v>
      </c>
      <c r="BM156" s="228" t="s">
        <v>413</v>
      </c>
    </row>
    <row r="157" s="2" customFormat="1" ht="16.5" customHeight="1">
      <c r="A157" s="29"/>
      <c r="B157" s="30"/>
      <c r="C157" s="217" t="s">
        <v>386</v>
      </c>
      <c r="D157" s="217" t="s">
        <v>284</v>
      </c>
      <c r="E157" s="218" t="s">
        <v>419</v>
      </c>
      <c r="F157" s="219" t="s">
        <v>420</v>
      </c>
      <c r="G157" s="220" t="s">
        <v>356</v>
      </c>
      <c r="H157" s="221">
        <v>20.744</v>
      </c>
      <c r="I157" s="222">
        <v>18.5</v>
      </c>
      <c r="J157" s="222">
        <f>ROUND(I157*H157,2)</f>
        <v>383.75999999999999</v>
      </c>
      <c r="K157" s="223"/>
      <c r="L157" s="35"/>
      <c r="M157" s="224" t="s">
        <v>1</v>
      </c>
      <c r="N157" s="225" t="s">
        <v>38</v>
      </c>
      <c r="O157" s="226">
        <v>0.0089999999999999993</v>
      </c>
      <c r="P157" s="226">
        <f>O157*H157</f>
        <v>0.18669599999999997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383.75999999999999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383.75999999999999</v>
      </c>
      <c r="BL157" s="14" t="s">
        <v>288</v>
      </c>
      <c r="BM157" s="228" t="s">
        <v>421</v>
      </c>
    </row>
    <row r="158" s="2" customFormat="1" ht="21.75" customHeight="1">
      <c r="A158" s="29"/>
      <c r="B158" s="30"/>
      <c r="C158" s="217" t="s">
        <v>390</v>
      </c>
      <c r="D158" s="217" t="s">
        <v>284</v>
      </c>
      <c r="E158" s="218" t="s">
        <v>423</v>
      </c>
      <c r="F158" s="219" t="s">
        <v>424</v>
      </c>
      <c r="G158" s="220" t="s">
        <v>356</v>
      </c>
      <c r="H158" s="221">
        <v>5.3979999999999997</v>
      </c>
      <c r="I158" s="222">
        <v>195</v>
      </c>
      <c r="J158" s="222">
        <f>ROUND(I158*H158,2)</f>
        <v>1052.6099999999999</v>
      </c>
      <c r="K158" s="223"/>
      <c r="L158" s="35"/>
      <c r="M158" s="224" t="s">
        <v>1</v>
      </c>
      <c r="N158" s="225" t="s">
        <v>38</v>
      </c>
      <c r="O158" s="226">
        <v>0.435</v>
      </c>
      <c r="P158" s="226">
        <f>O158*H158</f>
        <v>2.3481299999999998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1052.6099999999999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1052.6099999999999</v>
      </c>
      <c r="BL158" s="14" t="s">
        <v>288</v>
      </c>
      <c r="BM158" s="228" t="s">
        <v>425</v>
      </c>
    </row>
    <row r="159" s="2" customFormat="1" ht="16.5" customHeight="1">
      <c r="A159" s="29"/>
      <c r="B159" s="30"/>
      <c r="C159" s="230" t="s">
        <v>394</v>
      </c>
      <c r="D159" s="230" t="s">
        <v>378</v>
      </c>
      <c r="E159" s="231" t="s">
        <v>427</v>
      </c>
      <c r="F159" s="232" t="s">
        <v>428</v>
      </c>
      <c r="G159" s="233" t="s">
        <v>429</v>
      </c>
      <c r="H159" s="234">
        <v>9.7159999999999993</v>
      </c>
      <c r="I159" s="235">
        <v>349</v>
      </c>
      <c r="J159" s="235">
        <f>ROUND(I159*H159,2)</f>
        <v>3390.8800000000001</v>
      </c>
      <c r="K159" s="236"/>
      <c r="L159" s="237"/>
      <c r="M159" s="238" t="s">
        <v>1</v>
      </c>
      <c r="N159" s="239" t="s">
        <v>38</v>
      </c>
      <c r="O159" s="226">
        <v>0</v>
      </c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311</v>
      </c>
      <c r="AT159" s="228" t="s">
        <v>378</v>
      </c>
      <c r="AU159" s="228" t="s">
        <v>82</v>
      </c>
      <c r="AY159" s="14" t="s">
        <v>282</v>
      </c>
      <c r="BE159" s="229">
        <f>IF(N159="základní",J159,0)</f>
        <v>3390.8800000000001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3390.8800000000001</v>
      </c>
      <c r="BL159" s="14" t="s">
        <v>288</v>
      </c>
      <c r="BM159" s="228" t="s">
        <v>430</v>
      </c>
    </row>
    <row r="160" s="2" customFormat="1" ht="21.75" customHeight="1">
      <c r="A160" s="29"/>
      <c r="B160" s="30"/>
      <c r="C160" s="217" t="s">
        <v>398</v>
      </c>
      <c r="D160" s="217" t="s">
        <v>284</v>
      </c>
      <c r="E160" s="218" t="s">
        <v>432</v>
      </c>
      <c r="F160" s="219" t="s">
        <v>433</v>
      </c>
      <c r="G160" s="220" t="s">
        <v>356</v>
      </c>
      <c r="H160" s="221">
        <v>9.3740000000000006</v>
      </c>
      <c r="I160" s="222">
        <v>133</v>
      </c>
      <c r="J160" s="222">
        <f>ROUND(I160*H160,2)</f>
        <v>1246.74</v>
      </c>
      <c r="K160" s="223"/>
      <c r="L160" s="35"/>
      <c r="M160" s="224" t="s">
        <v>1</v>
      </c>
      <c r="N160" s="225" t="s">
        <v>38</v>
      </c>
      <c r="O160" s="226">
        <v>0.32800000000000001</v>
      </c>
      <c r="P160" s="226">
        <f>O160*H160</f>
        <v>3.0746720000000005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1246.74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1246.74</v>
      </c>
      <c r="BL160" s="14" t="s">
        <v>288</v>
      </c>
      <c r="BM160" s="228" t="s">
        <v>434</v>
      </c>
    </row>
    <row r="161" s="2" customFormat="1" ht="16.5" customHeight="1">
      <c r="A161" s="29"/>
      <c r="B161" s="30"/>
      <c r="C161" s="230" t="s">
        <v>402</v>
      </c>
      <c r="D161" s="230" t="s">
        <v>378</v>
      </c>
      <c r="E161" s="231" t="s">
        <v>436</v>
      </c>
      <c r="F161" s="232" t="s">
        <v>437</v>
      </c>
      <c r="G161" s="233" t="s">
        <v>429</v>
      </c>
      <c r="H161" s="234">
        <v>0.13</v>
      </c>
      <c r="I161" s="235">
        <v>220</v>
      </c>
      <c r="J161" s="235">
        <f>ROUND(I161*H161,2)</f>
        <v>28.600000000000001</v>
      </c>
      <c r="K161" s="236"/>
      <c r="L161" s="237"/>
      <c r="M161" s="238" t="s">
        <v>1</v>
      </c>
      <c r="N161" s="239" t="s">
        <v>38</v>
      </c>
      <c r="O161" s="226">
        <v>0</v>
      </c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311</v>
      </c>
      <c r="AT161" s="228" t="s">
        <v>378</v>
      </c>
      <c r="AU161" s="228" t="s">
        <v>82</v>
      </c>
      <c r="AY161" s="14" t="s">
        <v>282</v>
      </c>
      <c r="BE161" s="229">
        <f>IF(N161="základní",J161,0)</f>
        <v>28.600000000000001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28.600000000000001</v>
      </c>
      <c r="BL161" s="14" t="s">
        <v>288</v>
      </c>
      <c r="BM161" s="228" t="s">
        <v>438</v>
      </c>
    </row>
    <row r="162" s="2" customFormat="1" ht="33" customHeight="1">
      <c r="A162" s="29"/>
      <c r="B162" s="30"/>
      <c r="C162" s="217" t="s">
        <v>406</v>
      </c>
      <c r="D162" s="217" t="s">
        <v>284</v>
      </c>
      <c r="E162" s="218" t="s">
        <v>440</v>
      </c>
      <c r="F162" s="219" t="s">
        <v>441</v>
      </c>
      <c r="G162" s="220" t="s">
        <v>356</v>
      </c>
      <c r="H162" s="221">
        <v>2.5129999999999999</v>
      </c>
      <c r="I162" s="222">
        <v>256</v>
      </c>
      <c r="J162" s="222">
        <f>ROUND(I162*H162,2)</f>
        <v>643.33000000000004</v>
      </c>
      <c r="K162" s="223"/>
      <c r="L162" s="35"/>
      <c r="M162" s="224" t="s">
        <v>1</v>
      </c>
      <c r="N162" s="225" t="s">
        <v>38</v>
      </c>
      <c r="O162" s="226">
        <v>0.086999999999999994</v>
      </c>
      <c r="P162" s="226">
        <f>O162*H162</f>
        <v>0.21863099999999996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643.33000000000004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643.33000000000004</v>
      </c>
      <c r="BL162" s="14" t="s">
        <v>288</v>
      </c>
      <c r="BM162" s="228" t="s">
        <v>442</v>
      </c>
    </row>
    <row r="163" s="2" customFormat="1" ht="33" customHeight="1">
      <c r="A163" s="29"/>
      <c r="B163" s="30"/>
      <c r="C163" s="217" t="s">
        <v>410</v>
      </c>
      <c r="D163" s="217" t="s">
        <v>284</v>
      </c>
      <c r="E163" s="218" t="s">
        <v>444</v>
      </c>
      <c r="F163" s="219" t="s">
        <v>445</v>
      </c>
      <c r="G163" s="220" t="s">
        <v>356</v>
      </c>
      <c r="H163" s="221">
        <v>25.129999999999999</v>
      </c>
      <c r="I163" s="222">
        <v>19.399999999999999</v>
      </c>
      <c r="J163" s="222">
        <f>ROUND(I163*H163,2)</f>
        <v>487.51999999999998</v>
      </c>
      <c r="K163" s="223"/>
      <c r="L163" s="35"/>
      <c r="M163" s="224" t="s">
        <v>1</v>
      </c>
      <c r="N163" s="225" t="s">
        <v>38</v>
      </c>
      <c r="O163" s="226">
        <v>0.0050000000000000001</v>
      </c>
      <c r="P163" s="226">
        <f>O163*H163</f>
        <v>0.12564999999999998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487.51999999999998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487.51999999999998</v>
      </c>
      <c r="BL163" s="14" t="s">
        <v>288</v>
      </c>
      <c r="BM163" s="228" t="s">
        <v>446</v>
      </c>
    </row>
    <row r="164" s="2" customFormat="1" ht="33" customHeight="1">
      <c r="A164" s="29"/>
      <c r="B164" s="30"/>
      <c r="C164" s="217" t="s">
        <v>414</v>
      </c>
      <c r="D164" s="217" t="s">
        <v>284</v>
      </c>
      <c r="E164" s="218" t="s">
        <v>448</v>
      </c>
      <c r="F164" s="219" t="s">
        <v>449</v>
      </c>
      <c r="G164" s="220" t="s">
        <v>356</v>
      </c>
      <c r="H164" s="221">
        <v>6.1680000000000001</v>
      </c>
      <c r="I164" s="222">
        <v>296</v>
      </c>
      <c r="J164" s="222">
        <f>ROUND(I164*H164,2)</f>
        <v>1825.73</v>
      </c>
      <c r="K164" s="223"/>
      <c r="L164" s="35"/>
      <c r="M164" s="224" t="s">
        <v>1</v>
      </c>
      <c r="N164" s="225" t="s">
        <v>38</v>
      </c>
      <c r="O164" s="226">
        <v>0.099000000000000005</v>
      </c>
      <c r="P164" s="226">
        <f>O164*H164</f>
        <v>0.61063200000000006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1825.73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1825.73</v>
      </c>
      <c r="BL164" s="14" t="s">
        <v>288</v>
      </c>
      <c r="BM164" s="228" t="s">
        <v>450</v>
      </c>
    </row>
    <row r="165" s="2" customFormat="1" ht="33" customHeight="1">
      <c r="A165" s="29"/>
      <c r="B165" s="30"/>
      <c r="C165" s="217" t="s">
        <v>418</v>
      </c>
      <c r="D165" s="217" t="s">
        <v>284</v>
      </c>
      <c r="E165" s="218" t="s">
        <v>452</v>
      </c>
      <c r="F165" s="219" t="s">
        <v>453</v>
      </c>
      <c r="G165" s="220" t="s">
        <v>356</v>
      </c>
      <c r="H165" s="221">
        <v>61.68</v>
      </c>
      <c r="I165" s="222">
        <v>22.800000000000001</v>
      </c>
      <c r="J165" s="222">
        <f>ROUND(I165*H165,2)</f>
        <v>1406.3</v>
      </c>
      <c r="K165" s="223"/>
      <c r="L165" s="35"/>
      <c r="M165" s="224" t="s">
        <v>1</v>
      </c>
      <c r="N165" s="225" t="s">
        <v>38</v>
      </c>
      <c r="O165" s="226">
        <v>0.0060000000000000001</v>
      </c>
      <c r="P165" s="226">
        <f>O165*H165</f>
        <v>0.37008000000000002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1406.3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1406.3</v>
      </c>
      <c r="BL165" s="14" t="s">
        <v>288</v>
      </c>
      <c r="BM165" s="228" t="s">
        <v>454</v>
      </c>
    </row>
    <row r="166" s="2" customFormat="1" ht="33" customHeight="1">
      <c r="A166" s="29"/>
      <c r="B166" s="30"/>
      <c r="C166" s="217" t="s">
        <v>422</v>
      </c>
      <c r="D166" s="217" t="s">
        <v>284</v>
      </c>
      <c r="E166" s="218" t="s">
        <v>464</v>
      </c>
      <c r="F166" s="219" t="s">
        <v>465</v>
      </c>
      <c r="G166" s="220" t="s">
        <v>429</v>
      </c>
      <c r="H166" s="221">
        <v>14.757999999999999</v>
      </c>
      <c r="I166" s="222">
        <v>253</v>
      </c>
      <c r="J166" s="222">
        <f>ROUND(I166*H166,2)</f>
        <v>3733.77</v>
      </c>
      <c r="K166" s="223"/>
      <c r="L166" s="35"/>
      <c r="M166" s="224" t="s">
        <v>1</v>
      </c>
      <c r="N166" s="225" t="s">
        <v>38</v>
      </c>
      <c r="O166" s="226">
        <v>0</v>
      </c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3733.77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3733.77</v>
      </c>
      <c r="BL166" s="14" t="s">
        <v>288</v>
      </c>
      <c r="BM166" s="228" t="s">
        <v>466</v>
      </c>
    </row>
    <row r="167" s="2" customFormat="1" ht="21.75" customHeight="1">
      <c r="A167" s="29"/>
      <c r="B167" s="30"/>
      <c r="C167" s="217" t="s">
        <v>426</v>
      </c>
      <c r="D167" s="217" t="s">
        <v>284</v>
      </c>
      <c r="E167" s="218" t="s">
        <v>468</v>
      </c>
      <c r="F167" s="219" t="s">
        <v>469</v>
      </c>
      <c r="G167" s="220" t="s">
        <v>287</v>
      </c>
      <c r="H167" s="221">
        <v>14.625</v>
      </c>
      <c r="I167" s="222">
        <v>13.699999999999999</v>
      </c>
      <c r="J167" s="222">
        <f>ROUND(I167*H167,2)</f>
        <v>200.36000000000001</v>
      </c>
      <c r="K167" s="223"/>
      <c r="L167" s="35"/>
      <c r="M167" s="224" t="s">
        <v>1</v>
      </c>
      <c r="N167" s="225" t="s">
        <v>38</v>
      </c>
      <c r="O167" s="226">
        <v>0.019</v>
      </c>
      <c r="P167" s="226">
        <f>O167*H167</f>
        <v>0.27787499999999998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200.36000000000001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200.36000000000001</v>
      </c>
      <c r="BL167" s="14" t="s">
        <v>288</v>
      </c>
      <c r="BM167" s="228" t="s">
        <v>1508</v>
      </c>
    </row>
    <row r="168" s="2" customFormat="1" ht="21.75" customHeight="1">
      <c r="A168" s="29"/>
      <c r="B168" s="30"/>
      <c r="C168" s="217" t="s">
        <v>431</v>
      </c>
      <c r="D168" s="217" t="s">
        <v>284</v>
      </c>
      <c r="E168" s="218" t="s">
        <v>472</v>
      </c>
      <c r="F168" s="219" t="s">
        <v>473</v>
      </c>
      <c r="G168" s="220" t="s">
        <v>287</v>
      </c>
      <c r="H168" s="221">
        <v>1.625</v>
      </c>
      <c r="I168" s="222">
        <v>21.800000000000001</v>
      </c>
      <c r="J168" s="222">
        <f>ROUND(I168*H168,2)</f>
        <v>35.43</v>
      </c>
      <c r="K168" s="223"/>
      <c r="L168" s="35"/>
      <c r="M168" s="224" t="s">
        <v>1</v>
      </c>
      <c r="N168" s="225" t="s">
        <v>38</v>
      </c>
      <c r="O168" s="226">
        <v>0.025000000000000001</v>
      </c>
      <c r="P168" s="226">
        <f>O168*H168</f>
        <v>0.040625000000000001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35.43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35.43</v>
      </c>
      <c r="BL168" s="14" t="s">
        <v>288</v>
      </c>
      <c r="BM168" s="228" t="s">
        <v>1509</v>
      </c>
    </row>
    <row r="169" s="2" customFormat="1" ht="21.75" customHeight="1">
      <c r="A169" s="29"/>
      <c r="B169" s="30"/>
      <c r="C169" s="217" t="s">
        <v>435</v>
      </c>
      <c r="D169" s="217" t="s">
        <v>284</v>
      </c>
      <c r="E169" s="218" t="s">
        <v>476</v>
      </c>
      <c r="F169" s="219" t="s">
        <v>477</v>
      </c>
      <c r="G169" s="220" t="s">
        <v>287</v>
      </c>
      <c r="H169" s="221">
        <v>14.625</v>
      </c>
      <c r="I169" s="222">
        <v>76</v>
      </c>
      <c r="J169" s="222">
        <f>ROUND(I169*H169,2)</f>
        <v>1111.5</v>
      </c>
      <c r="K169" s="223"/>
      <c r="L169" s="35"/>
      <c r="M169" s="224" t="s">
        <v>1</v>
      </c>
      <c r="N169" s="225" t="s">
        <v>38</v>
      </c>
      <c r="O169" s="226">
        <v>0.114</v>
      </c>
      <c r="P169" s="226">
        <f>O169*H169</f>
        <v>1.6672500000000001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1111.5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1111.5</v>
      </c>
      <c r="BL169" s="14" t="s">
        <v>288</v>
      </c>
      <c r="BM169" s="228" t="s">
        <v>478</v>
      </c>
    </row>
    <row r="170" s="2" customFormat="1" ht="21.75" customHeight="1">
      <c r="A170" s="29"/>
      <c r="B170" s="30"/>
      <c r="C170" s="217" t="s">
        <v>439</v>
      </c>
      <c r="D170" s="217" t="s">
        <v>284</v>
      </c>
      <c r="E170" s="218" t="s">
        <v>480</v>
      </c>
      <c r="F170" s="219" t="s">
        <v>481</v>
      </c>
      <c r="G170" s="220" t="s">
        <v>287</v>
      </c>
      <c r="H170" s="221">
        <v>14.625</v>
      </c>
      <c r="I170" s="222">
        <v>5.7999999999999998</v>
      </c>
      <c r="J170" s="222">
        <f>ROUND(I170*H170,2)</f>
        <v>84.829999999999998</v>
      </c>
      <c r="K170" s="223"/>
      <c r="L170" s="35"/>
      <c r="M170" s="224" t="s">
        <v>1</v>
      </c>
      <c r="N170" s="225" t="s">
        <v>38</v>
      </c>
      <c r="O170" s="226">
        <v>0.0070000000000000001</v>
      </c>
      <c r="P170" s="226">
        <f>O170*H170</f>
        <v>0.10237500000000001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84.829999999999998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84.829999999999998</v>
      </c>
      <c r="BL170" s="14" t="s">
        <v>288</v>
      </c>
      <c r="BM170" s="228" t="s">
        <v>482</v>
      </c>
    </row>
    <row r="171" s="2" customFormat="1" ht="16.5" customHeight="1">
      <c r="A171" s="29"/>
      <c r="B171" s="30"/>
      <c r="C171" s="230" t="s">
        <v>443</v>
      </c>
      <c r="D171" s="230" t="s">
        <v>378</v>
      </c>
      <c r="E171" s="231" t="s">
        <v>484</v>
      </c>
      <c r="F171" s="232" t="s">
        <v>485</v>
      </c>
      <c r="G171" s="233" t="s">
        <v>486</v>
      </c>
      <c r="H171" s="234">
        <v>0.36599999999999999</v>
      </c>
      <c r="I171" s="235">
        <v>104</v>
      </c>
      <c r="J171" s="235">
        <f>ROUND(I171*H171,2)</f>
        <v>38.060000000000002</v>
      </c>
      <c r="K171" s="236"/>
      <c r="L171" s="237"/>
      <c r="M171" s="238" t="s">
        <v>1</v>
      </c>
      <c r="N171" s="239" t="s">
        <v>38</v>
      </c>
      <c r="O171" s="226">
        <v>0</v>
      </c>
      <c r="P171" s="226">
        <f>O171*H171</f>
        <v>0</v>
      </c>
      <c r="Q171" s="226">
        <v>0.001</v>
      </c>
      <c r="R171" s="226">
        <f>Q171*H171</f>
        <v>0.00036600000000000001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311</v>
      </c>
      <c r="AT171" s="228" t="s">
        <v>378</v>
      </c>
      <c r="AU171" s="228" t="s">
        <v>82</v>
      </c>
      <c r="AY171" s="14" t="s">
        <v>282</v>
      </c>
      <c r="BE171" s="229">
        <f>IF(N171="základní",J171,0)</f>
        <v>38.060000000000002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38.060000000000002</v>
      </c>
      <c r="BL171" s="14" t="s">
        <v>288</v>
      </c>
      <c r="BM171" s="228" t="s">
        <v>487</v>
      </c>
    </row>
    <row r="172" s="12" customFormat="1" ht="22.8" customHeight="1">
      <c r="A172" s="12"/>
      <c r="B172" s="202"/>
      <c r="C172" s="203"/>
      <c r="D172" s="204" t="s">
        <v>72</v>
      </c>
      <c r="E172" s="215" t="s">
        <v>82</v>
      </c>
      <c r="F172" s="215" t="s">
        <v>488</v>
      </c>
      <c r="G172" s="203"/>
      <c r="H172" s="203"/>
      <c r="I172" s="203"/>
      <c r="J172" s="216">
        <f>BK172</f>
        <v>1710</v>
      </c>
      <c r="K172" s="203"/>
      <c r="L172" s="207"/>
      <c r="M172" s="208"/>
      <c r="N172" s="209"/>
      <c r="O172" s="209"/>
      <c r="P172" s="210">
        <f>P173</f>
        <v>1.3800000000000001</v>
      </c>
      <c r="Q172" s="209"/>
      <c r="R172" s="210">
        <f>R173</f>
        <v>0</v>
      </c>
      <c r="S172" s="209"/>
      <c r="T172" s="211">
        <f>T173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2" t="s">
        <v>80</v>
      </c>
      <c r="AT172" s="213" t="s">
        <v>72</v>
      </c>
      <c r="AU172" s="213" t="s">
        <v>80</v>
      </c>
      <c r="AY172" s="212" t="s">
        <v>282</v>
      </c>
      <c r="BK172" s="214">
        <f>BK173</f>
        <v>1710</v>
      </c>
    </row>
    <row r="173" s="2" customFormat="1" ht="33" customHeight="1">
      <c r="A173" s="29"/>
      <c r="B173" s="30"/>
      <c r="C173" s="217" t="s">
        <v>447</v>
      </c>
      <c r="D173" s="217" t="s">
        <v>284</v>
      </c>
      <c r="E173" s="218" t="s">
        <v>494</v>
      </c>
      <c r="F173" s="219" t="s">
        <v>495</v>
      </c>
      <c r="G173" s="220" t="s">
        <v>356</v>
      </c>
      <c r="H173" s="221">
        <v>1.5</v>
      </c>
      <c r="I173" s="222">
        <v>1140</v>
      </c>
      <c r="J173" s="222">
        <f>ROUND(I173*H173,2)</f>
        <v>1710</v>
      </c>
      <c r="K173" s="223"/>
      <c r="L173" s="35"/>
      <c r="M173" s="224" t="s">
        <v>1</v>
      </c>
      <c r="N173" s="225" t="s">
        <v>38</v>
      </c>
      <c r="O173" s="226">
        <v>0.92000000000000004</v>
      </c>
      <c r="P173" s="226">
        <f>O173*H173</f>
        <v>1.3800000000000001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1710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1710</v>
      </c>
      <c r="BL173" s="14" t="s">
        <v>288</v>
      </c>
      <c r="BM173" s="228" t="s">
        <v>496</v>
      </c>
    </row>
    <row r="174" s="12" customFormat="1" ht="22.8" customHeight="1">
      <c r="A174" s="12"/>
      <c r="B174" s="202"/>
      <c r="C174" s="203"/>
      <c r="D174" s="204" t="s">
        <v>72</v>
      </c>
      <c r="E174" s="215" t="s">
        <v>288</v>
      </c>
      <c r="F174" s="215" t="s">
        <v>519</v>
      </c>
      <c r="G174" s="203"/>
      <c r="H174" s="203"/>
      <c r="I174" s="203"/>
      <c r="J174" s="216">
        <f>BK174</f>
        <v>1605</v>
      </c>
      <c r="K174" s="203"/>
      <c r="L174" s="207"/>
      <c r="M174" s="208"/>
      <c r="N174" s="209"/>
      <c r="O174" s="209"/>
      <c r="P174" s="210">
        <f>P175</f>
        <v>1.9754999999999998</v>
      </c>
      <c r="Q174" s="209"/>
      <c r="R174" s="210">
        <f>R175</f>
        <v>0</v>
      </c>
      <c r="S174" s="209"/>
      <c r="T174" s="211">
        <f>T175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2" t="s">
        <v>80</v>
      </c>
      <c r="AT174" s="213" t="s">
        <v>72</v>
      </c>
      <c r="AU174" s="213" t="s">
        <v>80</v>
      </c>
      <c r="AY174" s="212" t="s">
        <v>282</v>
      </c>
      <c r="BK174" s="214">
        <f>BK175</f>
        <v>1605</v>
      </c>
    </row>
    <row r="175" s="2" customFormat="1" ht="33" customHeight="1">
      <c r="A175" s="29"/>
      <c r="B175" s="30"/>
      <c r="C175" s="217" t="s">
        <v>451</v>
      </c>
      <c r="D175" s="217" t="s">
        <v>284</v>
      </c>
      <c r="E175" s="218" t="s">
        <v>521</v>
      </c>
      <c r="F175" s="219" t="s">
        <v>522</v>
      </c>
      <c r="G175" s="220" t="s">
        <v>356</v>
      </c>
      <c r="H175" s="221">
        <v>1.5</v>
      </c>
      <c r="I175" s="222">
        <v>1070</v>
      </c>
      <c r="J175" s="222">
        <f>ROUND(I175*H175,2)</f>
        <v>1605</v>
      </c>
      <c r="K175" s="223"/>
      <c r="L175" s="35"/>
      <c r="M175" s="224" t="s">
        <v>1</v>
      </c>
      <c r="N175" s="225" t="s">
        <v>38</v>
      </c>
      <c r="O175" s="226">
        <v>1.317</v>
      </c>
      <c r="P175" s="226">
        <f>O175*H175</f>
        <v>1.9754999999999998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1605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1605</v>
      </c>
      <c r="BL175" s="14" t="s">
        <v>288</v>
      </c>
      <c r="BM175" s="228" t="s">
        <v>523</v>
      </c>
    </row>
    <row r="176" s="12" customFormat="1" ht="22.8" customHeight="1">
      <c r="A176" s="12"/>
      <c r="B176" s="202"/>
      <c r="C176" s="203"/>
      <c r="D176" s="204" t="s">
        <v>72</v>
      </c>
      <c r="E176" s="215" t="s">
        <v>299</v>
      </c>
      <c r="F176" s="215" t="s">
        <v>552</v>
      </c>
      <c r="G176" s="203"/>
      <c r="H176" s="203"/>
      <c r="I176" s="203"/>
      <c r="J176" s="216">
        <f>BK176</f>
        <v>3261.5100000000002</v>
      </c>
      <c r="K176" s="203"/>
      <c r="L176" s="207"/>
      <c r="M176" s="208"/>
      <c r="N176" s="209"/>
      <c r="O176" s="209"/>
      <c r="P176" s="210">
        <f>SUM(P177:P183)</f>
        <v>0.81021999999999994</v>
      </c>
      <c r="Q176" s="209"/>
      <c r="R176" s="210">
        <f>SUM(R177:R183)</f>
        <v>0.36595565000000002</v>
      </c>
      <c r="S176" s="209"/>
      <c r="T176" s="211">
        <f>SUM(T177:T183)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2" t="s">
        <v>80</v>
      </c>
      <c r="AT176" s="213" t="s">
        <v>72</v>
      </c>
      <c r="AU176" s="213" t="s">
        <v>80</v>
      </c>
      <c r="AY176" s="212" t="s">
        <v>282</v>
      </c>
      <c r="BK176" s="214">
        <f>SUM(BK177:BK183)</f>
        <v>3261.5100000000002</v>
      </c>
    </row>
    <row r="177" s="2" customFormat="1" ht="16.5" customHeight="1">
      <c r="A177" s="29"/>
      <c r="B177" s="30"/>
      <c r="C177" s="217" t="s">
        <v>455</v>
      </c>
      <c r="D177" s="217" t="s">
        <v>284</v>
      </c>
      <c r="E177" s="218" t="s">
        <v>554</v>
      </c>
      <c r="F177" s="219" t="s">
        <v>555</v>
      </c>
      <c r="G177" s="220" t="s">
        <v>287</v>
      </c>
      <c r="H177" s="221">
        <v>1.625</v>
      </c>
      <c r="I177" s="222">
        <v>56.5</v>
      </c>
      <c r="J177" s="222">
        <f>ROUND(I177*H177,2)</f>
        <v>91.810000000000002</v>
      </c>
      <c r="K177" s="223"/>
      <c r="L177" s="35"/>
      <c r="M177" s="224" t="s">
        <v>1</v>
      </c>
      <c r="N177" s="225" t="s">
        <v>38</v>
      </c>
      <c r="O177" s="226">
        <v>0.021000000000000001</v>
      </c>
      <c r="P177" s="226">
        <f>O177*H177</f>
        <v>0.034125000000000003</v>
      </c>
      <c r="Q177" s="226">
        <v>0.11500000000000001</v>
      </c>
      <c r="R177" s="226">
        <f>Q177*H177</f>
        <v>0.18687500000000001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91.810000000000002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91.810000000000002</v>
      </c>
      <c r="BL177" s="14" t="s">
        <v>288</v>
      </c>
      <c r="BM177" s="228" t="s">
        <v>556</v>
      </c>
    </row>
    <row r="178" s="2" customFormat="1" ht="16.5" customHeight="1">
      <c r="A178" s="29"/>
      <c r="B178" s="30"/>
      <c r="C178" s="217" t="s">
        <v>459</v>
      </c>
      <c r="D178" s="217" t="s">
        <v>284</v>
      </c>
      <c r="E178" s="218" t="s">
        <v>566</v>
      </c>
      <c r="F178" s="219" t="s">
        <v>567</v>
      </c>
      <c r="G178" s="220" t="s">
        <v>287</v>
      </c>
      <c r="H178" s="221">
        <v>1.625</v>
      </c>
      <c r="I178" s="222">
        <v>41</v>
      </c>
      <c r="J178" s="222">
        <f>ROUND(I178*H178,2)</f>
        <v>66.629999999999995</v>
      </c>
      <c r="K178" s="223"/>
      <c r="L178" s="35"/>
      <c r="M178" s="224" t="s">
        <v>1</v>
      </c>
      <c r="N178" s="225" t="s">
        <v>38</v>
      </c>
      <c r="O178" s="226">
        <v>0.021000000000000001</v>
      </c>
      <c r="P178" s="226">
        <f>O178*H178</f>
        <v>0.034125000000000003</v>
      </c>
      <c r="Q178" s="226">
        <v>0.108</v>
      </c>
      <c r="R178" s="226">
        <f>Q178*H178</f>
        <v>0.17549999999999999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66.629999999999995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66.629999999999995</v>
      </c>
      <c r="BL178" s="14" t="s">
        <v>288</v>
      </c>
      <c r="BM178" s="228" t="s">
        <v>568</v>
      </c>
    </row>
    <row r="179" s="2" customFormat="1" ht="21.75" customHeight="1">
      <c r="A179" s="29"/>
      <c r="B179" s="30"/>
      <c r="C179" s="217" t="s">
        <v>463</v>
      </c>
      <c r="D179" s="217" t="s">
        <v>284</v>
      </c>
      <c r="E179" s="218" t="s">
        <v>570</v>
      </c>
      <c r="F179" s="219" t="s">
        <v>571</v>
      </c>
      <c r="G179" s="220" t="s">
        <v>287</v>
      </c>
      <c r="H179" s="221">
        <v>1.625</v>
      </c>
      <c r="I179" s="222">
        <v>722</v>
      </c>
      <c r="J179" s="222">
        <f>ROUND(I179*H179,2)</f>
        <v>1173.25</v>
      </c>
      <c r="K179" s="223"/>
      <c r="L179" s="35"/>
      <c r="M179" s="224" t="s">
        <v>1</v>
      </c>
      <c r="N179" s="225" t="s">
        <v>38</v>
      </c>
      <c r="O179" s="226">
        <v>0.186</v>
      </c>
      <c r="P179" s="226">
        <f>O179*H179</f>
        <v>0.30225000000000002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1173.25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1173.25</v>
      </c>
      <c r="BL179" s="14" t="s">
        <v>288</v>
      </c>
      <c r="BM179" s="228" t="s">
        <v>572</v>
      </c>
    </row>
    <row r="180" s="2" customFormat="1" ht="21.75" customHeight="1">
      <c r="A180" s="29"/>
      <c r="B180" s="30"/>
      <c r="C180" s="217" t="s">
        <v>467</v>
      </c>
      <c r="D180" s="217" t="s">
        <v>284</v>
      </c>
      <c r="E180" s="218" t="s">
        <v>578</v>
      </c>
      <c r="F180" s="219" t="s">
        <v>579</v>
      </c>
      <c r="G180" s="220" t="s">
        <v>287</v>
      </c>
      <c r="H180" s="221">
        <v>1.625</v>
      </c>
      <c r="I180" s="222">
        <v>18.800000000000001</v>
      </c>
      <c r="J180" s="222">
        <f>ROUND(I180*H180,2)</f>
        <v>30.550000000000001</v>
      </c>
      <c r="K180" s="223"/>
      <c r="L180" s="35"/>
      <c r="M180" s="224" t="s">
        <v>1</v>
      </c>
      <c r="N180" s="225" t="s">
        <v>38</v>
      </c>
      <c r="O180" s="226">
        <v>0.0080000000000000002</v>
      </c>
      <c r="P180" s="226">
        <f>O180*H180</f>
        <v>0.013000000000000001</v>
      </c>
      <c r="Q180" s="226">
        <v>0.00034000000000000002</v>
      </c>
      <c r="R180" s="226">
        <f>Q180*H180</f>
        <v>0.00055250000000000004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30.550000000000001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30.550000000000001</v>
      </c>
      <c r="BL180" s="14" t="s">
        <v>288</v>
      </c>
      <c r="BM180" s="228" t="s">
        <v>580</v>
      </c>
    </row>
    <row r="181" s="2" customFormat="1" ht="21.75" customHeight="1">
      <c r="A181" s="29"/>
      <c r="B181" s="30"/>
      <c r="C181" s="217" t="s">
        <v>471</v>
      </c>
      <c r="D181" s="217" t="s">
        <v>284</v>
      </c>
      <c r="E181" s="218" t="s">
        <v>582</v>
      </c>
      <c r="F181" s="219" t="s">
        <v>583</v>
      </c>
      <c r="G181" s="220" t="s">
        <v>287</v>
      </c>
      <c r="H181" s="221">
        <v>4.2649999999999997</v>
      </c>
      <c r="I181" s="222">
        <v>15.300000000000001</v>
      </c>
      <c r="J181" s="222">
        <f>ROUND(I181*H181,2)</f>
        <v>65.25</v>
      </c>
      <c r="K181" s="223"/>
      <c r="L181" s="35"/>
      <c r="M181" s="224" t="s">
        <v>1</v>
      </c>
      <c r="N181" s="225" t="s">
        <v>38</v>
      </c>
      <c r="O181" s="226">
        <v>0.002</v>
      </c>
      <c r="P181" s="226">
        <f>O181*H181</f>
        <v>0.0085299999999999994</v>
      </c>
      <c r="Q181" s="226">
        <v>0.00071000000000000002</v>
      </c>
      <c r="R181" s="226">
        <f>Q181*H181</f>
        <v>0.0030281499999999999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65.25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65.25</v>
      </c>
      <c r="BL181" s="14" t="s">
        <v>288</v>
      </c>
      <c r="BM181" s="228" t="s">
        <v>584</v>
      </c>
    </row>
    <row r="182" s="2" customFormat="1" ht="21.75" customHeight="1">
      <c r="A182" s="29"/>
      <c r="B182" s="30"/>
      <c r="C182" s="217" t="s">
        <v>475</v>
      </c>
      <c r="D182" s="217" t="s">
        <v>284</v>
      </c>
      <c r="E182" s="218" t="s">
        <v>590</v>
      </c>
      <c r="F182" s="219" t="s">
        <v>591</v>
      </c>
      <c r="G182" s="220" t="s">
        <v>287</v>
      </c>
      <c r="H182" s="221">
        <v>1.625</v>
      </c>
      <c r="I182" s="222">
        <v>294</v>
      </c>
      <c r="J182" s="222">
        <f>ROUND(I182*H182,2)</f>
        <v>477.75</v>
      </c>
      <c r="K182" s="223"/>
      <c r="L182" s="35"/>
      <c r="M182" s="224" t="s">
        <v>1</v>
      </c>
      <c r="N182" s="225" t="s">
        <v>38</v>
      </c>
      <c r="O182" s="226">
        <v>0.070999999999999994</v>
      </c>
      <c r="P182" s="226">
        <f>O182*H182</f>
        <v>0.11537499999999999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477.75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477.75</v>
      </c>
      <c r="BL182" s="14" t="s">
        <v>288</v>
      </c>
      <c r="BM182" s="228" t="s">
        <v>592</v>
      </c>
    </row>
    <row r="183" s="2" customFormat="1" ht="33" customHeight="1">
      <c r="A183" s="29"/>
      <c r="B183" s="30"/>
      <c r="C183" s="217" t="s">
        <v>479</v>
      </c>
      <c r="D183" s="217" t="s">
        <v>284</v>
      </c>
      <c r="E183" s="218" t="s">
        <v>594</v>
      </c>
      <c r="F183" s="219" t="s">
        <v>595</v>
      </c>
      <c r="G183" s="220" t="s">
        <v>287</v>
      </c>
      <c r="H183" s="221">
        <v>4.2649999999999997</v>
      </c>
      <c r="I183" s="222">
        <v>318</v>
      </c>
      <c r="J183" s="222">
        <f>ROUND(I183*H183,2)</f>
        <v>1356.27</v>
      </c>
      <c r="K183" s="223"/>
      <c r="L183" s="35"/>
      <c r="M183" s="224" t="s">
        <v>1</v>
      </c>
      <c r="N183" s="225" t="s">
        <v>38</v>
      </c>
      <c r="O183" s="226">
        <v>0.070999999999999994</v>
      </c>
      <c r="P183" s="226">
        <f>O183*H183</f>
        <v>0.30281499999999995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1356.27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1356.27</v>
      </c>
      <c r="BL183" s="14" t="s">
        <v>288</v>
      </c>
      <c r="BM183" s="228" t="s">
        <v>596</v>
      </c>
    </row>
    <row r="184" s="12" customFormat="1" ht="22.8" customHeight="1">
      <c r="A184" s="12"/>
      <c r="B184" s="202"/>
      <c r="C184" s="203"/>
      <c r="D184" s="204" t="s">
        <v>72</v>
      </c>
      <c r="E184" s="215" t="s">
        <v>311</v>
      </c>
      <c r="F184" s="215" t="s">
        <v>597</v>
      </c>
      <c r="G184" s="203"/>
      <c r="H184" s="203"/>
      <c r="I184" s="203"/>
      <c r="J184" s="216">
        <f>BK184</f>
        <v>40994.159999999996</v>
      </c>
      <c r="K184" s="203"/>
      <c r="L184" s="207"/>
      <c r="M184" s="208"/>
      <c r="N184" s="209"/>
      <c r="O184" s="209"/>
      <c r="P184" s="210">
        <f>SUM(P185:P198)</f>
        <v>29.649799999999999</v>
      </c>
      <c r="Q184" s="209"/>
      <c r="R184" s="210">
        <f>SUM(R185:R198)</f>
        <v>0.62569049999999993</v>
      </c>
      <c r="S184" s="209"/>
      <c r="T184" s="211">
        <f>SUM(T185:T198)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2" t="s">
        <v>80</v>
      </c>
      <c r="AT184" s="213" t="s">
        <v>72</v>
      </c>
      <c r="AU184" s="213" t="s">
        <v>80</v>
      </c>
      <c r="AY184" s="212" t="s">
        <v>282</v>
      </c>
      <c r="BK184" s="214">
        <f>SUM(BK185:BK198)</f>
        <v>40994.159999999996</v>
      </c>
    </row>
    <row r="185" s="2" customFormat="1" ht="21.75" customHeight="1">
      <c r="A185" s="29"/>
      <c r="B185" s="30"/>
      <c r="C185" s="230" t="s">
        <v>483</v>
      </c>
      <c r="D185" s="230" t="s">
        <v>378</v>
      </c>
      <c r="E185" s="231" t="s">
        <v>1535</v>
      </c>
      <c r="F185" s="232" t="s">
        <v>1536</v>
      </c>
      <c r="G185" s="233" t="s">
        <v>322</v>
      </c>
      <c r="H185" s="234">
        <v>103.45699999999999</v>
      </c>
      <c r="I185" s="235">
        <v>189</v>
      </c>
      <c r="J185" s="235">
        <f>ROUND(I185*H185,2)</f>
        <v>19553.369999999999</v>
      </c>
      <c r="K185" s="236"/>
      <c r="L185" s="237"/>
      <c r="M185" s="238" t="s">
        <v>1</v>
      </c>
      <c r="N185" s="239" t="s">
        <v>38</v>
      </c>
      <c r="O185" s="226">
        <v>0</v>
      </c>
      <c r="P185" s="226">
        <f>O185*H185</f>
        <v>0</v>
      </c>
      <c r="Q185" s="226">
        <v>0.0014</v>
      </c>
      <c r="R185" s="226">
        <f>Q185*H185</f>
        <v>0.14483979999999999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311</v>
      </c>
      <c r="AT185" s="228" t="s">
        <v>378</v>
      </c>
      <c r="AU185" s="228" t="s">
        <v>82</v>
      </c>
      <c r="AY185" s="14" t="s">
        <v>282</v>
      </c>
      <c r="BE185" s="229">
        <f>IF(N185="základní",J185,0)</f>
        <v>19553.369999999999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19553.369999999999</v>
      </c>
      <c r="BL185" s="14" t="s">
        <v>288</v>
      </c>
      <c r="BM185" s="228" t="s">
        <v>1537</v>
      </c>
    </row>
    <row r="186" s="2" customFormat="1" ht="21.75" customHeight="1">
      <c r="A186" s="29"/>
      <c r="B186" s="30"/>
      <c r="C186" s="217" t="s">
        <v>489</v>
      </c>
      <c r="D186" s="217" t="s">
        <v>284</v>
      </c>
      <c r="E186" s="218" t="s">
        <v>1538</v>
      </c>
      <c r="F186" s="219" t="s">
        <v>1539</v>
      </c>
      <c r="G186" s="220" t="s">
        <v>501</v>
      </c>
      <c r="H186" s="221">
        <v>2</v>
      </c>
      <c r="I186" s="222">
        <v>244</v>
      </c>
      <c r="J186" s="222">
        <f>ROUND(I186*H186,2)</f>
        <v>488</v>
      </c>
      <c r="K186" s="223"/>
      <c r="L186" s="35"/>
      <c r="M186" s="224" t="s">
        <v>1</v>
      </c>
      <c r="N186" s="225" t="s">
        <v>38</v>
      </c>
      <c r="O186" s="226">
        <v>0.56499999999999995</v>
      </c>
      <c r="P186" s="226">
        <f>O186*H186</f>
        <v>1.1299999999999999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488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488</v>
      </c>
      <c r="BL186" s="14" t="s">
        <v>288</v>
      </c>
      <c r="BM186" s="228" t="s">
        <v>1540</v>
      </c>
    </row>
    <row r="187" s="2" customFormat="1" ht="16.5" customHeight="1">
      <c r="A187" s="29"/>
      <c r="B187" s="30"/>
      <c r="C187" s="230" t="s">
        <v>493</v>
      </c>
      <c r="D187" s="230" t="s">
        <v>378</v>
      </c>
      <c r="E187" s="231" t="s">
        <v>1541</v>
      </c>
      <c r="F187" s="232" t="s">
        <v>1542</v>
      </c>
      <c r="G187" s="233" t="s">
        <v>501</v>
      </c>
      <c r="H187" s="234">
        <v>2</v>
      </c>
      <c r="I187" s="235">
        <v>168</v>
      </c>
      <c r="J187" s="235">
        <f>ROUND(I187*H187,2)</f>
        <v>336</v>
      </c>
      <c r="K187" s="236"/>
      <c r="L187" s="237"/>
      <c r="M187" s="238" t="s">
        <v>1</v>
      </c>
      <c r="N187" s="239" t="s">
        <v>38</v>
      </c>
      <c r="O187" s="226">
        <v>0</v>
      </c>
      <c r="P187" s="226">
        <f>O187*H187</f>
        <v>0</v>
      </c>
      <c r="Q187" s="226">
        <v>0.00022000000000000001</v>
      </c>
      <c r="R187" s="226">
        <f>Q187*H187</f>
        <v>0.00044000000000000002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311</v>
      </c>
      <c r="AT187" s="228" t="s">
        <v>378</v>
      </c>
      <c r="AU187" s="228" t="s">
        <v>82</v>
      </c>
      <c r="AY187" s="14" t="s">
        <v>282</v>
      </c>
      <c r="BE187" s="229">
        <f>IF(N187="základní",J187,0)</f>
        <v>336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336</v>
      </c>
      <c r="BL187" s="14" t="s">
        <v>288</v>
      </c>
      <c r="BM187" s="228" t="s">
        <v>1543</v>
      </c>
    </row>
    <row r="188" s="2" customFormat="1" ht="21.75" customHeight="1">
      <c r="A188" s="29"/>
      <c r="B188" s="30"/>
      <c r="C188" s="217" t="s">
        <v>498</v>
      </c>
      <c r="D188" s="217" t="s">
        <v>284</v>
      </c>
      <c r="E188" s="218" t="s">
        <v>1544</v>
      </c>
      <c r="F188" s="219" t="s">
        <v>1545</v>
      </c>
      <c r="G188" s="220" t="s">
        <v>501</v>
      </c>
      <c r="H188" s="221">
        <v>3</v>
      </c>
      <c r="I188" s="222">
        <v>230</v>
      </c>
      <c r="J188" s="222">
        <f>ROUND(I188*H188,2)</f>
        <v>690</v>
      </c>
      <c r="K188" s="223"/>
      <c r="L188" s="35"/>
      <c r="M188" s="224" t="s">
        <v>1</v>
      </c>
      <c r="N188" s="225" t="s">
        <v>38</v>
      </c>
      <c r="O188" s="226">
        <v>0.52000000000000002</v>
      </c>
      <c r="P188" s="226">
        <f>O188*H188</f>
        <v>1.5600000000000001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690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690</v>
      </c>
      <c r="BL188" s="14" t="s">
        <v>288</v>
      </c>
      <c r="BM188" s="228" t="s">
        <v>1546</v>
      </c>
    </row>
    <row r="189" s="2" customFormat="1" ht="16.5" customHeight="1">
      <c r="A189" s="29"/>
      <c r="B189" s="30"/>
      <c r="C189" s="230" t="s">
        <v>503</v>
      </c>
      <c r="D189" s="230" t="s">
        <v>378</v>
      </c>
      <c r="E189" s="231" t="s">
        <v>1547</v>
      </c>
      <c r="F189" s="232" t="s">
        <v>1548</v>
      </c>
      <c r="G189" s="233" t="s">
        <v>501</v>
      </c>
      <c r="H189" s="234">
        <v>3</v>
      </c>
      <c r="I189" s="235">
        <v>444</v>
      </c>
      <c r="J189" s="235">
        <f>ROUND(I189*H189,2)</f>
        <v>1332</v>
      </c>
      <c r="K189" s="236"/>
      <c r="L189" s="237"/>
      <c r="M189" s="238" t="s">
        <v>1</v>
      </c>
      <c r="N189" s="239" t="s">
        <v>38</v>
      </c>
      <c r="O189" s="226">
        <v>0</v>
      </c>
      <c r="P189" s="226">
        <f>O189*H189</f>
        <v>0</v>
      </c>
      <c r="Q189" s="226">
        <v>0.00025999999999999998</v>
      </c>
      <c r="R189" s="226">
        <f>Q189*H189</f>
        <v>0.00077999999999999988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311</v>
      </c>
      <c r="AT189" s="228" t="s">
        <v>378</v>
      </c>
      <c r="AU189" s="228" t="s">
        <v>82</v>
      </c>
      <c r="AY189" s="14" t="s">
        <v>282</v>
      </c>
      <c r="BE189" s="229">
        <f>IF(N189="základní",J189,0)</f>
        <v>1332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1332</v>
      </c>
      <c r="BL189" s="14" t="s">
        <v>288</v>
      </c>
      <c r="BM189" s="228" t="s">
        <v>1549</v>
      </c>
    </row>
    <row r="190" s="2" customFormat="1" ht="21.75" customHeight="1">
      <c r="A190" s="29"/>
      <c r="B190" s="30"/>
      <c r="C190" s="217" t="s">
        <v>507</v>
      </c>
      <c r="D190" s="217" t="s">
        <v>284</v>
      </c>
      <c r="E190" s="218" t="s">
        <v>1550</v>
      </c>
      <c r="F190" s="219" t="s">
        <v>1551</v>
      </c>
      <c r="G190" s="220" t="s">
        <v>501</v>
      </c>
      <c r="H190" s="221">
        <v>1</v>
      </c>
      <c r="I190" s="222">
        <v>230</v>
      </c>
      <c r="J190" s="222">
        <f>ROUND(I190*H190,2)</f>
        <v>230</v>
      </c>
      <c r="K190" s="223"/>
      <c r="L190" s="35"/>
      <c r="M190" s="224" t="s">
        <v>1</v>
      </c>
      <c r="N190" s="225" t="s">
        <v>38</v>
      </c>
      <c r="O190" s="226">
        <v>0.52000000000000002</v>
      </c>
      <c r="P190" s="226">
        <f>O190*H190</f>
        <v>0.52000000000000002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230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230</v>
      </c>
      <c r="BL190" s="14" t="s">
        <v>288</v>
      </c>
      <c r="BM190" s="228" t="s">
        <v>1552</v>
      </c>
    </row>
    <row r="191" s="2" customFormat="1" ht="16.5" customHeight="1">
      <c r="A191" s="29"/>
      <c r="B191" s="30"/>
      <c r="C191" s="230" t="s">
        <v>511</v>
      </c>
      <c r="D191" s="230" t="s">
        <v>378</v>
      </c>
      <c r="E191" s="231" t="s">
        <v>1553</v>
      </c>
      <c r="F191" s="232" t="s">
        <v>1554</v>
      </c>
      <c r="G191" s="233" t="s">
        <v>501</v>
      </c>
      <c r="H191" s="234">
        <v>1</v>
      </c>
      <c r="I191" s="235">
        <v>348</v>
      </c>
      <c r="J191" s="235">
        <f>ROUND(I191*H191,2)</f>
        <v>348</v>
      </c>
      <c r="K191" s="236"/>
      <c r="L191" s="237"/>
      <c r="M191" s="238" t="s">
        <v>1</v>
      </c>
      <c r="N191" s="239" t="s">
        <v>38</v>
      </c>
      <c r="O191" s="226">
        <v>0</v>
      </c>
      <c r="P191" s="226">
        <f>O191*H191</f>
        <v>0</v>
      </c>
      <c r="Q191" s="226">
        <v>0.00019000000000000001</v>
      </c>
      <c r="R191" s="226">
        <f>Q191*H191</f>
        <v>0.00019000000000000001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311</v>
      </c>
      <c r="AT191" s="228" t="s">
        <v>378</v>
      </c>
      <c r="AU191" s="228" t="s">
        <v>82</v>
      </c>
      <c r="AY191" s="14" t="s">
        <v>282</v>
      </c>
      <c r="BE191" s="229">
        <f>IF(N191="základní",J191,0)</f>
        <v>348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348</v>
      </c>
      <c r="BL191" s="14" t="s">
        <v>288</v>
      </c>
      <c r="BM191" s="228" t="s">
        <v>1555</v>
      </c>
    </row>
    <row r="192" s="2" customFormat="1" ht="16.5" customHeight="1">
      <c r="A192" s="29"/>
      <c r="B192" s="30"/>
      <c r="C192" s="217" t="s">
        <v>515</v>
      </c>
      <c r="D192" s="217" t="s">
        <v>284</v>
      </c>
      <c r="E192" s="218" t="s">
        <v>1346</v>
      </c>
      <c r="F192" s="219" t="s">
        <v>1347</v>
      </c>
      <c r="G192" s="220" t="s">
        <v>322</v>
      </c>
      <c r="H192" s="221">
        <v>98.530000000000001</v>
      </c>
      <c r="I192" s="222">
        <v>17.699999999999999</v>
      </c>
      <c r="J192" s="222">
        <f>ROUND(I192*H192,2)</f>
        <v>1743.98</v>
      </c>
      <c r="K192" s="223"/>
      <c r="L192" s="35"/>
      <c r="M192" s="224" t="s">
        <v>1</v>
      </c>
      <c r="N192" s="225" t="s">
        <v>38</v>
      </c>
      <c r="O192" s="226">
        <v>0.043999999999999997</v>
      </c>
      <c r="P192" s="226">
        <f>O192*H192</f>
        <v>4.3353199999999994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1743.98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1743.98</v>
      </c>
      <c r="BL192" s="14" t="s">
        <v>288</v>
      </c>
      <c r="BM192" s="228" t="s">
        <v>1348</v>
      </c>
    </row>
    <row r="193" s="2" customFormat="1" ht="16.5" customHeight="1">
      <c r="A193" s="29"/>
      <c r="B193" s="30"/>
      <c r="C193" s="217" t="s">
        <v>520</v>
      </c>
      <c r="D193" s="217" t="s">
        <v>284</v>
      </c>
      <c r="E193" s="218" t="s">
        <v>1517</v>
      </c>
      <c r="F193" s="219" t="s">
        <v>1518</v>
      </c>
      <c r="G193" s="220" t="s">
        <v>322</v>
      </c>
      <c r="H193" s="221">
        <v>98.530000000000001</v>
      </c>
      <c r="I193" s="222">
        <v>25.199999999999999</v>
      </c>
      <c r="J193" s="222">
        <f>ROUND(I193*H193,2)</f>
        <v>2482.96</v>
      </c>
      <c r="K193" s="223"/>
      <c r="L193" s="35"/>
      <c r="M193" s="224" t="s">
        <v>1</v>
      </c>
      <c r="N193" s="225" t="s">
        <v>38</v>
      </c>
      <c r="O193" s="226">
        <v>0.062</v>
      </c>
      <c r="P193" s="226">
        <f>O193*H193</f>
        <v>6.10886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2482.96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2482.96</v>
      </c>
      <c r="BL193" s="14" t="s">
        <v>288</v>
      </c>
      <c r="BM193" s="228" t="s">
        <v>1356</v>
      </c>
    </row>
    <row r="194" s="2" customFormat="1" ht="21.75" customHeight="1">
      <c r="A194" s="29"/>
      <c r="B194" s="30"/>
      <c r="C194" s="217" t="s">
        <v>524</v>
      </c>
      <c r="D194" s="217" t="s">
        <v>284</v>
      </c>
      <c r="E194" s="218" t="s">
        <v>1358</v>
      </c>
      <c r="F194" s="219" t="s">
        <v>1359</v>
      </c>
      <c r="G194" s="220" t="s">
        <v>501</v>
      </c>
      <c r="H194" s="221">
        <v>1</v>
      </c>
      <c r="I194" s="222">
        <v>6650</v>
      </c>
      <c r="J194" s="222">
        <f>ROUND(I194*H194,2)</f>
        <v>6650</v>
      </c>
      <c r="K194" s="223"/>
      <c r="L194" s="35"/>
      <c r="M194" s="224" t="s">
        <v>1</v>
      </c>
      <c r="N194" s="225" t="s">
        <v>38</v>
      </c>
      <c r="O194" s="226">
        <v>10.300000000000001</v>
      </c>
      <c r="P194" s="226">
        <f>O194*H194</f>
        <v>10.300000000000001</v>
      </c>
      <c r="Q194" s="226">
        <v>0.45937</v>
      </c>
      <c r="R194" s="226">
        <f>Q194*H194</f>
        <v>0.45937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6650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6650</v>
      </c>
      <c r="BL194" s="14" t="s">
        <v>288</v>
      </c>
      <c r="BM194" s="228" t="s">
        <v>1360</v>
      </c>
    </row>
    <row r="195" s="2" customFormat="1" ht="16.5" customHeight="1">
      <c r="A195" s="29"/>
      <c r="B195" s="30"/>
      <c r="C195" s="217" t="s">
        <v>528</v>
      </c>
      <c r="D195" s="217" t="s">
        <v>284</v>
      </c>
      <c r="E195" s="218" t="s">
        <v>1394</v>
      </c>
      <c r="F195" s="219" t="s">
        <v>1395</v>
      </c>
      <c r="G195" s="220" t="s">
        <v>322</v>
      </c>
      <c r="H195" s="221">
        <v>98.530000000000001</v>
      </c>
      <c r="I195" s="222">
        <v>43.299999999999997</v>
      </c>
      <c r="J195" s="222">
        <f>ROUND(I195*H195,2)</f>
        <v>4266.3500000000004</v>
      </c>
      <c r="K195" s="223"/>
      <c r="L195" s="35"/>
      <c r="M195" s="224" t="s">
        <v>1</v>
      </c>
      <c r="N195" s="225" t="s">
        <v>38</v>
      </c>
      <c r="O195" s="226">
        <v>0.053999999999999999</v>
      </c>
      <c r="P195" s="226">
        <f>O195*H195</f>
        <v>5.3206199999999999</v>
      </c>
      <c r="Q195" s="226">
        <v>0.00019000000000000001</v>
      </c>
      <c r="R195" s="226">
        <f>Q195*H195</f>
        <v>0.0187207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4266.3500000000004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4266.3500000000004</v>
      </c>
      <c r="BL195" s="14" t="s">
        <v>288</v>
      </c>
      <c r="BM195" s="228" t="s">
        <v>1396</v>
      </c>
    </row>
    <row r="196" s="2" customFormat="1" ht="21.75" customHeight="1">
      <c r="A196" s="29"/>
      <c r="B196" s="30"/>
      <c r="C196" s="217" t="s">
        <v>532</v>
      </c>
      <c r="D196" s="217" t="s">
        <v>284</v>
      </c>
      <c r="E196" s="218" t="s">
        <v>676</v>
      </c>
      <c r="F196" s="219" t="s">
        <v>677</v>
      </c>
      <c r="G196" s="220" t="s">
        <v>322</v>
      </c>
      <c r="H196" s="221">
        <v>15</v>
      </c>
      <c r="I196" s="222">
        <v>12.9</v>
      </c>
      <c r="J196" s="222">
        <f>ROUND(I196*H196,2)</f>
        <v>193.5</v>
      </c>
      <c r="K196" s="223"/>
      <c r="L196" s="35"/>
      <c r="M196" s="224" t="s">
        <v>1</v>
      </c>
      <c r="N196" s="225" t="s">
        <v>38</v>
      </c>
      <c r="O196" s="226">
        <v>0.025000000000000001</v>
      </c>
      <c r="P196" s="226">
        <f>O196*H196</f>
        <v>0.375</v>
      </c>
      <c r="Q196" s="226">
        <v>9.0000000000000006E-05</v>
      </c>
      <c r="R196" s="226">
        <f>Q196*H196</f>
        <v>0.0013500000000000001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193.5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193.5</v>
      </c>
      <c r="BL196" s="14" t="s">
        <v>288</v>
      </c>
      <c r="BM196" s="228" t="s">
        <v>678</v>
      </c>
    </row>
    <row r="197" s="2" customFormat="1" ht="21.75" customHeight="1">
      <c r="A197" s="29"/>
      <c r="B197" s="30"/>
      <c r="C197" s="217" t="s">
        <v>536</v>
      </c>
      <c r="D197" s="217" t="s">
        <v>284</v>
      </c>
      <c r="E197" s="218" t="s">
        <v>1556</v>
      </c>
      <c r="F197" s="219" t="s">
        <v>1557</v>
      </c>
      <c r="G197" s="220" t="s">
        <v>719</v>
      </c>
      <c r="H197" s="221">
        <v>1</v>
      </c>
      <c r="I197" s="222">
        <v>1680</v>
      </c>
      <c r="J197" s="222">
        <f>ROUND(I197*H197,2)</f>
        <v>1680</v>
      </c>
      <c r="K197" s="223"/>
      <c r="L197" s="35"/>
      <c r="M197" s="224" t="s">
        <v>1</v>
      </c>
      <c r="N197" s="225" t="s">
        <v>38</v>
      </c>
      <c r="O197" s="226">
        <v>0</v>
      </c>
      <c r="P197" s="226">
        <f>O197*H197</f>
        <v>0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1680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1680</v>
      </c>
      <c r="BL197" s="14" t="s">
        <v>288</v>
      </c>
      <c r="BM197" s="228" t="s">
        <v>1409</v>
      </c>
    </row>
    <row r="198" s="2" customFormat="1" ht="33" customHeight="1">
      <c r="A198" s="29"/>
      <c r="B198" s="30"/>
      <c r="C198" s="217" t="s">
        <v>540</v>
      </c>
      <c r="D198" s="217" t="s">
        <v>284</v>
      </c>
      <c r="E198" s="218" t="s">
        <v>1558</v>
      </c>
      <c r="F198" s="219" t="s">
        <v>1559</v>
      </c>
      <c r="G198" s="220" t="s">
        <v>719</v>
      </c>
      <c r="H198" s="221">
        <v>1</v>
      </c>
      <c r="I198" s="222">
        <v>1000</v>
      </c>
      <c r="J198" s="222">
        <f>ROUND(I198*H198,2)</f>
        <v>1000</v>
      </c>
      <c r="K198" s="223"/>
      <c r="L198" s="35"/>
      <c r="M198" s="224" t="s">
        <v>1</v>
      </c>
      <c r="N198" s="225" t="s">
        <v>38</v>
      </c>
      <c r="O198" s="226">
        <v>0</v>
      </c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1000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1000</v>
      </c>
      <c r="BL198" s="14" t="s">
        <v>288</v>
      </c>
      <c r="BM198" s="228" t="s">
        <v>1560</v>
      </c>
    </row>
    <row r="199" s="12" customFormat="1" ht="22.8" customHeight="1">
      <c r="A199" s="12"/>
      <c r="B199" s="202"/>
      <c r="C199" s="203"/>
      <c r="D199" s="204" t="s">
        <v>72</v>
      </c>
      <c r="E199" s="215" t="s">
        <v>315</v>
      </c>
      <c r="F199" s="215" t="s">
        <v>683</v>
      </c>
      <c r="G199" s="203"/>
      <c r="H199" s="203"/>
      <c r="I199" s="203"/>
      <c r="J199" s="216">
        <f>BK199</f>
        <v>1344.9100000000001</v>
      </c>
      <c r="K199" s="203"/>
      <c r="L199" s="207"/>
      <c r="M199" s="208"/>
      <c r="N199" s="209"/>
      <c r="O199" s="209"/>
      <c r="P199" s="210">
        <f>SUM(P200:P203)</f>
        <v>2.3833799999999998</v>
      </c>
      <c r="Q199" s="209"/>
      <c r="R199" s="210">
        <f>SUM(R200:R203)</f>
        <v>0.0001005</v>
      </c>
      <c r="S199" s="209"/>
      <c r="T199" s="211">
        <f>SUM(T200:T203)</f>
        <v>0.057450000000000008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2" t="s">
        <v>80</v>
      </c>
      <c r="AT199" s="213" t="s">
        <v>72</v>
      </c>
      <c r="AU199" s="213" t="s">
        <v>80</v>
      </c>
      <c r="AY199" s="212" t="s">
        <v>282</v>
      </c>
      <c r="BK199" s="214">
        <f>SUM(BK200:BK203)</f>
        <v>1344.9100000000001</v>
      </c>
    </row>
    <row r="200" s="2" customFormat="1" ht="16.5" customHeight="1">
      <c r="A200" s="29"/>
      <c r="B200" s="30"/>
      <c r="C200" s="217" t="s">
        <v>544</v>
      </c>
      <c r="D200" s="217" t="s">
        <v>284</v>
      </c>
      <c r="E200" s="218" t="s">
        <v>701</v>
      </c>
      <c r="F200" s="219" t="s">
        <v>702</v>
      </c>
      <c r="G200" s="220" t="s">
        <v>322</v>
      </c>
      <c r="H200" s="221">
        <v>6.0199999999999996</v>
      </c>
      <c r="I200" s="222">
        <v>66.599999999999994</v>
      </c>
      <c r="J200" s="222">
        <f>ROUND(I200*H200,2)</f>
        <v>400.93000000000001</v>
      </c>
      <c r="K200" s="223"/>
      <c r="L200" s="35"/>
      <c r="M200" s="224" t="s">
        <v>1</v>
      </c>
      <c r="N200" s="225" t="s">
        <v>38</v>
      </c>
      <c r="O200" s="226">
        <v>0.155</v>
      </c>
      <c r="P200" s="226">
        <f>O200*H200</f>
        <v>0.93309999999999993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400.93000000000001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400.93000000000001</v>
      </c>
      <c r="BL200" s="14" t="s">
        <v>288</v>
      </c>
      <c r="BM200" s="228" t="s">
        <v>703</v>
      </c>
    </row>
    <row r="201" s="2" customFormat="1" ht="21.75" customHeight="1">
      <c r="A201" s="29"/>
      <c r="B201" s="30"/>
      <c r="C201" s="217" t="s">
        <v>548</v>
      </c>
      <c r="D201" s="217" t="s">
        <v>284</v>
      </c>
      <c r="E201" s="218" t="s">
        <v>709</v>
      </c>
      <c r="F201" s="219" t="s">
        <v>710</v>
      </c>
      <c r="G201" s="220" t="s">
        <v>322</v>
      </c>
      <c r="H201" s="221">
        <v>4</v>
      </c>
      <c r="I201" s="222">
        <v>129</v>
      </c>
      <c r="J201" s="222">
        <f>ROUND(I201*H201,2)</f>
        <v>516</v>
      </c>
      <c r="K201" s="223"/>
      <c r="L201" s="35"/>
      <c r="M201" s="224" t="s">
        <v>1</v>
      </c>
      <c r="N201" s="225" t="s">
        <v>38</v>
      </c>
      <c r="O201" s="226">
        <v>0.30499999999999999</v>
      </c>
      <c r="P201" s="226">
        <f>O201*H201</f>
        <v>1.22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516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516</v>
      </c>
      <c r="BL201" s="14" t="s">
        <v>288</v>
      </c>
      <c r="BM201" s="228" t="s">
        <v>711</v>
      </c>
    </row>
    <row r="202" s="2" customFormat="1" ht="21.75" customHeight="1">
      <c r="A202" s="29"/>
      <c r="B202" s="30"/>
      <c r="C202" s="217" t="s">
        <v>553</v>
      </c>
      <c r="D202" s="217" t="s">
        <v>284</v>
      </c>
      <c r="E202" s="218" t="s">
        <v>713</v>
      </c>
      <c r="F202" s="219" t="s">
        <v>714</v>
      </c>
      <c r="G202" s="220" t="s">
        <v>287</v>
      </c>
      <c r="H202" s="221">
        <v>2.6400000000000001</v>
      </c>
      <c r="I202" s="222">
        <v>0.75</v>
      </c>
      <c r="J202" s="222">
        <f>ROUND(I202*H202,2)</f>
        <v>1.98</v>
      </c>
      <c r="K202" s="223"/>
      <c r="L202" s="35"/>
      <c r="M202" s="224" t="s">
        <v>1</v>
      </c>
      <c r="N202" s="225" t="s">
        <v>38</v>
      </c>
      <c r="O202" s="226">
        <v>0.002</v>
      </c>
      <c r="P202" s="226">
        <f>O202*H202</f>
        <v>0.00528</v>
      </c>
      <c r="Q202" s="226">
        <v>0</v>
      </c>
      <c r="R202" s="226">
        <f>Q202*H202</f>
        <v>0</v>
      </c>
      <c r="S202" s="226">
        <v>0.02</v>
      </c>
      <c r="T202" s="227">
        <f>S202*H202</f>
        <v>0.052800000000000007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1.98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1.98</v>
      </c>
      <c r="BL202" s="14" t="s">
        <v>288</v>
      </c>
      <c r="BM202" s="228" t="s">
        <v>715</v>
      </c>
    </row>
    <row r="203" s="2" customFormat="1" ht="21.75" customHeight="1">
      <c r="A203" s="29"/>
      <c r="B203" s="30"/>
      <c r="C203" s="217" t="s">
        <v>557</v>
      </c>
      <c r="D203" s="217" t="s">
        <v>284</v>
      </c>
      <c r="E203" s="218" t="s">
        <v>1561</v>
      </c>
      <c r="F203" s="219" t="s">
        <v>1562</v>
      </c>
      <c r="G203" s="220" t="s">
        <v>322</v>
      </c>
      <c r="H203" s="221">
        <v>0.14999999999999999</v>
      </c>
      <c r="I203" s="222">
        <v>2840</v>
      </c>
      <c r="J203" s="222">
        <f>ROUND(I203*H203,2)</f>
        <v>426</v>
      </c>
      <c r="K203" s="223"/>
      <c r="L203" s="35"/>
      <c r="M203" s="224" t="s">
        <v>1</v>
      </c>
      <c r="N203" s="225" t="s">
        <v>38</v>
      </c>
      <c r="O203" s="226">
        <v>1.5</v>
      </c>
      <c r="P203" s="226">
        <f>O203*H203</f>
        <v>0.22499999999999998</v>
      </c>
      <c r="Q203" s="226">
        <v>0.00067000000000000002</v>
      </c>
      <c r="R203" s="226">
        <f>Q203*H203</f>
        <v>0.0001005</v>
      </c>
      <c r="S203" s="226">
        <v>0.031</v>
      </c>
      <c r="T203" s="227">
        <f>S203*H203</f>
        <v>0.0046499999999999996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426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426</v>
      </c>
      <c r="BL203" s="14" t="s">
        <v>288</v>
      </c>
      <c r="BM203" s="228" t="s">
        <v>1563</v>
      </c>
    </row>
    <row r="204" s="12" customFormat="1" ht="22.8" customHeight="1">
      <c r="A204" s="12"/>
      <c r="B204" s="202"/>
      <c r="C204" s="203"/>
      <c r="D204" s="204" t="s">
        <v>72</v>
      </c>
      <c r="E204" s="215" t="s">
        <v>721</v>
      </c>
      <c r="F204" s="215" t="s">
        <v>722</v>
      </c>
      <c r="G204" s="203"/>
      <c r="H204" s="203"/>
      <c r="I204" s="203"/>
      <c r="J204" s="216">
        <f>BK204</f>
        <v>1225.9300000000001</v>
      </c>
      <c r="K204" s="203"/>
      <c r="L204" s="207"/>
      <c r="M204" s="208"/>
      <c r="N204" s="209"/>
      <c r="O204" s="209"/>
      <c r="P204" s="210">
        <f>SUM(P205:P211)</f>
        <v>0.37610299999999997</v>
      </c>
      <c r="Q204" s="209"/>
      <c r="R204" s="210">
        <f>SUM(R205:R211)</f>
        <v>0</v>
      </c>
      <c r="S204" s="209"/>
      <c r="T204" s="211">
        <f>SUM(T205:T211)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2" t="s">
        <v>80</v>
      </c>
      <c r="AT204" s="213" t="s">
        <v>72</v>
      </c>
      <c r="AU204" s="213" t="s">
        <v>80</v>
      </c>
      <c r="AY204" s="212" t="s">
        <v>282</v>
      </c>
      <c r="BK204" s="214">
        <f>SUM(BK205:BK211)</f>
        <v>1225.9300000000001</v>
      </c>
    </row>
    <row r="205" s="2" customFormat="1" ht="21.75" customHeight="1">
      <c r="A205" s="29"/>
      <c r="B205" s="30"/>
      <c r="C205" s="217" t="s">
        <v>561</v>
      </c>
      <c r="D205" s="217" t="s">
        <v>284</v>
      </c>
      <c r="E205" s="218" t="s">
        <v>724</v>
      </c>
      <c r="F205" s="219" t="s">
        <v>725</v>
      </c>
      <c r="G205" s="220" t="s">
        <v>429</v>
      </c>
      <c r="H205" s="221">
        <v>1.169</v>
      </c>
      <c r="I205" s="222">
        <v>42.700000000000003</v>
      </c>
      <c r="J205" s="222">
        <f>ROUND(I205*H205,2)</f>
        <v>49.920000000000002</v>
      </c>
      <c r="K205" s="223"/>
      <c r="L205" s="35"/>
      <c r="M205" s="224" t="s">
        <v>1</v>
      </c>
      <c r="N205" s="225" t="s">
        <v>38</v>
      </c>
      <c r="O205" s="226">
        <v>0.029999999999999999</v>
      </c>
      <c r="P205" s="226">
        <f>O205*H205</f>
        <v>0.035069999999999997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49.920000000000002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49.920000000000002</v>
      </c>
      <c r="BL205" s="14" t="s">
        <v>288</v>
      </c>
      <c r="BM205" s="228" t="s">
        <v>726</v>
      </c>
    </row>
    <row r="206" s="2" customFormat="1" ht="21.75" customHeight="1">
      <c r="A206" s="29"/>
      <c r="B206" s="30"/>
      <c r="C206" s="217" t="s">
        <v>565</v>
      </c>
      <c r="D206" s="217" t="s">
        <v>284</v>
      </c>
      <c r="E206" s="218" t="s">
        <v>728</v>
      </c>
      <c r="F206" s="219" t="s">
        <v>729</v>
      </c>
      <c r="G206" s="220" t="s">
        <v>429</v>
      </c>
      <c r="H206" s="221">
        <v>9.0530000000000008</v>
      </c>
      <c r="I206" s="222">
        <v>9.6300000000000008</v>
      </c>
      <c r="J206" s="222">
        <f>ROUND(I206*H206,2)</f>
        <v>87.180000000000007</v>
      </c>
      <c r="K206" s="223"/>
      <c r="L206" s="35"/>
      <c r="M206" s="224" t="s">
        <v>1</v>
      </c>
      <c r="N206" s="225" t="s">
        <v>38</v>
      </c>
      <c r="O206" s="226">
        <v>0.002</v>
      </c>
      <c r="P206" s="226">
        <f>O206*H206</f>
        <v>0.018106000000000001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87.180000000000007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87.180000000000007</v>
      </c>
      <c r="BL206" s="14" t="s">
        <v>288</v>
      </c>
      <c r="BM206" s="228" t="s">
        <v>730</v>
      </c>
    </row>
    <row r="207" s="2" customFormat="1" ht="21.75" customHeight="1">
      <c r="A207" s="29"/>
      <c r="B207" s="30"/>
      <c r="C207" s="217" t="s">
        <v>569</v>
      </c>
      <c r="D207" s="217" t="s">
        <v>284</v>
      </c>
      <c r="E207" s="218" t="s">
        <v>732</v>
      </c>
      <c r="F207" s="219" t="s">
        <v>733</v>
      </c>
      <c r="G207" s="220" t="s">
        <v>429</v>
      </c>
      <c r="H207" s="221">
        <v>1.79</v>
      </c>
      <c r="I207" s="222">
        <v>48</v>
      </c>
      <c r="J207" s="222">
        <f>ROUND(I207*H207,2)</f>
        <v>85.920000000000002</v>
      </c>
      <c r="K207" s="223"/>
      <c r="L207" s="35"/>
      <c r="M207" s="224" t="s">
        <v>1</v>
      </c>
      <c r="N207" s="225" t="s">
        <v>38</v>
      </c>
      <c r="O207" s="226">
        <v>0.032000000000000001</v>
      </c>
      <c r="P207" s="226">
        <f>O207*H207</f>
        <v>0.057280000000000005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85.920000000000002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85.920000000000002</v>
      </c>
      <c r="BL207" s="14" t="s">
        <v>288</v>
      </c>
      <c r="BM207" s="228" t="s">
        <v>734</v>
      </c>
    </row>
    <row r="208" s="2" customFormat="1" ht="21.75" customHeight="1">
      <c r="A208" s="29"/>
      <c r="B208" s="30"/>
      <c r="C208" s="217" t="s">
        <v>573</v>
      </c>
      <c r="D208" s="217" t="s">
        <v>284</v>
      </c>
      <c r="E208" s="218" t="s">
        <v>736</v>
      </c>
      <c r="F208" s="219" t="s">
        <v>737</v>
      </c>
      <c r="G208" s="220" t="s">
        <v>429</v>
      </c>
      <c r="H208" s="221">
        <v>17.899999999999999</v>
      </c>
      <c r="I208" s="222">
        <v>12.300000000000001</v>
      </c>
      <c r="J208" s="222">
        <f>ROUND(I208*H208,2)</f>
        <v>220.16999999999999</v>
      </c>
      <c r="K208" s="223"/>
      <c r="L208" s="35"/>
      <c r="M208" s="224" t="s">
        <v>1</v>
      </c>
      <c r="N208" s="225" t="s">
        <v>38</v>
      </c>
      <c r="O208" s="226">
        <v>0.0030000000000000001</v>
      </c>
      <c r="P208" s="226">
        <f>O208*H208</f>
        <v>0.053699999999999998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220.16999999999999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220.16999999999999</v>
      </c>
      <c r="BL208" s="14" t="s">
        <v>288</v>
      </c>
      <c r="BM208" s="228" t="s">
        <v>738</v>
      </c>
    </row>
    <row r="209" s="2" customFormat="1" ht="21.75" customHeight="1">
      <c r="A209" s="29"/>
      <c r="B209" s="30"/>
      <c r="C209" s="217" t="s">
        <v>577</v>
      </c>
      <c r="D209" s="217" t="s">
        <v>284</v>
      </c>
      <c r="E209" s="218" t="s">
        <v>740</v>
      </c>
      <c r="F209" s="219" t="s">
        <v>741</v>
      </c>
      <c r="G209" s="220" t="s">
        <v>429</v>
      </c>
      <c r="H209" s="221">
        <v>1.333</v>
      </c>
      <c r="I209" s="222">
        <v>165</v>
      </c>
      <c r="J209" s="222">
        <f>ROUND(I209*H209,2)</f>
        <v>219.94999999999999</v>
      </c>
      <c r="K209" s="223"/>
      <c r="L209" s="35"/>
      <c r="M209" s="224" t="s">
        <v>1</v>
      </c>
      <c r="N209" s="225" t="s">
        <v>38</v>
      </c>
      <c r="O209" s="226">
        <v>0.159</v>
      </c>
      <c r="P209" s="226">
        <f>O209*H209</f>
        <v>0.211947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219.94999999999999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219.94999999999999</v>
      </c>
      <c r="BL209" s="14" t="s">
        <v>288</v>
      </c>
      <c r="BM209" s="228" t="s">
        <v>742</v>
      </c>
    </row>
    <row r="210" s="2" customFormat="1" ht="44.25" customHeight="1">
      <c r="A210" s="29"/>
      <c r="B210" s="30"/>
      <c r="C210" s="217" t="s">
        <v>581</v>
      </c>
      <c r="D210" s="217" t="s">
        <v>284</v>
      </c>
      <c r="E210" s="218" t="s">
        <v>748</v>
      </c>
      <c r="F210" s="219" t="s">
        <v>749</v>
      </c>
      <c r="G210" s="220" t="s">
        <v>429</v>
      </c>
      <c r="H210" s="221">
        <v>0.438</v>
      </c>
      <c r="I210" s="222">
        <v>253</v>
      </c>
      <c r="J210" s="222">
        <f>ROUND(I210*H210,2)</f>
        <v>110.81</v>
      </c>
      <c r="K210" s="223"/>
      <c r="L210" s="35"/>
      <c r="M210" s="224" t="s">
        <v>1</v>
      </c>
      <c r="N210" s="225" t="s">
        <v>38</v>
      </c>
      <c r="O210" s="226">
        <v>0</v>
      </c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110.81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110.81</v>
      </c>
      <c r="BL210" s="14" t="s">
        <v>288</v>
      </c>
      <c r="BM210" s="228" t="s">
        <v>750</v>
      </c>
    </row>
    <row r="211" s="2" customFormat="1" ht="44.25" customHeight="1">
      <c r="A211" s="29"/>
      <c r="B211" s="30"/>
      <c r="C211" s="217" t="s">
        <v>585</v>
      </c>
      <c r="D211" s="217" t="s">
        <v>284</v>
      </c>
      <c r="E211" s="218" t="s">
        <v>752</v>
      </c>
      <c r="F211" s="219" t="s">
        <v>753</v>
      </c>
      <c r="G211" s="220" t="s">
        <v>429</v>
      </c>
      <c r="H211" s="221">
        <v>0.89500000000000002</v>
      </c>
      <c r="I211" s="222">
        <v>505</v>
      </c>
      <c r="J211" s="222">
        <f>ROUND(I211*H211,2)</f>
        <v>451.98000000000002</v>
      </c>
      <c r="K211" s="223"/>
      <c r="L211" s="35"/>
      <c r="M211" s="224" t="s">
        <v>1</v>
      </c>
      <c r="N211" s="225" t="s">
        <v>38</v>
      </c>
      <c r="O211" s="226">
        <v>0</v>
      </c>
      <c r="P211" s="226">
        <f>O211*H211</f>
        <v>0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451.98000000000002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451.98000000000002</v>
      </c>
      <c r="BL211" s="14" t="s">
        <v>288</v>
      </c>
      <c r="BM211" s="228" t="s">
        <v>754</v>
      </c>
    </row>
    <row r="212" s="12" customFormat="1" ht="22.8" customHeight="1">
      <c r="A212" s="12"/>
      <c r="B212" s="202"/>
      <c r="C212" s="203"/>
      <c r="D212" s="204" t="s">
        <v>72</v>
      </c>
      <c r="E212" s="215" t="s">
        <v>755</v>
      </c>
      <c r="F212" s="215" t="s">
        <v>756</v>
      </c>
      <c r="G212" s="203"/>
      <c r="H212" s="203"/>
      <c r="I212" s="203"/>
      <c r="J212" s="216">
        <f>BK212</f>
        <v>1269.2000000000001</v>
      </c>
      <c r="K212" s="203"/>
      <c r="L212" s="207"/>
      <c r="M212" s="208"/>
      <c r="N212" s="209"/>
      <c r="O212" s="209"/>
      <c r="P212" s="210">
        <f>P213</f>
        <v>1.96692</v>
      </c>
      <c r="Q212" s="209"/>
      <c r="R212" s="210">
        <f>R213</f>
        <v>0</v>
      </c>
      <c r="S212" s="209"/>
      <c r="T212" s="211">
        <f>T213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12" t="s">
        <v>80</v>
      </c>
      <c r="AT212" s="213" t="s">
        <v>72</v>
      </c>
      <c r="AU212" s="213" t="s">
        <v>80</v>
      </c>
      <c r="AY212" s="212" t="s">
        <v>282</v>
      </c>
      <c r="BK212" s="214">
        <f>BK213</f>
        <v>1269.2000000000001</v>
      </c>
    </row>
    <row r="213" s="2" customFormat="1" ht="21.75" customHeight="1">
      <c r="A213" s="29"/>
      <c r="B213" s="30"/>
      <c r="C213" s="217" t="s">
        <v>589</v>
      </c>
      <c r="D213" s="217" t="s">
        <v>284</v>
      </c>
      <c r="E213" s="218" t="s">
        <v>758</v>
      </c>
      <c r="F213" s="219" t="s">
        <v>759</v>
      </c>
      <c r="G213" s="220" t="s">
        <v>429</v>
      </c>
      <c r="H213" s="221">
        <v>1.329</v>
      </c>
      <c r="I213" s="222">
        <v>955</v>
      </c>
      <c r="J213" s="222">
        <f>ROUND(I213*H213,2)</f>
        <v>1269.2000000000001</v>
      </c>
      <c r="K213" s="223"/>
      <c r="L213" s="35"/>
      <c r="M213" s="240" t="s">
        <v>1</v>
      </c>
      <c r="N213" s="241" t="s">
        <v>38</v>
      </c>
      <c r="O213" s="242">
        <v>1.48</v>
      </c>
      <c r="P213" s="242">
        <f>O213*H213</f>
        <v>1.96692</v>
      </c>
      <c r="Q213" s="242">
        <v>0</v>
      </c>
      <c r="R213" s="242">
        <f>Q213*H213</f>
        <v>0</v>
      </c>
      <c r="S213" s="242">
        <v>0</v>
      </c>
      <c r="T213" s="243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1269.2000000000001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1269.2000000000001</v>
      </c>
      <c r="BL213" s="14" t="s">
        <v>288</v>
      </c>
      <c r="BM213" s="228" t="s">
        <v>1564</v>
      </c>
    </row>
    <row r="214" s="2" customFormat="1" ht="6.96" customHeight="1">
      <c r="A214" s="29"/>
      <c r="B214" s="56"/>
      <c r="C214" s="57"/>
      <c r="D214" s="57"/>
      <c r="E214" s="57"/>
      <c r="F214" s="57"/>
      <c r="G214" s="57"/>
      <c r="H214" s="57"/>
      <c r="I214" s="57"/>
      <c r="J214" s="57"/>
      <c r="K214" s="57"/>
      <c r="L214" s="35"/>
      <c r="M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</row>
  </sheetData>
  <sheetProtection sheet="1" autoFilter="0" formatColumns="0" formatRows="0" objects="1" scenarios="1" spinCount="100000" saltValue="W7tRqrN1S93Cl3kOXA3xrNR2ijzt3oLiSTe03uilpJTv8z7yyvYGyglpo6LwdDY8ut5Zpwde3n7XAQdiSn1t8g==" hashValue="QBKfOSQbwOZvdHsybmIe2fW66aupwj+gD8gCco8YMsmfuxBcIz1MZ03K/h2UuGxSzDJtzjL4VFJAxU1pPQshRA==" algorithmName="SHA-512" password="CC35"/>
  <autoFilter ref="C128:K21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134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1565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1566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ROUND(J130, 2)</f>
        <v>1717603.8000000001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ROUND((SUM(BE130:BE247)),  2)</f>
        <v>1717603.8000000001</v>
      </c>
      <c r="G35" s="29"/>
      <c r="H35" s="29"/>
      <c r="I35" s="155">
        <v>0.20999999999999999</v>
      </c>
      <c r="J35" s="154">
        <f>ROUND(((SUM(BE130:BE247))*I35),  2)</f>
        <v>360696.79999999999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ROUND((SUM(BF130:BF247)),  2)</f>
        <v>0</v>
      </c>
      <c r="G36" s="29"/>
      <c r="H36" s="29"/>
      <c r="I36" s="155">
        <v>0.14999999999999999</v>
      </c>
      <c r="J36" s="154">
        <f>ROUND(((SUM(BF130:BF247))*I36),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ROUND((SUM(BG130:BG247)),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ROUND((SUM(BH130:BH247)),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ROUND((SUM(BI130:BI247)),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2078300.6000000001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1565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002-1 - Stoky A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J130</f>
        <v>1717603.7999999998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J131</f>
        <v>1717603.7999999998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J132</f>
        <v>1019960.23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J184</f>
        <v>5700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J186</f>
        <v>27283.07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J190</f>
        <v>10237.76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J192</f>
        <v>139270.73000000001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J207</f>
        <v>336869.20000000001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J226</f>
        <v>59325.150000000009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J237</f>
        <v>48261.869999999995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J246</f>
        <v>70695.789999999994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6.96" customHeight="1">
      <c r="A110" s="29"/>
      <c r="B110" s="56"/>
      <c r="C110" s="57"/>
      <c r="D110" s="57"/>
      <c r="E110" s="57"/>
      <c r="F110" s="57"/>
      <c r="G110" s="57"/>
      <c r="H110" s="57"/>
      <c r="I110" s="57"/>
      <c r="J110" s="57"/>
      <c r="K110" s="57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="2" customFormat="1" ht="6.96" customHeight="1">
      <c r="A114" s="29"/>
      <c r="B114" s="58"/>
      <c r="C114" s="59"/>
      <c r="D114" s="59"/>
      <c r="E114" s="59"/>
      <c r="F114" s="59"/>
      <c r="G114" s="59"/>
      <c r="H114" s="59"/>
      <c r="I114" s="59"/>
      <c r="J114" s="59"/>
      <c r="K114" s="59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24.96" customHeight="1">
      <c r="A115" s="29"/>
      <c r="B115" s="30"/>
      <c r="C115" s="20" t="s">
        <v>267</v>
      </c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2" customHeight="1">
      <c r="A117" s="29"/>
      <c r="B117" s="30"/>
      <c r="C117" s="26" t="s">
        <v>14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26.25" customHeight="1">
      <c r="A118" s="29"/>
      <c r="B118" s="30"/>
      <c r="C118" s="31"/>
      <c r="D118" s="31"/>
      <c r="E118" s="174" t="str">
        <f>E7</f>
        <v>Kanalizace a ČOV pro obec Horní Kruty, místní část Dolní Kruty, Přestavlky a Bohouňovice II</v>
      </c>
      <c r="F118" s="26"/>
      <c r="G118" s="26"/>
      <c r="H118" s="26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1" customFormat="1" ht="12" customHeight="1">
      <c r="B119" s="18"/>
      <c r="C119" s="26" t="s">
        <v>246</v>
      </c>
      <c r="D119" s="19"/>
      <c r="E119" s="19"/>
      <c r="F119" s="19"/>
      <c r="G119" s="19"/>
      <c r="H119" s="19"/>
      <c r="I119" s="19"/>
      <c r="J119" s="19"/>
      <c r="K119" s="19"/>
      <c r="L119" s="17"/>
    </row>
    <row r="120" s="2" customFormat="1" ht="16.5" customHeight="1">
      <c r="A120" s="29"/>
      <c r="B120" s="30"/>
      <c r="C120" s="31"/>
      <c r="D120" s="31"/>
      <c r="E120" s="174" t="s">
        <v>1565</v>
      </c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248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6.5" customHeight="1">
      <c r="A122" s="29"/>
      <c r="B122" s="30"/>
      <c r="C122" s="31"/>
      <c r="D122" s="31"/>
      <c r="E122" s="66" t="str">
        <f>E11</f>
        <v>002-1 - Stoky A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6.96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2" customHeight="1">
      <c r="A124" s="29"/>
      <c r="B124" s="30"/>
      <c r="C124" s="26" t="s">
        <v>18</v>
      </c>
      <c r="D124" s="31"/>
      <c r="E124" s="31"/>
      <c r="F124" s="23" t="str">
        <f>F14</f>
        <v>Horní Kruty, místní část Dolní Kruty, Přestavlky a</v>
      </c>
      <c r="G124" s="31"/>
      <c r="H124" s="31"/>
      <c r="I124" s="26" t="s">
        <v>20</v>
      </c>
      <c r="J124" s="69" t="str">
        <f>IF(J14="","",J14)</f>
        <v>10. 2. 2021</v>
      </c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40.05" customHeight="1">
      <c r="A126" s="29"/>
      <c r="B126" s="30"/>
      <c r="C126" s="26" t="s">
        <v>22</v>
      </c>
      <c r="D126" s="31"/>
      <c r="E126" s="31"/>
      <c r="F126" s="23" t="str">
        <f>E17</f>
        <v>Obec Horní Kruty</v>
      </c>
      <c r="G126" s="31"/>
      <c r="H126" s="31"/>
      <c r="I126" s="26" t="s">
        <v>28</v>
      </c>
      <c r="J126" s="27" t="str">
        <f>E23</f>
        <v>Vodohospodářské inženýrské služby a.s.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5.15" customHeight="1">
      <c r="A127" s="29"/>
      <c r="B127" s="30"/>
      <c r="C127" s="26" t="s">
        <v>26</v>
      </c>
      <c r="D127" s="31"/>
      <c r="E127" s="31"/>
      <c r="F127" s="23" t="str">
        <f>IF(E20="","",E20)</f>
        <v xml:space="preserve"> </v>
      </c>
      <c r="G127" s="31"/>
      <c r="H127" s="31"/>
      <c r="I127" s="26" t="s">
        <v>31</v>
      </c>
      <c r="J127" s="27" t="str">
        <f>E26</f>
        <v xml:space="preserve"> 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0.32" customHeight="1">
      <c r="A128" s="29"/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11" customFormat="1" ht="29.28" customHeight="1">
      <c r="A129" s="190"/>
      <c r="B129" s="191"/>
      <c r="C129" s="192" t="s">
        <v>268</v>
      </c>
      <c r="D129" s="193" t="s">
        <v>58</v>
      </c>
      <c r="E129" s="193" t="s">
        <v>54</v>
      </c>
      <c r="F129" s="193" t="s">
        <v>55</v>
      </c>
      <c r="G129" s="193" t="s">
        <v>269</v>
      </c>
      <c r="H129" s="193" t="s">
        <v>270</v>
      </c>
      <c r="I129" s="193" t="s">
        <v>271</v>
      </c>
      <c r="J129" s="194" t="s">
        <v>252</v>
      </c>
      <c r="K129" s="195" t="s">
        <v>272</v>
      </c>
      <c r="L129" s="196"/>
      <c r="M129" s="90" t="s">
        <v>1</v>
      </c>
      <c r="N129" s="91" t="s">
        <v>37</v>
      </c>
      <c r="O129" s="91" t="s">
        <v>273</v>
      </c>
      <c r="P129" s="91" t="s">
        <v>274</v>
      </c>
      <c r="Q129" s="91" t="s">
        <v>275</v>
      </c>
      <c r="R129" s="91" t="s">
        <v>276</v>
      </c>
      <c r="S129" s="91" t="s">
        <v>277</v>
      </c>
      <c r="T129" s="92" t="s">
        <v>278</v>
      </c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</row>
    <row r="130" s="2" customFormat="1" ht="22.8" customHeight="1">
      <c r="A130" s="29"/>
      <c r="B130" s="30"/>
      <c r="C130" s="97" t="s">
        <v>279</v>
      </c>
      <c r="D130" s="31"/>
      <c r="E130" s="31"/>
      <c r="F130" s="31"/>
      <c r="G130" s="31"/>
      <c r="H130" s="31"/>
      <c r="I130" s="31"/>
      <c r="J130" s="197">
        <f>BK130</f>
        <v>1717603.7999999998</v>
      </c>
      <c r="K130" s="31"/>
      <c r="L130" s="35"/>
      <c r="M130" s="93"/>
      <c r="N130" s="198"/>
      <c r="O130" s="94"/>
      <c r="P130" s="199">
        <f>P131</f>
        <v>2078.5255479999996</v>
      </c>
      <c r="Q130" s="94"/>
      <c r="R130" s="199">
        <f>R131</f>
        <v>74.026844820000008</v>
      </c>
      <c r="S130" s="94"/>
      <c r="T130" s="200">
        <f>T131</f>
        <v>125.835551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72</v>
      </c>
      <c r="AU130" s="14" t="s">
        <v>254</v>
      </c>
      <c r="BK130" s="201">
        <f>BK131</f>
        <v>1717603.7999999998</v>
      </c>
    </row>
    <row r="131" s="12" customFormat="1" ht="25.92" customHeight="1">
      <c r="A131" s="12"/>
      <c r="B131" s="202"/>
      <c r="C131" s="203"/>
      <c r="D131" s="204" t="s">
        <v>72</v>
      </c>
      <c r="E131" s="205" t="s">
        <v>280</v>
      </c>
      <c r="F131" s="205" t="s">
        <v>281</v>
      </c>
      <c r="G131" s="203"/>
      <c r="H131" s="203"/>
      <c r="I131" s="203"/>
      <c r="J131" s="206">
        <f>BK131</f>
        <v>1717603.7999999998</v>
      </c>
      <c r="K131" s="203"/>
      <c r="L131" s="207"/>
      <c r="M131" s="208"/>
      <c r="N131" s="209"/>
      <c r="O131" s="209"/>
      <c r="P131" s="210">
        <f>P132+P184+P186+P190+P192+P207+P226+P237+P246</f>
        <v>2078.5255479999996</v>
      </c>
      <c r="Q131" s="209"/>
      <c r="R131" s="210">
        <f>R132+R184+R186+R190+R192+R207+R226+R237+R246</f>
        <v>74.026844820000008</v>
      </c>
      <c r="S131" s="209"/>
      <c r="T131" s="211">
        <f>T132+T184+T186+T190+T192+T207+T226+T237+T246</f>
        <v>125.835551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73</v>
      </c>
      <c r="AY131" s="212" t="s">
        <v>282</v>
      </c>
      <c r="BK131" s="214">
        <f>BK132+BK184+BK186+BK190+BK192+BK207+BK226+BK237+BK246</f>
        <v>1717603.7999999998</v>
      </c>
    </row>
    <row r="132" s="12" customFormat="1" ht="22.8" customHeight="1">
      <c r="A132" s="12"/>
      <c r="B132" s="202"/>
      <c r="C132" s="203"/>
      <c r="D132" s="204" t="s">
        <v>72</v>
      </c>
      <c r="E132" s="215" t="s">
        <v>80</v>
      </c>
      <c r="F132" s="215" t="s">
        <v>283</v>
      </c>
      <c r="G132" s="203"/>
      <c r="H132" s="203"/>
      <c r="I132" s="203"/>
      <c r="J132" s="216">
        <f>BK132</f>
        <v>1019960.23</v>
      </c>
      <c r="K132" s="203"/>
      <c r="L132" s="207"/>
      <c r="M132" s="208"/>
      <c r="N132" s="209"/>
      <c r="O132" s="209"/>
      <c r="P132" s="210">
        <f>SUM(P133:P183)</f>
        <v>1588.270671</v>
      </c>
      <c r="Q132" s="209"/>
      <c r="R132" s="210">
        <f>SUM(R133:R183)</f>
        <v>2.91864583</v>
      </c>
      <c r="S132" s="209"/>
      <c r="T132" s="211">
        <f>SUM(T133:T183)</f>
        <v>107.390871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80</v>
      </c>
      <c r="AY132" s="212" t="s">
        <v>282</v>
      </c>
      <c r="BK132" s="214">
        <f>SUM(BK133:BK183)</f>
        <v>1019960.23</v>
      </c>
    </row>
    <row r="133" s="2" customFormat="1" ht="21.75" customHeight="1">
      <c r="A133" s="29"/>
      <c r="B133" s="30"/>
      <c r="C133" s="217" t="s">
        <v>80</v>
      </c>
      <c r="D133" s="217" t="s">
        <v>284</v>
      </c>
      <c r="E133" s="218" t="s">
        <v>899</v>
      </c>
      <c r="F133" s="219" t="s">
        <v>900</v>
      </c>
      <c r="G133" s="220" t="s">
        <v>287</v>
      </c>
      <c r="H133" s="221">
        <v>28.780000000000001</v>
      </c>
      <c r="I133" s="222">
        <v>96.400000000000006</v>
      </c>
      <c r="J133" s="222">
        <f>ROUND(I133*H133,2)</f>
        <v>2774.3899999999999</v>
      </c>
      <c r="K133" s="223"/>
      <c r="L133" s="35"/>
      <c r="M133" s="224" t="s">
        <v>1</v>
      </c>
      <c r="N133" s="225" t="s">
        <v>38</v>
      </c>
      <c r="O133" s="226">
        <v>0.313</v>
      </c>
      <c r="P133" s="226">
        <f>O133*H133</f>
        <v>9.0081400000000009</v>
      </c>
      <c r="Q133" s="226">
        <v>0</v>
      </c>
      <c r="R133" s="226">
        <f>Q133*H133</f>
        <v>0</v>
      </c>
      <c r="S133" s="226">
        <v>0.255</v>
      </c>
      <c r="T133" s="227">
        <f>S133*H133</f>
        <v>7.3389000000000006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2774.3899999999999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2774.3899999999999</v>
      </c>
      <c r="BL133" s="14" t="s">
        <v>288</v>
      </c>
      <c r="BM133" s="228" t="s">
        <v>1483</v>
      </c>
    </row>
    <row r="134" s="2" customFormat="1" ht="21.75" customHeight="1">
      <c r="A134" s="29"/>
      <c r="B134" s="30"/>
      <c r="C134" s="217" t="s">
        <v>82</v>
      </c>
      <c r="D134" s="217" t="s">
        <v>284</v>
      </c>
      <c r="E134" s="218" t="s">
        <v>1567</v>
      </c>
      <c r="F134" s="219" t="s">
        <v>1568</v>
      </c>
      <c r="G134" s="220" t="s">
        <v>287</v>
      </c>
      <c r="H134" s="221">
        <v>36.439999999999998</v>
      </c>
      <c r="I134" s="222">
        <v>126</v>
      </c>
      <c r="J134" s="222">
        <f>ROUND(I134*H134,2)</f>
        <v>4591.4399999999996</v>
      </c>
      <c r="K134" s="223"/>
      <c r="L134" s="35"/>
      <c r="M134" s="224" t="s">
        <v>1</v>
      </c>
      <c r="N134" s="225" t="s">
        <v>38</v>
      </c>
      <c r="O134" s="226">
        <v>0.40999999999999998</v>
      </c>
      <c r="P134" s="226">
        <f>O134*H134</f>
        <v>14.940399999999999</v>
      </c>
      <c r="Q134" s="226">
        <v>0</v>
      </c>
      <c r="R134" s="226">
        <f>Q134*H134</f>
        <v>0</v>
      </c>
      <c r="S134" s="226">
        <v>0.26000000000000001</v>
      </c>
      <c r="T134" s="227">
        <f>S134*H134</f>
        <v>9.4743999999999993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4591.4399999999996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4591.4399999999996</v>
      </c>
      <c r="BL134" s="14" t="s">
        <v>288</v>
      </c>
      <c r="BM134" s="228" t="s">
        <v>1569</v>
      </c>
    </row>
    <row r="135" s="2" customFormat="1" ht="21.75" customHeight="1">
      <c r="A135" s="29"/>
      <c r="B135" s="30"/>
      <c r="C135" s="217" t="s">
        <v>155</v>
      </c>
      <c r="D135" s="217" t="s">
        <v>284</v>
      </c>
      <c r="E135" s="218" t="s">
        <v>1061</v>
      </c>
      <c r="F135" s="219" t="s">
        <v>1062</v>
      </c>
      <c r="G135" s="220" t="s">
        <v>287</v>
      </c>
      <c r="H135" s="221">
        <v>72.700000000000003</v>
      </c>
      <c r="I135" s="222">
        <v>64.599999999999994</v>
      </c>
      <c r="J135" s="222">
        <f>ROUND(I135*H135,2)</f>
        <v>4696.4200000000001</v>
      </c>
      <c r="K135" s="223"/>
      <c r="L135" s="35"/>
      <c r="M135" s="224" t="s">
        <v>1</v>
      </c>
      <c r="N135" s="225" t="s">
        <v>38</v>
      </c>
      <c r="O135" s="226">
        <v>0.13100000000000001</v>
      </c>
      <c r="P135" s="226">
        <f>O135*H135</f>
        <v>9.5237000000000016</v>
      </c>
      <c r="Q135" s="226">
        <v>0</v>
      </c>
      <c r="R135" s="226">
        <f>Q135*H135</f>
        <v>0</v>
      </c>
      <c r="S135" s="226">
        <v>0.19</v>
      </c>
      <c r="T135" s="227">
        <f>S135*H135</f>
        <v>13.813000000000001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4696.4200000000001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4696.4200000000001</v>
      </c>
      <c r="BL135" s="14" t="s">
        <v>288</v>
      </c>
      <c r="BM135" s="228" t="s">
        <v>1063</v>
      </c>
    </row>
    <row r="136" s="2" customFormat="1" ht="21.75" customHeight="1">
      <c r="A136" s="29"/>
      <c r="B136" s="30"/>
      <c r="C136" s="217" t="s">
        <v>288</v>
      </c>
      <c r="D136" s="217" t="s">
        <v>284</v>
      </c>
      <c r="E136" s="218" t="s">
        <v>1064</v>
      </c>
      <c r="F136" s="219" t="s">
        <v>1065</v>
      </c>
      <c r="G136" s="220" t="s">
        <v>287</v>
      </c>
      <c r="H136" s="221">
        <v>49.659999999999997</v>
      </c>
      <c r="I136" s="222">
        <v>93.700000000000003</v>
      </c>
      <c r="J136" s="222">
        <f>ROUND(I136*H136,2)</f>
        <v>4653.1400000000003</v>
      </c>
      <c r="K136" s="223"/>
      <c r="L136" s="35"/>
      <c r="M136" s="224" t="s">
        <v>1</v>
      </c>
      <c r="N136" s="225" t="s">
        <v>38</v>
      </c>
      <c r="O136" s="226">
        <v>0.19</v>
      </c>
      <c r="P136" s="226">
        <f>O136*H136</f>
        <v>9.4353999999999996</v>
      </c>
      <c r="Q136" s="226">
        <v>0</v>
      </c>
      <c r="R136" s="226">
        <f>Q136*H136</f>
        <v>0</v>
      </c>
      <c r="S136" s="226">
        <v>0.28999999999999998</v>
      </c>
      <c r="T136" s="227">
        <f>S136*H136</f>
        <v>14.401399999999999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4653.1400000000003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4653.1400000000003</v>
      </c>
      <c r="BL136" s="14" t="s">
        <v>288</v>
      </c>
      <c r="BM136" s="228" t="s">
        <v>1066</v>
      </c>
    </row>
    <row r="137" s="2" customFormat="1" ht="21.75" customHeight="1">
      <c r="A137" s="29"/>
      <c r="B137" s="30"/>
      <c r="C137" s="217" t="s">
        <v>299</v>
      </c>
      <c r="D137" s="217" t="s">
        <v>284</v>
      </c>
      <c r="E137" s="218" t="s">
        <v>1570</v>
      </c>
      <c r="F137" s="219" t="s">
        <v>1571</v>
      </c>
      <c r="G137" s="220" t="s">
        <v>287</v>
      </c>
      <c r="H137" s="221">
        <v>41.93</v>
      </c>
      <c r="I137" s="222">
        <v>139</v>
      </c>
      <c r="J137" s="222">
        <f>ROUND(I137*H137,2)</f>
        <v>5828.2700000000004</v>
      </c>
      <c r="K137" s="223"/>
      <c r="L137" s="35"/>
      <c r="M137" s="224" t="s">
        <v>1</v>
      </c>
      <c r="N137" s="225" t="s">
        <v>38</v>
      </c>
      <c r="O137" s="226">
        <v>0.30099999999999999</v>
      </c>
      <c r="P137" s="226">
        <f>O137*H137</f>
        <v>12.62093</v>
      </c>
      <c r="Q137" s="226">
        <v>0</v>
      </c>
      <c r="R137" s="226">
        <f>Q137*H137</f>
        <v>0</v>
      </c>
      <c r="S137" s="226">
        <v>0.44</v>
      </c>
      <c r="T137" s="227">
        <f>S137*H137</f>
        <v>18.449200000000001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5828.2700000000004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5828.2700000000004</v>
      </c>
      <c r="BL137" s="14" t="s">
        <v>288</v>
      </c>
      <c r="BM137" s="228" t="s">
        <v>1572</v>
      </c>
    </row>
    <row r="138" s="2" customFormat="1" ht="21.75" customHeight="1">
      <c r="A138" s="29"/>
      <c r="B138" s="30"/>
      <c r="C138" s="217" t="s">
        <v>303</v>
      </c>
      <c r="D138" s="217" t="s">
        <v>284</v>
      </c>
      <c r="E138" s="218" t="s">
        <v>1067</v>
      </c>
      <c r="F138" s="219" t="s">
        <v>1068</v>
      </c>
      <c r="G138" s="220" t="s">
        <v>287</v>
      </c>
      <c r="H138" s="221">
        <v>55.506999999999998</v>
      </c>
      <c r="I138" s="222">
        <v>77.299999999999997</v>
      </c>
      <c r="J138" s="222">
        <f>ROUND(I138*H138,2)</f>
        <v>4290.6899999999996</v>
      </c>
      <c r="K138" s="223"/>
      <c r="L138" s="35"/>
      <c r="M138" s="224" t="s">
        <v>1</v>
      </c>
      <c r="N138" s="225" t="s">
        <v>38</v>
      </c>
      <c r="O138" s="226">
        <v>0.158</v>
      </c>
      <c r="P138" s="226">
        <f>O138*H138</f>
        <v>8.7701060000000002</v>
      </c>
      <c r="Q138" s="226">
        <v>0</v>
      </c>
      <c r="R138" s="226">
        <f>Q138*H138</f>
        <v>0</v>
      </c>
      <c r="S138" s="226">
        <v>0.098000000000000004</v>
      </c>
      <c r="T138" s="227">
        <f>S138*H138</f>
        <v>5.439686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4290.6899999999996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4290.6899999999996</v>
      </c>
      <c r="BL138" s="14" t="s">
        <v>288</v>
      </c>
      <c r="BM138" s="228" t="s">
        <v>1069</v>
      </c>
    </row>
    <row r="139" s="2" customFormat="1" ht="21.75" customHeight="1">
      <c r="A139" s="29"/>
      <c r="B139" s="30"/>
      <c r="C139" s="217" t="s">
        <v>307</v>
      </c>
      <c r="D139" s="217" t="s">
        <v>284</v>
      </c>
      <c r="E139" s="218" t="s">
        <v>1070</v>
      </c>
      <c r="F139" s="219" t="s">
        <v>1071</v>
      </c>
      <c r="G139" s="220" t="s">
        <v>287</v>
      </c>
      <c r="H139" s="221">
        <v>15.060000000000001</v>
      </c>
      <c r="I139" s="222">
        <v>111</v>
      </c>
      <c r="J139" s="222">
        <f>ROUND(I139*H139,2)</f>
        <v>1671.6600000000001</v>
      </c>
      <c r="K139" s="223"/>
      <c r="L139" s="35"/>
      <c r="M139" s="224" t="s">
        <v>1</v>
      </c>
      <c r="N139" s="225" t="s">
        <v>38</v>
      </c>
      <c r="O139" s="226">
        <v>0.218</v>
      </c>
      <c r="P139" s="226">
        <f>O139*H139</f>
        <v>3.28308</v>
      </c>
      <c r="Q139" s="226">
        <v>0</v>
      </c>
      <c r="R139" s="226">
        <f>Q139*H139</f>
        <v>0</v>
      </c>
      <c r="S139" s="226">
        <v>0.22</v>
      </c>
      <c r="T139" s="227">
        <f>S139*H139</f>
        <v>3.3132000000000001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1671.6600000000001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1671.6600000000001</v>
      </c>
      <c r="BL139" s="14" t="s">
        <v>288</v>
      </c>
      <c r="BM139" s="228" t="s">
        <v>1072</v>
      </c>
    </row>
    <row r="140" s="2" customFormat="1" ht="21.75" customHeight="1">
      <c r="A140" s="29"/>
      <c r="B140" s="30"/>
      <c r="C140" s="217" t="s">
        <v>311</v>
      </c>
      <c r="D140" s="217" t="s">
        <v>284</v>
      </c>
      <c r="E140" s="218" t="s">
        <v>1528</v>
      </c>
      <c r="F140" s="219" t="s">
        <v>1529</v>
      </c>
      <c r="G140" s="220" t="s">
        <v>287</v>
      </c>
      <c r="H140" s="221">
        <v>53.030000000000001</v>
      </c>
      <c r="I140" s="222">
        <v>187</v>
      </c>
      <c r="J140" s="222">
        <f>ROUND(I140*H140,2)</f>
        <v>9916.6100000000006</v>
      </c>
      <c r="K140" s="223"/>
      <c r="L140" s="35"/>
      <c r="M140" s="224" t="s">
        <v>1</v>
      </c>
      <c r="N140" s="225" t="s">
        <v>38</v>
      </c>
      <c r="O140" s="226">
        <v>0.378</v>
      </c>
      <c r="P140" s="226">
        <f>O140*H140</f>
        <v>20.045339999999999</v>
      </c>
      <c r="Q140" s="226">
        <v>0</v>
      </c>
      <c r="R140" s="226">
        <f>Q140*H140</f>
        <v>0</v>
      </c>
      <c r="S140" s="226">
        <v>0.316</v>
      </c>
      <c r="T140" s="227">
        <f>S140*H140</f>
        <v>16.757480000000001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9916.6100000000006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9916.6100000000006</v>
      </c>
      <c r="BL140" s="14" t="s">
        <v>288</v>
      </c>
      <c r="BM140" s="228" t="s">
        <v>1573</v>
      </c>
    </row>
    <row r="141" s="2" customFormat="1" ht="21.75" customHeight="1">
      <c r="A141" s="29"/>
      <c r="B141" s="30"/>
      <c r="C141" s="217" t="s">
        <v>315</v>
      </c>
      <c r="D141" s="217" t="s">
        <v>284</v>
      </c>
      <c r="E141" s="218" t="s">
        <v>316</v>
      </c>
      <c r="F141" s="219" t="s">
        <v>317</v>
      </c>
      <c r="G141" s="220" t="s">
        <v>287</v>
      </c>
      <c r="H141" s="221">
        <v>47.726999999999997</v>
      </c>
      <c r="I141" s="222">
        <v>70</v>
      </c>
      <c r="J141" s="222">
        <f>ROUND(I141*H141,2)</f>
        <v>3340.8899999999999</v>
      </c>
      <c r="K141" s="223"/>
      <c r="L141" s="35"/>
      <c r="M141" s="224" t="s">
        <v>1</v>
      </c>
      <c r="N141" s="225" t="s">
        <v>38</v>
      </c>
      <c r="O141" s="226">
        <v>0.012999999999999999</v>
      </c>
      <c r="P141" s="226">
        <f>O141*H141</f>
        <v>0.62045099999999997</v>
      </c>
      <c r="Q141" s="226">
        <v>9.0000000000000006E-05</v>
      </c>
      <c r="R141" s="226">
        <f>Q141*H141</f>
        <v>0.0042954300000000003</v>
      </c>
      <c r="S141" s="226">
        <v>0.11500000000000001</v>
      </c>
      <c r="T141" s="227">
        <f>S141*H141</f>
        <v>5.4886049999999997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3340.8899999999999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3340.8899999999999</v>
      </c>
      <c r="BL141" s="14" t="s">
        <v>288</v>
      </c>
      <c r="BM141" s="228" t="s">
        <v>1574</v>
      </c>
    </row>
    <row r="142" s="2" customFormat="1" ht="16.5" customHeight="1">
      <c r="A142" s="29"/>
      <c r="B142" s="30"/>
      <c r="C142" s="217" t="s">
        <v>319</v>
      </c>
      <c r="D142" s="217" t="s">
        <v>284</v>
      </c>
      <c r="E142" s="218" t="s">
        <v>810</v>
      </c>
      <c r="F142" s="219" t="s">
        <v>811</v>
      </c>
      <c r="G142" s="220" t="s">
        <v>322</v>
      </c>
      <c r="H142" s="221">
        <v>63</v>
      </c>
      <c r="I142" s="222">
        <v>59.899999999999999</v>
      </c>
      <c r="J142" s="222">
        <f>ROUND(I142*H142,2)</f>
        <v>3773.6999999999998</v>
      </c>
      <c r="K142" s="223"/>
      <c r="L142" s="35"/>
      <c r="M142" s="224" t="s">
        <v>1</v>
      </c>
      <c r="N142" s="225" t="s">
        <v>38</v>
      </c>
      <c r="O142" s="226">
        <v>0.13300000000000001</v>
      </c>
      <c r="P142" s="226">
        <f>O142*H142</f>
        <v>8.3790000000000013</v>
      </c>
      <c r="Q142" s="226">
        <v>0</v>
      </c>
      <c r="R142" s="226">
        <f>Q142*H142</f>
        <v>0</v>
      </c>
      <c r="S142" s="226">
        <v>0.20499999999999999</v>
      </c>
      <c r="T142" s="227">
        <f>S142*H142</f>
        <v>12.914999999999999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3773.6999999999998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3773.6999999999998</v>
      </c>
      <c r="BL142" s="14" t="s">
        <v>288</v>
      </c>
      <c r="BM142" s="228" t="s">
        <v>1484</v>
      </c>
    </row>
    <row r="143" s="2" customFormat="1" ht="16.5" customHeight="1">
      <c r="A143" s="29"/>
      <c r="B143" s="30"/>
      <c r="C143" s="217" t="s">
        <v>324</v>
      </c>
      <c r="D143" s="217" t="s">
        <v>284</v>
      </c>
      <c r="E143" s="218" t="s">
        <v>335</v>
      </c>
      <c r="F143" s="219" t="s">
        <v>336</v>
      </c>
      <c r="G143" s="220" t="s">
        <v>322</v>
      </c>
      <c r="H143" s="221">
        <v>24</v>
      </c>
      <c r="I143" s="222">
        <v>248</v>
      </c>
      <c r="J143" s="222">
        <f>ROUND(I143*H143,2)</f>
        <v>5952</v>
      </c>
      <c r="K143" s="223"/>
      <c r="L143" s="35"/>
      <c r="M143" s="224" t="s">
        <v>1</v>
      </c>
      <c r="N143" s="225" t="s">
        <v>38</v>
      </c>
      <c r="O143" s="226">
        <v>0.58099999999999996</v>
      </c>
      <c r="P143" s="226">
        <f>O143*H143</f>
        <v>13.943999999999999</v>
      </c>
      <c r="Q143" s="226">
        <v>0.036900000000000002</v>
      </c>
      <c r="R143" s="226">
        <f>Q143*H143</f>
        <v>0.88560000000000005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5952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5952</v>
      </c>
      <c r="BL143" s="14" t="s">
        <v>288</v>
      </c>
      <c r="BM143" s="228" t="s">
        <v>337</v>
      </c>
    </row>
    <row r="144" s="2" customFormat="1" ht="16.5" customHeight="1">
      <c r="A144" s="29"/>
      <c r="B144" s="30"/>
      <c r="C144" s="217" t="s">
        <v>329</v>
      </c>
      <c r="D144" s="217" t="s">
        <v>284</v>
      </c>
      <c r="E144" s="218" t="s">
        <v>778</v>
      </c>
      <c r="F144" s="219" t="s">
        <v>779</v>
      </c>
      <c r="G144" s="220" t="s">
        <v>322</v>
      </c>
      <c r="H144" s="221">
        <v>4.7999999999999998</v>
      </c>
      <c r="I144" s="222">
        <v>325</v>
      </c>
      <c r="J144" s="222">
        <f>ROUND(I144*H144,2)</f>
        <v>1560</v>
      </c>
      <c r="K144" s="223"/>
      <c r="L144" s="35"/>
      <c r="M144" s="224" t="s">
        <v>1</v>
      </c>
      <c r="N144" s="225" t="s">
        <v>38</v>
      </c>
      <c r="O144" s="226">
        <v>0.81799999999999995</v>
      </c>
      <c r="P144" s="226">
        <f>O144*H144</f>
        <v>3.9263999999999997</v>
      </c>
      <c r="Q144" s="226">
        <v>0.0086800000000000002</v>
      </c>
      <c r="R144" s="226">
        <f>Q144*H144</f>
        <v>0.041664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1560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1560</v>
      </c>
      <c r="BL144" s="14" t="s">
        <v>288</v>
      </c>
      <c r="BM144" s="228" t="s">
        <v>780</v>
      </c>
    </row>
    <row r="145" s="2" customFormat="1" ht="21.75" customHeight="1">
      <c r="A145" s="29"/>
      <c r="B145" s="30"/>
      <c r="C145" s="217" t="s">
        <v>334</v>
      </c>
      <c r="D145" s="217" t="s">
        <v>284</v>
      </c>
      <c r="E145" s="218" t="s">
        <v>339</v>
      </c>
      <c r="F145" s="219" t="s">
        <v>340</v>
      </c>
      <c r="G145" s="220" t="s">
        <v>322</v>
      </c>
      <c r="H145" s="221">
        <v>36</v>
      </c>
      <c r="I145" s="222">
        <v>238</v>
      </c>
      <c r="J145" s="222">
        <f>ROUND(I145*H145,2)</f>
        <v>8568</v>
      </c>
      <c r="K145" s="223"/>
      <c r="L145" s="35"/>
      <c r="M145" s="224" t="s">
        <v>1</v>
      </c>
      <c r="N145" s="225" t="s">
        <v>38</v>
      </c>
      <c r="O145" s="226">
        <v>0.54700000000000004</v>
      </c>
      <c r="P145" s="226">
        <f>O145*H145</f>
        <v>19.692</v>
      </c>
      <c r="Q145" s="226">
        <v>0.036900000000000002</v>
      </c>
      <c r="R145" s="226">
        <f>Q145*H145</f>
        <v>1.3284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8568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8568</v>
      </c>
      <c r="BL145" s="14" t="s">
        <v>288</v>
      </c>
      <c r="BM145" s="228" t="s">
        <v>341</v>
      </c>
    </row>
    <row r="146" s="2" customFormat="1" ht="21.75" customHeight="1">
      <c r="A146" s="29"/>
      <c r="B146" s="30"/>
      <c r="C146" s="217" t="s">
        <v>338</v>
      </c>
      <c r="D146" s="217" t="s">
        <v>284</v>
      </c>
      <c r="E146" s="218" t="s">
        <v>342</v>
      </c>
      <c r="F146" s="219" t="s">
        <v>343</v>
      </c>
      <c r="G146" s="220" t="s">
        <v>322</v>
      </c>
      <c r="H146" s="221">
        <v>80.180000000000007</v>
      </c>
      <c r="I146" s="222">
        <v>63.100000000000001</v>
      </c>
      <c r="J146" s="222">
        <f>ROUND(I146*H146,2)</f>
        <v>5059.3599999999997</v>
      </c>
      <c r="K146" s="223"/>
      <c r="L146" s="35"/>
      <c r="M146" s="224" t="s">
        <v>1</v>
      </c>
      <c r="N146" s="225" t="s">
        <v>38</v>
      </c>
      <c r="O146" s="226">
        <v>0.113</v>
      </c>
      <c r="P146" s="226">
        <f>O146*H146</f>
        <v>9.0603400000000018</v>
      </c>
      <c r="Q146" s="226">
        <v>0.00013999999999999999</v>
      </c>
      <c r="R146" s="226">
        <f>Q146*H146</f>
        <v>0.011225199999999999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5059.3599999999997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5059.3599999999997</v>
      </c>
      <c r="BL146" s="14" t="s">
        <v>288</v>
      </c>
      <c r="BM146" s="228" t="s">
        <v>908</v>
      </c>
    </row>
    <row r="147" s="2" customFormat="1" ht="21.75" customHeight="1">
      <c r="A147" s="29"/>
      <c r="B147" s="30"/>
      <c r="C147" s="217" t="s">
        <v>8</v>
      </c>
      <c r="D147" s="217" t="s">
        <v>284</v>
      </c>
      <c r="E147" s="218" t="s">
        <v>346</v>
      </c>
      <c r="F147" s="219" t="s">
        <v>347</v>
      </c>
      <c r="G147" s="220" t="s">
        <v>322</v>
      </c>
      <c r="H147" s="221">
        <v>80.180000000000007</v>
      </c>
      <c r="I147" s="222">
        <v>36.799999999999997</v>
      </c>
      <c r="J147" s="222">
        <f>ROUND(I147*H147,2)</f>
        <v>2950.6199999999999</v>
      </c>
      <c r="K147" s="223"/>
      <c r="L147" s="35"/>
      <c r="M147" s="224" t="s">
        <v>1</v>
      </c>
      <c r="N147" s="225" t="s">
        <v>38</v>
      </c>
      <c r="O147" s="226">
        <v>0.072999999999999995</v>
      </c>
      <c r="P147" s="226">
        <f>O147*H147</f>
        <v>5.8531399999999998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2950.6199999999999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2950.6199999999999</v>
      </c>
      <c r="BL147" s="14" t="s">
        <v>288</v>
      </c>
      <c r="BM147" s="228" t="s">
        <v>909</v>
      </c>
    </row>
    <row r="148" s="2" customFormat="1" ht="21.75" customHeight="1">
      <c r="A148" s="29"/>
      <c r="B148" s="30"/>
      <c r="C148" s="217" t="s">
        <v>345</v>
      </c>
      <c r="D148" s="217" t="s">
        <v>284</v>
      </c>
      <c r="E148" s="218" t="s">
        <v>350</v>
      </c>
      <c r="F148" s="219" t="s">
        <v>351</v>
      </c>
      <c r="G148" s="220" t="s">
        <v>287</v>
      </c>
      <c r="H148" s="221">
        <v>4.7000000000000002</v>
      </c>
      <c r="I148" s="222">
        <v>50.399999999999999</v>
      </c>
      <c r="J148" s="222">
        <f>ROUND(I148*H148,2)</f>
        <v>236.88</v>
      </c>
      <c r="K148" s="223"/>
      <c r="L148" s="35"/>
      <c r="M148" s="224" t="s">
        <v>1</v>
      </c>
      <c r="N148" s="225" t="s">
        <v>38</v>
      </c>
      <c r="O148" s="226">
        <v>0.075999999999999998</v>
      </c>
      <c r="P148" s="226">
        <f>O148*H148</f>
        <v>0.35720000000000002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236.88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236.88</v>
      </c>
      <c r="BL148" s="14" t="s">
        <v>288</v>
      </c>
      <c r="BM148" s="228" t="s">
        <v>352</v>
      </c>
    </row>
    <row r="149" s="2" customFormat="1" ht="33" customHeight="1">
      <c r="A149" s="29"/>
      <c r="B149" s="30"/>
      <c r="C149" s="217" t="s">
        <v>349</v>
      </c>
      <c r="D149" s="217" t="s">
        <v>284</v>
      </c>
      <c r="E149" s="218" t="s">
        <v>1082</v>
      </c>
      <c r="F149" s="219" t="s">
        <v>1083</v>
      </c>
      <c r="G149" s="220" t="s">
        <v>356</v>
      </c>
      <c r="H149" s="221">
        <v>58.829999999999998</v>
      </c>
      <c r="I149" s="222">
        <v>820</v>
      </c>
      <c r="J149" s="222">
        <f>ROUND(I149*H149,2)</f>
        <v>48240.599999999999</v>
      </c>
      <c r="K149" s="223"/>
      <c r="L149" s="35"/>
      <c r="M149" s="224" t="s">
        <v>1</v>
      </c>
      <c r="N149" s="225" t="s">
        <v>38</v>
      </c>
      <c r="O149" s="226">
        <v>1.583</v>
      </c>
      <c r="P149" s="226">
        <f>O149*H149</f>
        <v>93.127889999999994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48240.599999999999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48240.599999999999</v>
      </c>
      <c r="BL149" s="14" t="s">
        <v>288</v>
      </c>
      <c r="BM149" s="228" t="s">
        <v>1084</v>
      </c>
    </row>
    <row r="150" s="2" customFormat="1" ht="33" customHeight="1">
      <c r="A150" s="29"/>
      <c r="B150" s="30"/>
      <c r="C150" s="217" t="s">
        <v>353</v>
      </c>
      <c r="D150" s="217" t="s">
        <v>284</v>
      </c>
      <c r="E150" s="218" t="s">
        <v>1085</v>
      </c>
      <c r="F150" s="219" t="s">
        <v>1086</v>
      </c>
      <c r="G150" s="220" t="s">
        <v>356</v>
      </c>
      <c r="H150" s="221">
        <v>58.829999999999998</v>
      </c>
      <c r="I150" s="222">
        <v>1090</v>
      </c>
      <c r="J150" s="222">
        <f>ROUND(I150*H150,2)</f>
        <v>64124.699999999997</v>
      </c>
      <c r="K150" s="223"/>
      <c r="L150" s="35"/>
      <c r="M150" s="224" t="s">
        <v>1</v>
      </c>
      <c r="N150" s="225" t="s">
        <v>38</v>
      </c>
      <c r="O150" s="226">
        <v>2.1000000000000001</v>
      </c>
      <c r="P150" s="226">
        <f>O150*H150</f>
        <v>123.54300000000001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64124.699999999997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64124.699999999997</v>
      </c>
      <c r="BL150" s="14" t="s">
        <v>288</v>
      </c>
      <c r="BM150" s="228" t="s">
        <v>1087</v>
      </c>
    </row>
    <row r="151" s="2" customFormat="1" ht="33" customHeight="1">
      <c r="A151" s="29"/>
      <c r="B151" s="30"/>
      <c r="C151" s="217" t="s">
        <v>358</v>
      </c>
      <c r="D151" s="217" t="s">
        <v>284</v>
      </c>
      <c r="E151" s="218" t="s">
        <v>1575</v>
      </c>
      <c r="F151" s="219" t="s">
        <v>1576</v>
      </c>
      <c r="G151" s="220" t="s">
        <v>356</v>
      </c>
      <c r="H151" s="221">
        <v>95.769000000000005</v>
      </c>
      <c r="I151" s="222">
        <v>958</v>
      </c>
      <c r="J151" s="222">
        <f>ROUND(I151*H151,2)</f>
        <v>91746.699999999997</v>
      </c>
      <c r="K151" s="223"/>
      <c r="L151" s="35"/>
      <c r="M151" s="224" t="s">
        <v>1</v>
      </c>
      <c r="N151" s="225" t="s">
        <v>38</v>
      </c>
      <c r="O151" s="226">
        <v>1.8500000000000001</v>
      </c>
      <c r="P151" s="226">
        <f>O151*H151</f>
        <v>177.17265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91746.699999999997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91746.699999999997</v>
      </c>
      <c r="BL151" s="14" t="s">
        <v>288</v>
      </c>
      <c r="BM151" s="228" t="s">
        <v>357</v>
      </c>
    </row>
    <row r="152" s="2" customFormat="1" ht="33" customHeight="1">
      <c r="A152" s="29"/>
      <c r="B152" s="30"/>
      <c r="C152" s="217" t="s">
        <v>362</v>
      </c>
      <c r="D152" s="217" t="s">
        <v>284</v>
      </c>
      <c r="E152" s="218" t="s">
        <v>1577</v>
      </c>
      <c r="F152" s="219" t="s">
        <v>1578</v>
      </c>
      <c r="G152" s="220" t="s">
        <v>356</v>
      </c>
      <c r="H152" s="221">
        <v>90.022999999999996</v>
      </c>
      <c r="I152" s="222">
        <v>1290</v>
      </c>
      <c r="J152" s="222">
        <f>ROUND(I152*H152,2)</f>
        <v>116129.67</v>
      </c>
      <c r="K152" s="223"/>
      <c r="L152" s="35"/>
      <c r="M152" s="224" t="s">
        <v>1</v>
      </c>
      <c r="N152" s="225" t="s">
        <v>38</v>
      </c>
      <c r="O152" s="226">
        <v>2.4900000000000002</v>
      </c>
      <c r="P152" s="226">
        <f>O152*H152</f>
        <v>224.15727000000001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116129.67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116129.67</v>
      </c>
      <c r="BL152" s="14" t="s">
        <v>288</v>
      </c>
      <c r="BM152" s="228" t="s">
        <v>361</v>
      </c>
    </row>
    <row r="153" s="2" customFormat="1" ht="33" customHeight="1">
      <c r="A153" s="29"/>
      <c r="B153" s="30"/>
      <c r="C153" s="217" t="s">
        <v>7</v>
      </c>
      <c r="D153" s="217" t="s">
        <v>284</v>
      </c>
      <c r="E153" s="218" t="s">
        <v>1579</v>
      </c>
      <c r="F153" s="219" t="s">
        <v>1580</v>
      </c>
      <c r="G153" s="220" t="s">
        <v>356</v>
      </c>
      <c r="H153" s="221">
        <v>4.7880000000000003</v>
      </c>
      <c r="I153" s="222">
        <v>1870</v>
      </c>
      <c r="J153" s="222">
        <f>ROUND(I153*H153,2)</f>
        <v>8953.5599999999995</v>
      </c>
      <c r="K153" s="223"/>
      <c r="L153" s="35"/>
      <c r="M153" s="224" t="s">
        <v>1</v>
      </c>
      <c r="N153" s="225" t="s">
        <v>38</v>
      </c>
      <c r="O153" s="226">
        <v>2.7360000000000002</v>
      </c>
      <c r="P153" s="226">
        <f>O153*H153</f>
        <v>13.099968000000002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8953.5599999999995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8953.5599999999995</v>
      </c>
      <c r="BL153" s="14" t="s">
        <v>288</v>
      </c>
      <c r="BM153" s="228" t="s">
        <v>1581</v>
      </c>
    </row>
    <row r="154" s="2" customFormat="1" ht="33" customHeight="1">
      <c r="A154" s="29"/>
      <c r="B154" s="30"/>
      <c r="C154" s="217" t="s">
        <v>369</v>
      </c>
      <c r="D154" s="217" t="s">
        <v>284</v>
      </c>
      <c r="E154" s="218" t="s">
        <v>1582</v>
      </c>
      <c r="F154" s="219" t="s">
        <v>1583</v>
      </c>
      <c r="G154" s="220" t="s">
        <v>356</v>
      </c>
      <c r="H154" s="221">
        <v>0.95799999999999996</v>
      </c>
      <c r="I154" s="222">
        <v>2250</v>
      </c>
      <c r="J154" s="222">
        <f>ROUND(I154*H154,2)</f>
        <v>2155.5</v>
      </c>
      <c r="K154" s="223"/>
      <c r="L154" s="35"/>
      <c r="M154" s="224" t="s">
        <v>1</v>
      </c>
      <c r="N154" s="225" t="s">
        <v>38</v>
      </c>
      <c r="O154" s="226">
        <v>3.2989999999999999</v>
      </c>
      <c r="P154" s="226">
        <f>O154*H154</f>
        <v>3.1604419999999998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2155.5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2155.5</v>
      </c>
      <c r="BL154" s="14" t="s">
        <v>288</v>
      </c>
      <c r="BM154" s="228" t="s">
        <v>1584</v>
      </c>
    </row>
    <row r="155" s="2" customFormat="1" ht="16.5" customHeight="1">
      <c r="A155" s="29"/>
      <c r="B155" s="30"/>
      <c r="C155" s="217" t="s">
        <v>373</v>
      </c>
      <c r="D155" s="217" t="s">
        <v>284</v>
      </c>
      <c r="E155" s="218" t="s">
        <v>370</v>
      </c>
      <c r="F155" s="219" t="s">
        <v>371</v>
      </c>
      <c r="G155" s="220" t="s">
        <v>356</v>
      </c>
      <c r="H155" s="221">
        <v>92.759</v>
      </c>
      <c r="I155" s="222">
        <v>509</v>
      </c>
      <c r="J155" s="222">
        <f>ROUND(I155*H155,2)</f>
        <v>47214.330000000002</v>
      </c>
      <c r="K155" s="223"/>
      <c r="L155" s="35"/>
      <c r="M155" s="224" t="s">
        <v>1</v>
      </c>
      <c r="N155" s="225" t="s">
        <v>38</v>
      </c>
      <c r="O155" s="226">
        <v>1.7629999999999999</v>
      </c>
      <c r="P155" s="226">
        <f>O155*H155</f>
        <v>163.53411699999998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47214.330000000002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47214.330000000002</v>
      </c>
      <c r="BL155" s="14" t="s">
        <v>288</v>
      </c>
      <c r="BM155" s="228" t="s">
        <v>372</v>
      </c>
    </row>
    <row r="156" s="2" customFormat="1" ht="44.25" customHeight="1">
      <c r="A156" s="29"/>
      <c r="B156" s="30"/>
      <c r="C156" s="217" t="s">
        <v>377</v>
      </c>
      <c r="D156" s="217" t="s">
        <v>284</v>
      </c>
      <c r="E156" s="218" t="s">
        <v>1585</v>
      </c>
      <c r="F156" s="219" t="s">
        <v>1586</v>
      </c>
      <c r="G156" s="220" t="s">
        <v>322</v>
      </c>
      <c r="H156" s="221">
        <v>30</v>
      </c>
      <c r="I156" s="222">
        <v>2190</v>
      </c>
      <c r="J156" s="222">
        <f>ROUND(I156*H156,2)</f>
        <v>65700</v>
      </c>
      <c r="K156" s="223"/>
      <c r="L156" s="35"/>
      <c r="M156" s="224" t="s">
        <v>1</v>
      </c>
      <c r="N156" s="225" t="s">
        <v>38</v>
      </c>
      <c r="O156" s="226">
        <v>0.94899999999999995</v>
      </c>
      <c r="P156" s="226">
        <f>O156*H156</f>
        <v>28.469999999999999</v>
      </c>
      <c r="Q156" s="226">
        <v>0.0035999999999999999</v>
      </c>
      <c r="R156" s="226">
        <f>Q156*H156</f>
        <v>0.108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65700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65700</v>
      </c>
      <c r="BL156" s="14" t="s">
        <v>288</v>
      </c>
      <c r="BM156" s="228" t="s">
        <v>1587</v>
      </c>
    </row>
    <row r="157" s="2" customFormat="1" ht="21.75" customHeight="1">
      <c r="A157" s="29"/>
      <c r="B157" s="30"/>
      <c r="C157" s="217" t="s">
        <v>382</v>
      </c>
      <c r="D157" s="217" t="s">
        <v>284</v>
      </c>
      <c r="E157" s="218" t="s">
        <v>1588</v>
      </c>
      <c r="F157" s="219" t="s">
        <v>1589</v>
      </c>
      <c r="G157" s="220" t="s">
        <v>287</v>
      </c>
      <c r="H157" s="221">
        <v>332.31200000000001</v>
      </c>
      <c r="I157" s="222">
        <v>205</v>
      </c>
      <c r="J157" s="222">
        <f>ROUND(I157*H157,2)</f>
        <v>68123.960000000006</v>
      </c>
      <c r="K157" s="223"/>
      <c r="L157" s="35"/>
      <c r="M157" s="224" t="s">
        <v>1</v>
      </c>
      <c r="N157" s="225" t="s">
        <v>38</v>
      </c>
      <c r="O157" s="226">
        <v>0.47899999999999998</v>
      </c>
      <c r="P157" s="226">
        <f>O157*H157</f>
        <v>159.177448</v>
      </c>
      <c r="Q157" s="226">
        <v>0.00084999999999999995</v>
      </c>
      <c r="R157" s="226">
        <f>Q157*H157</f>
        <v>0.28246519999999997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68123.960000000006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68123.960000000006</v>
      </c>
      <c r="BL157" s="14" t="s">
        <v>288</v>
      </c>
      <c r="BM157" s="228" t="s">
        <v>1590</v>
      </c>
    </row>
    <row r="158" s="2" customFormat="1" ht="21.75" customHeight="1">
      <c r="A158" s="29"/>
      <c r="B158" s="30"/>
      <c r="C158" s="217" t="s">
        <v>386</v>
      </c>
      <c r="D158" s="217" t="s">
        <v>284</v>
      </c>
      <c r="E158" s="218" t="s">
        <v>383</v>
      </c>
      <c r="F158" s="219" t="s">
        <v>384</v>
      </c>
      <c r="G158" s="220" t="s">
        <v>287</v>
      </c>
      <c r="H158" s="221">
        <v>127.8</v>
      </c>
      <c r="I158" s="222">
        <v>251</v>
      </c>
      <c r="J158" s="222">
        <f>ROUND(I158*H158,2)</f>
        <v>32077.799999999999</v>
      </c>
      <c r="K158" s="223"/>
      <c r="L158" s="35"/>
      <c r="M158" s="224" t="s">
        <v>1</v>
      </c>
      <c r="N158" s="225" t="s">
        <v>38</v>
      </c>
      <c r="O158" s="226">
        <v>0.45800000000000002</v>
      </c>
      <c r="P158" s="226">
        <f>O158*H158</f>
        <v>58.532400000000003</v>
      </c>
      <c r="Q158" s="226">
        <v>0.0020100000000000001</v>
      </c>
      <c r="R158" s="226">
        <f>Q158*H158</f>
        <v>0.256878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32077.799999999999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32077.799999999999</v>
      </c>
      <c r="BL158" s="14" t="s">
        <v>288</v>
      </c>
      <c r="BM158" s="228" t="s">
        <v>1591</v>
      </c>
    </row>
    <row r="159" s="2" customFormat="1" ht="21.75" customHeight="1">
      <c r="A159" s="29"/>
      <c r="B159" s="30"/>
      <c r="C159" s="217" t="s">
        <v>390</v>
      </c>
      <c r="D159" s="217" t="s">
        <v>284</v>
      </c>
      <c r="E159" s="218" t="s">
        <v>1592</v>
      </c>
      <c r="F159" s="219" t="s">
        <v>1593</v>
      </c>
      <c r="G159" s="220" t="s">
        <v>287</v>
      </c>
      <c r="H159" s="221">
        <v>332.31200000000001</v>
      </c>
      <c r="I159" s="222">
        <v>103</v>
      </c>
      <c r="J159" s="222">
        <f>ROUND(I159*H159,2)</f>
        <v>34228.139999999999</v>
      </c>
      <c r="K159" s="223"/>
      <c r="L159" s="35"/>
      <c r="M159" s="224" t="s">
        <v>1</v>
      </c>
      <c r="N159" s="225" t="s">
        <v>38</v>
      </c>
      <c r="O159" s="226">
        <v>0.32700000000000001</v>
      </c>
      <c r="P159" s="226">
        <f>O159*H159</f>
        <v>108.66602400000001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34228.139999999999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34228.139999999999</v>
      </c>
      <c r="BL159" s="14" t="s">
        <v>288</v>
      </c>
      <c r="BM159" s="228" t="s">
        <v>1594</v>
      </c>
    </row>
    <row r="160" s="2" customFormat="1" ht="21.75" customHeight="1">
      <c r="A160" s="29"/>
      <c r="B160" s="30"/>
      <c r="C160" s="217" t="s">
        <v>394</v>
      </c>
      <c r="D160" s="217" t="s">
        <v>284</v>
      </c>
      <c r="E160" s="218" t="s">
        <v>387</v>
      </c>
      <c r="F160" s="219" t="s">
        <v>388</v>
      </c>
      <c r="G160" s="220" t="s">
        <v>287</v>
      </c>
      <c r="H160" s="221">
        <v>127.8</v>
      </c>
      <c r="I160" s="222">
        <v>76.200000000000003</v>
      </c>
      <c r="J160" s="222">
        <f>ROUND(I160*H160,2)</f>
        <v>9738.3600000000006</v>
      </c>
      <c r="K160" s="223"/>
      <c r="L160" s="35"/>
      <c r="M160" s="224" t="s">
        <v>1</v>
      </c>
      <c r="N160" s="225" t="s">
        <v>38</v>
      </c>
      <c r="O160" s="226">
        <v>0.218</v>
      </c>
      <c r="P160" s="226">
        <f>O160*H160</f>
        <v>27.860399999999998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9738.3600000000006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9738.3600000000006</v>
      </c>
      <c r="BL160" s="14" t="s">
        <v>288</v>
      </c>
      <c r="BM160" s="228" t="s">
        <v>389</v>
      </c>
    </row>
    <row r="161" s="2" customFormat="1" ht="33" customHeight="1">
      <c r="A161" s="29"/>
      <c r="B161" s="30"/>
      <c r="C161" s="217" t="s">
        <v>398</v>
      </c>
      <c r="D161" s="217" t="s">
        <v>284</v>
      </c>
      <c r="E161" s="218" t="s">
        <v>395</v>
      </c>
      <c r="F161" s="219" t="s">
        <v>396</v>
      </c>
      <c r="G161" s="220" t="s">
        <v>356</v>
      </c>
      <c r="H161" s="221">
        <v>412.46199999999999</v>
      </c>
      <c r="I161" s="222">
        <v>100</v>
      </c>
      <c r="J161" s="222">
        <f>ROUND(I161*H161,2)</f>
        <v>41246.199999999997</v>
      </c>
      <c r="K161" s="223"/>
      <c r="L161" s="35"/>
      <c r="M161" s="224" t="s">
        <v>1</v>
      </c>
      <c r="N161" s="225" t="s">
        <v>38</v>
      </c>
      <c r="O161" s="226">
        <v>0.050000000000000003</v>
      </c>
      <c r="P161" s="226">
        <f>O161*H161</f>
        <v>20.623100000000001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41246.199999999997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41246.199999999997</v>
      </c>
      <c r="BL161" s="14" t="s">
        <v>288</v>
      </c>
      <c r="BM161" s="228" t="s">
        <v>397</v>
      </c>
    </row>
    <row r="162" s="2" customFormat="1" ht="33" customHeight="1">
      <c r="A162" s="29"/>
      <c r="B162" s="30"/>
      <c r="C162" s="217" t="s">
        <v>402</v>
      </c>
      <c r="D162" s="217" t="s">
        <v>284</v>
      </c>
      <c r="E162" s="218" t="s">
        <v>399</v>
      </c>
      <c r="F162" s="219" t="s">
        <v>400</v>
      </c>
      <c r="G162" s="220" t="s">
        <v>356</v>
      </c>
      <c r="H162" s="221">
        <v>206.982</v>
      </c>
      <c r="I162" s="222">
        <v>115</v>
      </c>
      <c r="J162" s="222">
        <f>ROUND(I162*H162,2)</f>
        <v>23802.93</v>
      </c>
      <c r="K162" s="223"/>
      <c r="L162" s="35"/>
      <c r="M162" s="224" t="s">
        <v>1</v>
      </c>
      <c r="N162" s="225" t="s">
        <v>38</v>
      </c>
      <c r="O162" s="226">
        <v>0.057000000000000002</v>
      </c>
      <c r="P162" s="226">
        <f>O162*H162</f>
        <v>11.797974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23802.93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23802.93</v>
      </c>
      <c r="BL162" s="14" t="s">
        <v>288</v>
      </c>
      <c r="BM162" s="228" t="s">
        <v>401</v>
      </c>
    </row>
    <row r="163" s="2" customFormat="1" ht="33" customHeight="1">
      <c r="A163" s="29"/>
      <c r="B163" s="30"/>
      <c r="C163" s="217" t="s">
        <v>406</v>
      </c>
      <c r="D163" s="217" t="s">
        <v>284</v>
      </c>
      <c r="E163" s="218" t="s">
        <v>403</v>
      </c>
      <c r="F163" s="219" t="s">
        <v>404</v>
      </c>
      <c r="G163" s="220" t="s">
        <v>356</v>
      </c>
      <c r="H163" s="221">
        <v>0.95799999999999996</v>
      </c>
      <c r="I163" s="222">
        <v>132</v>
      </c>
      <c r="J163" s="222">
        <f>ROUND(I163*H163,2)</f>
        <v>126.45999999999999</v>
      </c>
      <c r="K163" s="223"/>
      <c r="L163" s="35"/>
      <c r="M163" s="224" t="s">
        <v>1</v>
      </c>
      <c r="N163" s="225" t="s">
        <v>38</v>
      </c>
      <c r="O163" s="226">
        <v>0.064000000000000001</v>
      </c>
      <c r="P163" s="226">
        <f>O163*H163</f>
        <v>0.061311999999999998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126.45999999999999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126.45999999999999</v>
      </c>
      <c r="BL163" s="14" t="s">
        <v>288</v>
      </c>
      <c r="BM163" s="228" t="s">
        <v>1595</v>
      </c>
    </row>
    <row r="164" s="2" customFormat="1" ht="21.75" customHeight="1">
      <c r="A164" s="29"/>
      <c r="B164" s="30"/>
      <c r="C164" s="217" t="s">
        <v>410</v>
      </c>
      <c r="D164" s="217" t="s">
        <v>284</v>
      </c>
      <c r="E164" s="218" t="s">
        <v>1596</v>
      </c>
      <c r="F164" s="219" t="s">
        <v>1597</v>
      </c>
      <c r="G164" s="220" t="s">
        <v>356</v>
      </c>
      <c r="H164" s="221">
        <v>288.94</v>
      </c>
      <c r="I164" s="222">
        <v>140</v>
      </c>
      <c r="J164" s="222">
        <f>ROUND(I164*H164,2)</f>
        <v>40451.599999999999</v>
      </c>
      <c r="K164" s="223"/>
      <c r="L164" s="35"/>
      <c r="M164" s="224" t="s">
        <v>1</v>
      </c>
      <c r="N164" s="225" t="s">
        <v>38</v>
      </c>
      <c r="O164" s="226">
        <v>0.19700000000000001</v>
      </c>
      <c r="P164" s="226">
        <f>O164*H164</f>
        <v>56.92118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40451.599999999999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40451.599999999999</v>
      </c>
      <c r="BL164" s="14" t="s">
        <v>288</v>
      </c>
      <c r="BM164" s="228" t="s">
        <v>409</v>
      </c>
    </row>
    <row r="165" s="2" customFormat="1" ht="21.75" customHeight="1">
      <c r="A165" s="29"/>
      <c r="B165" s="30"/>
      <c r="C165" s="217" t="s">
        <v>414</v>
      </c>
      <c r="D165" s="217" t="s">
        <v>284</v>
      </c>
      <c r="E165" s="218" t="s">
        <v>1598</v>
      </c>
      <c r="F165" s="219" t="s">
        <v>1599</v>
      </c>
      <c r="G165" s="220" t="s">
        <v>356</v>
      </c>
      <c r="H165" s="221">
        <v>153.64099999999999</v>
      </c>
      <c r="I165" s="222">
        <v>182</v>
      </c>
      <c r="J165" s="222">
        <f>ROUND(I165*H165,2)</f>
        <v>27962.66</v>
      </c>
      <c r="K165" s="223"/>
      <c r="L165" s="35"/>
      <c r="M165" s="224" t="s">
        <v>1</v>
      </c>
      <c r="N165" s="225" t="s">
        <v>38</v>
      </c>
      <c r="O165" s="226">
        <v>0.25600000000000001</v>
      </c>
      <c r="P165" s="226">
        <f>O165*H165</f>
        <v>39.332096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27962.66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27962.66</v>
      </c>
      <c r="BL165" s="14" t="s">
        <v>288</v>
      </c>
      <c r="BM165" s="228" t="s">
        <v>413</v>
      </c>
    </row>
    <row r="166" s="2" customFormat="1" ht="21.75" customHeight="1">
      <c r="A166" s="29"/>
      <c r="B166" s="30"/>
      <c r="C166" s="217" t="s">
        <v>418</v>
      </c>
      <c r="D166" s="217" t="s">
        <v>284</v>
      </c>
      <c r="E166" s="218" t="s">
        <v>1600</v>
      </c>
      <c r="F166" s="219" t="s">
        <v>1601</v>
      </c>
      <c r="G166" s="220" t="s">
        <v>356</v>
      </c>
      <c r="H166" s="221">
        <v>0.95799999999999996</v>
      </c>
      <c r="I166" s="222">
        <v>227</v>
      </c>
      <c r="J166" s="222">
        <f>ROUND(I166*H166,2)</f>
        <v>217.47</v>
      </c>
      <c r="K166" s="223"/>
      <c r="L166" s="35"/>
      <c r="M166" s="224" t="s">
        <v>1</v>
      </c>
      <c r="N166" s="225" t="s">
        <v>38</v>
      </c>
      <c r="O166" s="226">
        <v>0.32000000000000001</v>
      </c>
      <c r="P166" s="226">
        <f>O166*H166</f>
        <v>0.30656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217.47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217.47</v>
      </c>
      <c r="BL166" s="14" t="s">
        <v>288</v>
      </c>
      <c r="BM166" s="228" t="s">
        <v>1602</v>
      </c>
    </row>
    <row r="167" s="2" customFormat="1" ht="16.5" customHeight="1">
      <c r="A167" s="29"/>
      <c r="B167" s="30"/>
      <c r="C167" s="217" t="s">
        <v>422</v>
      </c>
      <c r="D167" s="217" t="s">
        <v>284</v>
      </c>
      <c r="E167" s="218" t="s">
        <v>419</v>
      </c>
      <c r="F167" s="219" t="s">
        <v>420</v>
      </c>
      <c r="G167" s="220" t="s">
        <v>356</v>
      </c>
      <c r="H167" s="221">
        <v>310.13799999999998</v>
      </c>
      <c r="I167" s="222">
        <v>18.5</v>
      </c>
      <c r="J167" s="222">
        <f>ROUND(I167*H167,2)</f>
        <v>5737.5500000000002</v>
      </c>
      <c r="K167" s="223"/>
      <c r="L167" s="35"/>
      <c r="M167" s="224" t="s">
        <v>1</v>
      </c>
      <c r="N167" s="225" t="s">
        <v>38</v>
      </c>
      <c r="O167" s="226">
        <v>0.0089999999999999993</v>
      </c>
      <c r="P167" s="226">
        <f>O167*H167</f>
        <v>2.7912419999999996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5737.5500000000002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5737.5500000000002</v>
      </c>
      <c r="BL167" s="14" t="s">
        <v>288</v>
      </c>
      <c r="BM167" s="228" t="s">
        <v>421</v>
      </c>
    </row>
    <row r="168" s="2" customFormat="1" ht="21.75" customHeight="1">
      <c r="A168" s="29"/>
      <c r="B168" s="30"/>
      <c r="C168" s="217" t="s">
        <v>426</v>
      </c>
      <c r="D168" s="217" t="s">
        <v>284</v>
      </c>
      <c r="E168" s="218" t="s">
        <v>423</v>
      </c>
      <c r="F168" s="219" t="s">
        <v>424</v>
      </c>
      <c r="G168" s="220" t="s">
        <v>356</v>
      </c>
      <c r="H168" s="221">
        <v>51.380000000000003</v>
      </c>
      <c r="I168" s="222">
        <v>195</v>
      </c>
      <c r="J168" s="222">
        <f>ROUND(I168*H168,2)</f>
        <v>10019.1</v>
      </c>
      <c r="K168" s="223"/>
      <c r="L168" s="35"/>
      <c r="M168" s="224" t="s">
        <v>1</v>
      </c>
      <c r="N168" s="225" t="s">
        <v>38</v>
      </c>
      <c r="O168" s="226">
        <v>0.435</v>
      </c>
      <c r="P168" s="226">
        <f>O168*H168</f>
        <v>22.350300000000001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10019.1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10019.1</v>
      </c>
      <c r="BL168" s="14" t="s">
        <v>288</v>
      </c>
      <c r="BM168" s="228" t="s">
        <v>425</v>
      </c>
    </row>
    <row r="169" s="2" customFormat="1" ht="16.5" customHeight="1">
      <c r="A169" s="29"/>
      <c r="B169" s="30"/>
      <c r="C169" s="230" t="s">
        <v>431</v>
      </c>
      <c r="D169" s="230" t="s">
        <v>378</v>
      </c>
      <c r="E169" s="231" t="s">
        <v>427</v>
      </c>
      <c r="F169" s="232" t="s">
        <v>428</v>
      </c>
      <c r="G169" s="233" t="s">
        <v>429</v>
      </c>
      <c r="H169" s="234">
        <v>92.483999999999995</v>
      </c>
      <c r="I169" s="235">
        <v>349</v>
      </c>
      <c r="J169" s="235">
        <f>ROUND(I169*H169,2)</f>
        <v>32276.919999999998</v>
      </c>
      <c r="K169" s="236"/>
      <c r="L169" s="237"/>
      <c r="M169" s="238" t="s">
        <v>1</v>
      </c>
      <c r="N169" s="239" t="s">
        <v>38</v>
      </c>
      <c r="O169" s="226">
        <v>0</v>
      </c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311</v>
      </c>
      <c r="AT169" s="228" t="s">
        <v>378</v>
      </c>
      <c r="AU169" s="228" t="s">
        <v>82</v>
      </c>
      <c r="AY169" s="14" t="s">
        <v>282</v>
      </c>
      <c r="BE169" s="229">
        <f>IF(N169="základní",J169,0)</f>
        <v>32276.919999999998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32276.919999999998</v>
      </c>
      <c r="BL169" s="14" t="s">
        <v>288</v>
      </c>
      <c r="BM169" s="228" t="s">
        <v>430</v>
      </c>
    </row>
    <row r="170" s="2" customFormat="1" ht="21.75" customHeight="1">
      <c r="A170" s="29"/>
      <c r="B170" s="30"/>
      <c r="C170" s="217" t="s">
        <v>435</v>
      </c>
      <c r="D170" s="217" t="s">
        <v>284</v>
      </c>
      <c r="E170" s="218" t="s">
        <v>432</v>
      </c>
      <c r="F170" s="219" t="s">
        <v>433</v>
      </c>
      <c r="G170" s="220" t="s">
        <v>356</v>
      </c>
      <c r="H170" s="221">
        <v>245.256</v>
      </c>
      <c r="I170" s="222">
        <v>133</v>
      </c>
      <c r="J170" s="222">
        <f>ROUND(I170*H170,2)</f>
        <v>32619.049999999999</v>
      </c>
      <c r="K170" s="223"/>
      <c r="L170" s="35"/>
      <c r="M170" s="224" t="s">
        <v>1</v>
      </c>
      <c r="N170" s="225" t="s">
        <v>38</v>
      </c>
      <c r="O170" s="226">
        <v>0.32800000000000001</v>
      </c>
      <c r="P170" s="226">
        <f>O170*H170</f>
        <v>80.443967999999998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32619.049999999999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32619.049999999999</v>
      </c>
      <c r="BL170" s="14" t="s">
        <v>288</v>
      </c>
      <c r="BM170" s="228" t="s">
        <v>434</v>
      </c>
    </row>
    <row r="171" s="2" customFormat="1" ht="16.5" customHeight="1">
      <c r="A171" s="29"/>
      <c r="B171" s="30"/>
      <c r="C171" s="230" t="s">
        <v>439</v>
      </c>
      <c r="D171" s="230" t="s">
        <v>378</v>
      </c>
      <c r="E171" s="231" t="s">
        <v>436</v>
      </c>
      <c r="F171" s="232" t="s">
        <v>437</v>
      </c>
      <c r="G171" s="233" t="s">
        <v>429</v>
      </c>
      <c r="H171" s="234">
        <v>95.995999999999995</v>
      </c>
      <c r="I171" s="235">
        <v>220</v>
      </c>
      <c r="J171" s="235">
        <f>ROUND(I171*H171,2)</f>
        <v>21119.119999999999</v>
      </c>
      <c r="K171" s="236"/>
      <c r="L171" s="237"/>
      <c r="M171" s="238" t="s">
        <v>1</v>
      </c>
      <c r="N171" s="239" t="s">
        <v>38</v>
      </c>
      <c r="O171" s="226">
        <v>0</v>
      </c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311</v>
      </c>
      <c r="AT171" s="228" t="s">
        <v>378</v>
      </c>
      <c r="AU171" s="228" t="s">
        <v>82</v>
      </c>
      <c r="AY171" s="14" t="s">
        <v>282</v>
      </c>
      <c r="BE171" s="229">
        <f>IF(N171="základní",J171,0)</f>
        <v>21119.119999999999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21119.119999999999</v>
      </c>
      <c r="BL171" s="14" t="s">
        <v>288</v>
      </c>
      <c r="BM171" s="228" t="s">
        <v>438</v>
      </c>
    </row>
    <row r="172" s="2" customFormat="1" ht="33" customHeight="1">
      <c r="A172" s="29"/>
      <c r="B172" s="30"/>
      <c r="C172" s="217" t="s">
        <v>443</v>
      </c>
      <c r="D172" s="217" t="s">
        <v>284</v>
      </c>
      <c r="E172" s="218" t="s">
        <v>440</v>
      </c>
      <c r="F172" s="219" t="s">
        <v>441</v>
      </c>
      <c r="G172" s="220" t="s">
        <v>356</v>
      </c>
      <c r="H172" s="221">
        <v>30.137</v>
      </c>
      <c r="I172" s="222">
        <v>256</v>
      </c>
      <c r="J172" s="222">
        <f>ROUND(I172*H172,2)</f>
        <v>7715.0699999999997</v>
      </c>
      <c r="K172" s="223"/>
      <c r="L172" s="35"/>
      <c r="M172" s="224" t="s">
        <v>1</v>
      </c>
      <c r="N172" s="225" t="s">
        <v>38</v>
      </c>
      <c r="O172" s="226">
        <v>0.086999999999999994</v>
      </c>
      <c r="P172" s="226">
        <f>O172*H172</f>
        <v>2.6219189999999997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7715.0699999999997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7715.0699999999997</v>
      </c>
      <c r="BL172" s="14" t="s">
        <v>288</v>
      </c>
      <c r="BM172" s="228" t="s">
        <v>442</v>
      </c>
    </row>
    <row r="173" s="2" customFormat="1" ht="33" customHeight="1">
      <c r="A173" s="29"/>
      <c r="B173" s="30"/>
      <c r="C173" s="217" t="s">
        <v>447</v>
      </c>
      <c r="D173" s="217" t="s">
        <v>284</v>
      </c>
      <c r="E173" s="218" t="s">
        <v>444</v>
      </c>
      <c r="F173" s="219" t="s">
        <v>445</v>
      </c>
      <c r="G173" s="220" t="s">
        <v>356</v>
      </c>
      <c r="H173" s="221">
        <v>301.37</v>
      </c>
      <c r="I173" s="222">
        <v>19.399999999999999</v>
      </c>
      <c r="J173" s="222">
        <f>ROUND(I173*H173,2)</f>
        <v>5846.5799999999999</v>
      </c>
      <c r="K173" s="223"/>
      <c r="L173" s="35"/>
      <c r="M173" s="224" t="s">
        <v>1</v>
      </c>
      <c r="N173" s="225" t="s">
        <v>38</v>
      </c>
      <c r="O173" s="226">
        <v>0.0050000000000000001</v>
      </c>
      <c r="P173" s="226">
        <f>O173*H173</f>
        <v>1.50685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5846.5799999999999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5846.5799999999999</v>
      </c>
      <c r="BL173" s="14" t="s">
        <v>288</v>
      </c>
      <c r="BM173" s="228" t="s">
        <v>446</v>
      </c>
    </row>
    <row r="174" s="2" customFormat="1" ht="33" customHeight="1">
      <c r="A174" s="29"/>
      <c r="B174" s="30"/>
      <c r="C174" s="217" t="s">
        <v>451</v>
      </c>
      <c r="D174" s="217" t="s">
        <v>284</v>
      </c>
      <c r="E174" s="218" t="s">
        <v>448</v>
      </c>
      <c r="F174" s="219" t="s">
        <v>449</v>
      </c>
      <c r="G174" s="220" t="s">
        <v>356</v>
      </c>
      <c r="H174" s="221">
        <v>100.3</v>
      </c>
      <c r="I174" s="222">
        <v>296</v>
      </c>
      <c r="J174" s="222">
        <f>ROUND(I174*H174,2)</f>
        <v>29688.799999999999</v>
      </c>
      <c r="K174" s="223"/>
      <c r="L174" s="35"/>
      <c r="M174" s="224" t="s">
        <v>1</v>
      </c>
      <c r="N174" s="225" t="s">
        <v>38</v>
      </c>
      <c r="O174" s="226">
        <v>0.099000000000000005</v>
      </c>
      <c r="P174" s="226">
        <f>O174*H174</f>
        <v>9.9297000000000004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29688.799999999999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29688.799999999999</v>
      </c>
      <c r="BL174" s="14" t="s">
        <v>288</v>
      </c>
      <c r="BM174" s="228" t="s">
        <v>450</v>
      </c>
    </row>
    <row r="175" s="2" customFormat="1" ht="33" customHeight="1">
      <c r="A175" s="29"/>
      <c r="B175" s="30"/>
      <c r="C175" s="217" t="s">
        <v>455</v>
      </c>
      <c r="D175" s="217" t="s">
        <v>284</v>
      </c>
      <c r="E175" s="218" t="s">
        <v>452</v>
      </c>
      <c r="F175" s="219" t="s">
        <v>453</v>
      </c>
      <c r="G175" s="220" t="s">
        <v>356</v>
      </c>
      <c r="H175" s="221">
        <v>1003</v>
      </c>
      <c r="I175" s="222">
        <v>22.800000000000001</v>
      </c>
      <c r="J175" s="222">
        <f>ROUND(I175*H175,2)</f>
        <v>22868.400000000001</v>
      </c>
      <c r="K175" s="223"/>
      <c r="L175" s="35"/>
      <c r="M175" s="224" t="s">
        <v>1</v>
      </c>
      <c r="N175" s="225" t="s">
        <v>38</v>
      </c>
      <c r="O175" s="226">
        <v>0.0060000000000000001</v>
      </c>
      <c r="P175" s="226">
        <f>O175*H175</f>
        <v>6.0179999999999998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22868.400000000001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22868.400000000001</v>
      </c>
      <c r="BL175" s="14" t="s">
        <v>288</v>
      </c>
      <c r="BM175" s="228" t="s">
        <v>454</v>
      </c>
    </row>
    <row r="176" s="2" customFormat="1" ht="33" customHeight="1">
      <c r="A176" s="29"/>
      <c r="B176" s="30"/>
      <c r="C176" s="217" t="s">
        <v>459</v>
      </c>
      <c r="D176" s="217" t="s">
        <v>284</v>
      </c>
      <c r="E176" s="218" t="s">
        <v>456</v>
      </c>
      <c r="F176" s="219" t="s">
        <v>457</v>
      </c>
      <c r="G176" s="220" t="s">
        <v>356</v>
      </c>
      <c r="H176" s="221">
        <v>0.95799999999999996</v>
      </c>
      <c r="I176" s="222">
        <v>336</v>
      </c>
      <c r="J176" s="222">
        <f>ROUND(I176*H176,2)</f>
        <v>321.88999999999999</v>
      </c>
      <c r="K176" s="223"/>
      <c r="L176" s="35"/>
      <c r="M176" s="224" t="s">
        <v>1</v>
      </c>
      <c r="N176" s="225" t="s">
        <v>38</v>
      </c>
      <c r="O176" s="226">
        <v>0.113</v>
      </c>
      <c r="P176" s="226">
        <f>O176*H176</f>
        <v>0.108254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321.88999999999999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321.88999999999999</v>
      </c>
      <c r="BL176" s="14" t="s">
        <v>288</v>
      </c>
      <c r="BM176" s="228" t="s">
        <v>1603</v>
      </c>
    </row>
    <row r="177" s="2" customFormat="1" ht="33" customHeight="1">
      <c r="A177" s="29"/>
      <c r="B177" s="30"/>
      <c r="C177" s="217" t="s">
        <v>463</v>
      </c>
      <c r="D177" s="217" t="s">
        <v>284</v>
      </c>
      <c r="E177" s="218" t="s">
        <v>460</v>
      </c>
      <c r="F177" s="219" t="s">
        <v>461</v>
      </c>
      <c r="G177" s="220" t="s">
        <v>356</v>
      </c>
      <c r="H177" s="221">
        <v>9.5800000000000001</v>
      </c>
      <c r="I177" s="222">
        <v>25.399999999999999</v>
      </c>
      <c r="J177" s="222">
        <f>ROUND(I177*H177,2)</f>
        <v>243.33000000000001</v>
      </c>
      <c r="K177" s="223"/>
      <c r="L177" s="35"/>
      <c r="M177" s="224" t="s">
        <v>1</v>
      </c>
      <c r="N177" s="225" t="s">
        <v>38</v>
      </c>
      <c r="O177" s="226">
        <v>0.0060000000000000001</v>
      </c>
      <c r="P177" s="226">
        <f>O177*H177</f>
        <v>0.057480000000000003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243.33000000000001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243.33000000000001</v>
      </c>
      <c r="BL177" s="14" t="s">
        <v>288</v>
      </c>
      <c r="BM177" s="228" t="s">
        <v>1604</v>
      </c>
    </row>
    <row r="178" s="2" customFormat="1" ht="33" customHeight="1">
      <c r="A178" s="29"/>
      <c r="B178" s="30"/>
      <c r="C178" s="217" t="s">
        <v>467</v>
      </c>
      <c r="D178" s="217" t="s">
        <v>284</v>
      </c>
      <c r="E178" s="218" t="s">
        <v>464</v>
      </c>
      <c r="F178" s="219" t="s">
        <v>465</v>
      </c>
      <c r="G178" s="220" t="s">
        <v>429</v>
      </c>
      <c r="H178" s="221">
        <v>223.37200000000001</v>
      </c>
      <c r="I178" s="222">
        <v>253</v>
      </c>
      <c r="J178" s="222">
        <f>ROUND(I178*H178,2)</f>
        <v>56513.120000000003</v>
      </c>
      <c r="K178" s="223"/>
      <c r="L178" s="35"/>
      <c r="M178" s="224" t="s">
        <v>1</v>
      </c>
      <c r="N178" s="225" t="s">
        <v>38</v>
      </c>
      <c r="O178" s="226">
        <v>0</v>
      </c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56513.120000000003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56513.120000000003</v>
      </c>
      <c r="BL178" s="14" t="s">
        <v>288</v>
      </c>
      <c r="BM178" s="228" t="s">
        <v>466</v>
      </c>
    </row>
    <row r="179" s="2" customFormat="1" ht="21.75" customHeight="1">
      <c r="A179" s="29"/>
      <c r="B179" s="30"/>
      <c r="C179" s="217" t="s">
        <v>471</v>
      </c>
      <c r="D179" s="217" t="s">
        <v>284</v>
      </c>
      <c r="E179" s="218" t="s">
        <v>468</v>
      </c>
      <c r="F179" s="219" t="s">
        <v>469</v>
      </c>
      <c r="G179" s="220" t="s">
        <v>287</v>
      </c>
      <c r="H179" s="221">
        <v>4.7000000000000002</v>
      </c>
      <c r="I179" s="222">
        <v>13.699999999999999</v>
      </c>
      <c r="J179" s="222">
        <f>ROUND(I179*H179,2)</f>
        <v>64.390000000000001</v>
      </c>
      <c r="K179" s="223"/>
      <c r="L179" s="35"/>
      <c r="M179" s="224" t="s">
        <v>1</v>
      </c>
      <c r="N179" s="225" t="s">
        <v>38</v>
      </c>
      <c r="O179" s="226">
        <v>0.019</v>
      </c>
      <c r="P179" s="226">
        <f>O179*H179</f>
        <v>0.089300000000000004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64.390000000000001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64.390000000000001</v>
      </c>
      <c r="BL179" s="14" t="s">
        <v>288</v>
      </c>
      <c r="BM179" s="228" t="s">
        <v>1508</v>
      </c>
    </row>
    <row r="180" s="2" customFormat="1" ht="21.75" customHeight="1">
      <c r="A180" s="29"/>
      <c r="B180" s="30"/>
      <c r="C180" s="217" t="s">
        <v>475</v>
      </c>
      <c r="D180" s="217" t="s">
        <v>284</v>
      </c>
      <c r="E180" s="218" t="s">
        <v>472</v>
      </c>
      <c r="F180" s="219" t="s">
        <v>473</v>
      </c>
      <c r="G180" s="220" t="s">
        <v>287</v>
      </c>
      <c r="H180" s="221">
        <v>111.26000000000001</v>
      </c>
      <c r="I180" s="222">
        <v>21.800000000000001</v>
      </c>
      <c r="J180" s="222">
        <f>ROUND(I180*H180,2)</f>
        <v>2425.4699999999998</v>
      </c>
      <c r="K180" s="223"/>
      <c r="L180" s="35"/>
      <c r="M180" s="224" t="s">
        <v>1</v>
      </c>
      <c r="N180" s="225" t="s">
        <v>38</v>
      </c>
      <c r="O180" s="226">
        <v>0.025000000000000001</v>
      </c>
      <c r="P180" s="226">
        <f>O180*H180</f>
        <v>2.7815000000000003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2425.4699999999998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2425.4699999999998</v>
      </c>
      <c r="BL180" s="14" t="s">
        <v>288</v>
      </c>
      <c r="BM180" s="228" t="s">
        <v>1509</v>
      </c>
    </row>
    <row r="181" s="2" customFormat="1" ht="21.75" customHeight="1">
      <c r="A181" s="29"/>
      <c r="B181" s="30"/>
      <c r="C181" s="217" t="s">
        <v>479</v>
      </c>
      <c r="D181" s="217" t="s">
        <v>284</v>
      </c>
      <c r="E181" s="218" t="s">
        <v>476</v>
      </c>
      <c r="F181" s="219" t="s">
        <v>477</v>
      </c>
      <c r="G181" s="220" t="s">
        <v>287</v>
      </c>
      <c r="H181" s="221">
        <v>4.7000000000000002</v>
      </c>
      <c r="I181" s="222">
        <v>76</v>
      </c>
      <c r="J181" s="222">
        <f>ROUND(I181*H181,2)</f>
        <v>357.19999999999999</v>
      </c>
      <c r="K181" s="223"/>
      <c r="L181" s="35"/>
      <c r="M181" s="224" t="s">
        <v>1</v>
      </c>
      <c r="N181" s="225" t="s">
        <v>38</v>
      </c>
      <c r="O181" s="226">
        <v>0.114</v>
      </c>
      <c r="P181" s="226">
        <f>O181*H181</f>
        <v>0.53580000000000005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357.19999999999999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357.19999999999999</v>
      </c>
      <c r="BL181" s="14" t="s">
        <v>288</v>
      </c>
      <c r="BM181" s="228" t="s">
        <v>478</v>
      </c>
    </row>
    <row r="182" s="2" customFormat="1" ht="21.75" customHeight="1">
      <c r="A182" s="29"/>
      <c r="B182" s="30"/>
      <c r="C182" s="217" t="s">
        <v>483</v>
      </c>
      <c r="D182" s="217" t="s">
        <v>284</v>
      </c>
      <c r="E182" s="218" t="s">
        <v>480</v>
      </c>
      <c r="F182" s="219" t="s">
        <v>481</v>
      </c>
      <c r="G182" s="220" t="s">
        <v>287</v>
      </c>
      <c r="H182" s="221">
        <v>4.7000000000000002</v>
      </c>
      <c r="I182" s="222">
        <v>5.7999999999999998</v>
      </c>
      <c r="J182" s="222">
        <f>ROUND(I182*H182,2)</f>
        <v>27.260000000000002</v>
      </c>
      <c r="K182" s="223"/>
      <c r="L182" s="35"/>
      <c r="M182" s="224" t="s">
        <v>1</v>
      </c>
      <c r="N182" s="225" t="s">
        <v>38</v>
      </c>
      <c r="O182" s="226">
        <v>0.0070000000000000001</v>
      </c>
      <c r="P182" s="226">
        <f>O182*H182</f>
        <v>0.032899999999999999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27.260000000000002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27.260000000000002</v>
      </c>
      <c r="BL182" s="14" t="s">
        <v>288</v>
      </c>
      <c r="BM182" s="228" t="s">
        <v>482</v>
      </c>
    </row>
    <row r="183" s="2" customFormat="1" ht="16.5" customHeight="1">
      <c r="A183" s="29"/>
      <c r="B183" s="30"/>
      <c r="C183" s="230" t="s">
        <v>489</v>
      </c>
      <c r="D183" s="230" t="s">
        <v>378</v>
      </c>
      <c r="E183" s="231" t="s">
        <v>484</v>
      </c>
      <c r="F183" s="232" t="s">
        <v>485</v>
      </c>
      <c r="G183" s="233" t="s">
        <v>486</v>
      </c>
      <c r="H183" s="234">
        <v>0.11799999999999999</v>
      </c>
      <c r="I183" s="235">
        <v>104</v>
      </c>
      <c r="J183" s="235">
        <f>ROUND(I183*H183,2)</f>
        <v>12.27</v>
      </c>
      <c r="K183" s="236"/>
      <c r="L183" s="237"/>
      <c r="M183" s="238" t="s">
        <v>1</v>
      </c>
      <c r="N183" s="239" t="s">
        <v>38</v>
      </c>
      <c r="O183" s="226">
        <v>0</v>
      </c>
      <c r="P183" s="226">
        <f>O183*H183</f>
        <v>0</v>
      </c>
      <c r="Q183" s="226">
        <v>0.001</v>
      </c>
      <c r="R183" s="226">
        <f>Q183*H183</f>
        <v>0.000118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311</v>
      </c>
      <c r="AT183" s="228" t="s">
        <v>378</v>
      </c>
      <c r="AU183" s="228" t="s">
        <v>82</v>
      </c>
      <c r="AY183" s="14" t="s">
        <v>282</v>
      </c>
      <c r="BE183" s="229">
        <f>IF(N183="základní",J183,0)</f>
        <v>12.27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12.27</v>
      </c>
      <c r="BL183" s="14" t="s">
        <v>288</v>
      </c>
      <c r="BM183" s="228" t="s">
        <v>487</v>
      </c>
    </row>
    <row r="184" s="12" customFormat="1" ht="22.8" customHeight="1">
      <c r="A184" s="12"/>
      <c r="B184" s="202"/>
      <c r="C184" s="203"/>
      <c r="D184" s="204" t="s">
        <v>72</v>
      </c>
      <c r="E184" s="215" t="s">
        <v>82</v>
      </c>
      <c r="F184" s="215" t="s">
        <v>488</v>
      </c>
      <c r="G184" s="203"/>
      <c r="H184" s="203"/>
      <c r="I184" s="203"/>
      <c r="J184" s="216">
        <f>BK184</f>
        <v>5700</v>
      </c>
      <c r="K184" s="203"/>
      <c r="L184" s="207"/>
      <c r="M184" s="208"/>
      <c r="N184" s="209"/>
      <c r="O184" s="209"/>
      <c r="P184" s="210">
        <f>P185</f>
        <v>4.6000000000000005</v>
      </c>
      <c r="Q184" s="209"/>
      <c r="R184" s="210">
        <f>R185</f>
        <v>0</v>
      </c>
      <c r="S184" s="209"/>
      <c r="T184" s="211">
        <f>T185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2" t="s">
        <v>80</v>
      </c>
      <c r="AT184" s="213" t="s">
        <v>72</v>
      </c>
      <c r="AU184" s="213" t="s">
        <v>80</v>
      </c>
      <c r="AY184" s="212" t="s">
        <v>282</v>
      </c>
      <c r="BK184" s="214">
        <f>BK185</f>
        <v>5700</v>
      </c>
    </row>
    <row r="185" s="2" customFormat="1" ht="33" customHeight="1">
      <c r="A185" s="29"/>
      <c r="B185" s="30"/>
      <c r="C185" s="217" t="s">
        <v>493</v>
      </c>
      <c r="D185" s="217" t="s">
        <v>284</v>
      </c>
      <c r="E185" s="218" t="s">
        <v>494</v>
      </c>
      <c r="F185" s="219" t="s">
        <v>495</v>
      </c>
      <c r="G185" s="220" t="s">
        <v>356</v>
      </c>
      <c r="H185" s="221">
        <v>5</v>
      </c>
      <c r="I185" s="222">
        <v>1140</v>
      </c>
      <c r="J185" s="222">
        <f>ROUND(I185*H185,2)</f>
        <v>5700</v>
      </c>
      <c r="K185" s="223"/>
      <c r="L185" s="35"/>
      <c r="M185" s="224" t="s">
        <v>1</v>
      </c>
      <c r="N185" s="225" t="s">
        <v>38</v>
      </c>
      <c r="O185" s="226">
        <v>0.92000000000000004</v>
      </c>
      <c r="P185" s="226">
        <f>O185*H185</f>
        <v>4.6000000000000005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5700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5700</v>
      </c>
      <c r="BL185" s="14" t="s">
        <v>288</v>
      </c>
      <c r="BM185" s="228" t="s">
        <v>496</v>
      </c>
    </row>
    <row r="186" s="12" customFormat="1" ht="22.8" customHeight="1">
      <c r="A186" s="12"/>
      <c r="B186" s="202"/>
      <c r="C186" s="203"/>
      <c r="D186" s="204" t="s">
        <v>72</v>
      </c>
      <c r="E186" s="215" t="s">
        <v>155</v>
      </c>
      <c r="F186" s="215" t="s">
        <v>497</v>
      </c>
      <c r="G186" s="203"/>
      <c r="H186" s="203"/>
      <c r="I186" s="203"/>
      <c r="J186" s="216">
        <f>BK186</f>
        <v>27283.07</v>
      </c>
      <c r="K186" s="203"/>
      <c r="L186" s="207"/>
      <c r="M186" s="208"/>
      <c r="N186" s="209"/>
      <c r="O186" s="209"/>
      <c r="P186" s="210">
        <f>SUM(P187:P189)</f>
        <v>48.122420000000005</v>
      </c>
      <c r="Q186" s="209"/>
      <c r="R186" s="210">
        <f>SUM(R187:R189)</f>
        <v>1.0148999999999999</v>
      </c>
      <c r="S186" s="209"/>
      <c r="T186" s="211">
        <f>SUM(T187:T189)</f>
        <v>16.379999999999999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2" t="s">
        <v>80</v>
      </c>
      <c r="AT186" s="213" t="s">
        <v>72</v>
      </c>
      <c r="AU186" s="213" t="s">
        <v>80</v>
      </c>
      <c r="AY186" s="212" t="s">
        <v>282</v>
      </c>
      <c r="BK186" s="214">
        <f>SUM(BK187:BK189)</f>
        <v>27283.07</v>
      </c>
    </row>
    <row r="187" s="2" customFormat="1" ht="21.75" customHeight="1">
      <c r="A187" s="29"/>
      <c r="B187" s="30"/>
      <c r="C187" s="217" t="s">
        <v>498</v>
      </c>
      <c r="D187" s="217" t="s">
        <v>284</v>
      </c>
      <c r="E187" s="218" t="s">
        <v>499</v>
      </c>
      <c r="F187" s="219" t="s">
        <v>500</v>
      </c>
      <c r="G187" s="220" t="s">
        <v>501</v>
      </c>
      <c r="H187" s="221">
        <v>10</v>
      </c>
      <c r="I187" s="222">
        <v>1360</v>
      </c>
      <c r="J187" s="222">
        <f>ROUND(I187*H187,2)</f>
        <v>13600</v>
      </c>
      <c r="K187" s="223"/>
      <c r="L187" s="35"/>
      <c r="M187" s="224" t="s">
        <v>1</v>
      </c>
      <c r="N187" s="225" t="s">
        <v>38</v>
      </c>
      <c r="O187" s="226">
        <v>1.492</v>
      </c>
      <c r="P187" s="226">
        <f>O187*H187</f>
        <v>14.92</v>
      </c>
      <c r="Q187" s="226">
        <v>0.10149</v>
      </c>
      <c r="R187" s="226">
        <f>Q187*H187</f>
        <v>1.0148999999999999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13600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13600</v>
      </c>
      <c r="BL187" s="14" t="s">
        <v>288</v>
      </c>
      <c r="BM187" s="228" t="s">
        <v>502</v>
      </c>
    </row>
    <row r="188" s="2" customFormat="1" ht="21.75" customHeight="1">
      <c r="A188" s="29"/>
      <c r="B188" s="30"/>
      <c r="C188" s="217" t="s">
        <v>503</v>
      </c>
      <c r="D188" s="217" t="s">
        <v>284</v>
      </c>
      <c r="E188" s="218" t="s">
        <v>504</v>
      </c>
      <c r="F188" s="219" t="s">
        <v>505</v>
      </c>
      <c r="G188" s="220" t="s">
        <v>501</v>
      </c>
      <c r="H188" s="221">
        <v>10</v>
      </c>
      <c r="I188" s="222">
        <v>997</v>
      </c>
      <c r="J188" s="222">
        <f>ROUND(I188*H188,2)</f>
        <v>9970</v>
      </c>
      <c r="K188" s="223"/>
      <c r="L188" s="35"/>
      <c r="M188" s="224" t="s">
        <v>1</v>
      </c>
      <c r="N188" s="225" t="s">
        <v>38</v>
      </c>
      <c r="O188" s="226">
        <v>2.5600000000000001</v>
      </c>
      <c r="P188" s="226">
        <f>O188*H188</f>
        <v>25.600000000000001</v>
      </c>
      <c r="Q188" s="226">
        <v>0</v>
      </c>
      <c r="R188" s="226">
        <f>Q188*H188</f>
        <v>0</v>
      </c>
      <c r="S188" s="226">
        <v>1.6379999999999999</v>
      </c>
      <c r="T188" s="227">
        <f>S188*H188</f>
        <v>16.379999999999999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9970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9970</v>
      </c>
      <c r="BL188" s="14" t="s">
        <v>288</v>
      </c>
      <c r="BM188" s="228" t="s">
        <v>506</v>
      </c>
    </row>
    <row r="189" s="2" customFormat="1" ht="16.5" customHeight="1">
      <c r="A189" s="29"/>
      <c r="B189" s="30"/>
      <c r="C189" s="217" t="s">
        <v>507</v>
      </c>
      <c r="D189" s="217" t="s">
        <v>284</v>
      </c>
      <c r="E189" s="218" t="s">
        <v>512</v>
      </c>
      <c r="F189" s="219" t="s">
        <v>513</v>
      </c>
      <c r="G189" s="220" t="s">
        <v>322</v>
      </c>
      <c r="H189" s="221">
        <v>110.18000000000001</v>
      </c>
      <c r="I189" s="222">
        <v>33.700000000000003</v>
      </c>
      <c r="J189" s="222">
        <f>ROUND(I189*H189,2)</f>
        <v>3713.0700000000002</v>
      </c>
      <c r="K189" s="223"/>
      <c r="L189" s="35"/>
      <c r="M189" s="224" t="s">
        <v>1</v>
      </c>
      <c r="N189" s="225" t="s">
        <v>38</v>
      </c>
      <c r="O189" s="226">
        <v>0.069000000000000006</v>
      </c>
      <c r="P189" s="226">
        <f>O189*H189</f>
        <v>7.6024200000000013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3713.0700000000002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3713.0700000000002</v>
      </c>
      <c r="BL189" s="14" t="s">
        <v>288</v>
      </c>
      <c r="BM189" s="228" t="s">
        <v>1605</v>
      </c>
    </row>
    <row r="190" s="12" customFormat="1" ht="22.8" customHeight="1">
      <c r="A190" s="12"/>
      <c r="B190" s="202"/>
      <c r="C190" s="203"/>
      <c r="D190" s="204" t="s">
        <v>72</v>
      </c>
      <c r="E190" s="215" t="s">
        <v>288</v>
      </c>
      <c r="F190" s="215" t="s">
        <v>519</v>
      </c>
      <c r="G190" s="203"/>
      <c r="H190" s="203"/>
      <c r="I190" s="203"/>
      <c r="J190" s="216">
        <f>BK190</f>
        <v>10237.76</v>
      </c>
      <c r="K190" s="203"/>
      <c r="L190" s="207"/>
      <c r="M190" s="208"/>
      <c r="N190" s="209"/>
      <c r="O190" s="209"/>
      <c r="P190" s="210">
        <f>P191</f>
        <v>12.601056</v>
      </c>
      <c r="Q190" s="209"/>
      <c r="R190" s="210">
        <f>R191</f>
        <v>0</v>
      </c>
      <c r="S190" s="209"/>
      <c r="T190" s="211">
        <f>T191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2" t="s">
        <v>80</v>
      </c>
      <c r="AT190" s="213" t="s">
        <v>72</v>
      </c>
      <c r="AU190" s="213" t="s">
        <v>80</v>
      </c>
      <c r="AY190" s="212" t="s">
        <v>282</v>
      </c>
      <c r="BK190" s="214">
        <f>BK191</f>
        <v>10237.76</v>
      </c>
    </row>
    <row r="191" s="2" customFormat="1" ht="33" customHeight="1">
      <c r="A191" s="29"/>
      <c r="B191" s="30"/>
      <c r="C191" s="217" t="s">
        <v>511</v>
      </c>
      <c r="D191" s="217" t="s">
        <v>284</v>
      </c>
      <c r="E191" s="218" t="s">
        <v>521</v>
      </c>
      <c r="F191" s="219" t="s">
        <v>522</v>
      </c>
      <c r="G191" s="220" t="s">
        <v>356</v>
      </c>
      <c r="H191" s="221">
        <v>9.5679999999999996</v>
      </c>
      <c r="I191" s="222">
        <v>1070</v>
      </c>
      <c r="J191" s="222">
        <f>ROUND(I191*H191,2)</f>
        <v>10237.76</v>
      </c>
      <c r="K191" s="223"/>
      <c r="L191" s="35"/>
      <c r="M191" s="224" t="s">
        <v>1</v>
      </c>
      <c r="N191" s="225" t="s">
        <v>38</v>
      </c>
      <c r="O191" s="226">
        <v>1.317</v>
      </c>
      <c r="P191" s="226">
        <f>O191*H191</f>
        <v>12.601056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10237.76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10237.76</v>
      </c>
      <c r="BL191" s="14" t="s">
        <v>288</v>
      </c>
      <c r="BM191" s="228" t="s">
        <v>523</v>
      </c>
    </row>
    <row r="192" s="12" customFormat="1" ht="22.8" customHeight="1">
      <c r="A192" s="12"/>
      <c r="B192" s="202"/>
      <c r="C192" s="203"/>
      <c r="D192" s="204" t="s">
        <v>72</v>
      </c>
      <c r="E192" s="215" t="s">
        <v>299</v>
      </c>
      <c r="F192" s="215" t="s">
        <v>552</v>
      </c>
      <c r="G192" s="203"/>
      <c r="H192" s="203"/>
      <c r="I192" s="203"/>
      <c r="J192" s="216">
        <f>BK192</f>
        <v>139270.73000000001</v>
      </c>
      <c r="K192" s="203"/>
      <c r="L192" s="207"/>
      <c r="M192" s="208"/>
      <c r="N192" s="209"/>
      <c r="O192" s="209"/>
      <c r="P192" s="210">
        <f>SUM(P193:P206)</f>
        <v>73.303132000000005</v>
      </c>
      <c r="Q192" s="209"/>
      <c r="R192" s="210">
        <f>SUM(R193:R206)</f>
        <v>48.533949340000007</v>
      </c>
      <c r="S192" s="209"/>
      <c r="T192" s="211">
        <f>SUM(T193:T206)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12" t="s">
        <v>80</v>
      </c>
      <c r="AT192" s="213" t="s">
        <v>72</v>
      </c>
      <c r="AU192" s="213" t="s">
        <v>80</v>
      </c>
      <c r="AY192" s="212" t="s">
        <v>282</v>
      </c>
      <c r="BK192" s="214">
        <f>SUM(BK193:BK206)</f>
        <v>139270.73000000001</v>
      </c>
    </row>
    <row r="193" s="2" customFormat="1" ht="16.5" customHeight="1">
      <c r="A193" s="29"/>
      <c r="B193" s="30"/>
      <c r="C193" s="217" t="s">
        <v>515</v>
      </c>
      <c r="D193" s="217" t="s">
        <v>284</v>
      </c>
      <c r="E193" s="218" t="s">
        <v>554</v>
      </c>
      <c r="F193" s="219" t="s">
        <v>555</v>
      </c>
      <c r="G193" s="220" t="s">
        <v>287</v>
      </c>
      <c r="H193" s="221">
        <v>53.030000000000001</v>
      </c>
      <c r="I193" s="222">
        <v>56.5</v>
      </c>
      <c r="J193" s="222">
        <f>ROUND(I193*H193,2)</f>
        <v>2996.1999999999998</v>
      </c>
      <c r="K193" s="223"/>
      <c r="L193" s="35"/>
      <c r="M193" s="224" t="s">
        <v>1</v>
      </c>
      <c r="N193" s="225" t="s">
        <v>38</v>
      </c>
      <c r="O193" s="226">
        <v>0.021000000000000001</v>
      </c>
      <c r="P193" s="226">
        <f>O193*H193</f>
        <v>1.1136300000000001</v>
      </c>
      <c r="Q193" s="226">
        <v>0.11500000000000001</v>
      </c>
      <c r="R193" s="226">
        <f>Q193*H193</f>
        <v>6.0984500000000006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2996.1999999999998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2996.1999999999998</v>
      </c>
      <c r="BL193" s="14" t="s">
        <v>288</v>
      </c>
      <c r="BM193" s="228" t="s">
        <v>556</v>
      </c>
    </row>
    <row r="194" s="2" customFormat="1" ht="16.5" customHeight="1">
      <c r="A194" s="29"/>
      <c r="B194" s="30"/>
      <c r="C194" s="217" t="s">
        <v>520</v>
      </c>
      <c r="D194" s="217" t="s">
        <v>284</v>
      </c>
      <c r="E194" s="218" t="s">
        <v>558</v>
      </c>
      <c r="F194" s="219" t="s">
        <v>559</v>
      </c>
      <c r="G194" s="220" t="s">
        <v>287</v>
      </c>
      <c r="H194" s="221">
        <v>15.060000000000001</v>
      </c>
      <c r="I194" s="222">
        <v>162</v>
      </c>
      <c r="J194" s="222">
        <f>ROUND(I194*H194,2)</f>
        <v>2439.7199999999998</v>
      </c>
      <c r="K194" s="223"/>
      <c r="L194" s="35"/>
      <c r="M194" s="224" t="s">
        <v>1</v>
      </c>
      <c r="N194" s="225" t="s">
        <v>38</v>
      </c>
      <c r="O194" s="226">
        <v>0.025999999999999999</v>
      </c>
      <c r="P194" s="226">
        <f>O194*H194</f>
        <v>0.39156000000000002</v>
      </c>
      <c r="Q194" s="226">
        <v>0.34499999999999997</v>
      </c>
      <c r="R194" s="226">
        <f>Q194*H194</f>
        <v>5.1956999999999995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2439.7199999999998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2439.7199999999998</v>
      </c>
      <c r="BL194" s="14" t="s">
        <v>288</v>
      </c>
      <c r="BM194" s="228" t="s">
        <v>560</v>
      </c>
    </row>
    <row r="195" s="2" customFormat="1" ht="16.5" customHeight="1">
      <c r="A195" s="29"/>
      <c r="B195" s="30"/>
      <c r="C195" s="217" t="s">
        <v>524</v>
      </c>
      <c r="D195" s="217" t="s">
        <v>284</v>
      </c>
      <c r="E195" s="218" t="s">
        <v>934</v>
      </c>
      <c r="F195" s="219" t="s">
        <v>935</v>
      </c>
      <c r="G195" s="220" t="s">
        <v>287</v>
      </c>
      <c r="H195" s="221">
        <v>19.670000000000002</v>
      </c>
      <c r="I195" s="222">
        <v>181</v>
      </c>
      <c r="J195" s="222">
        <f>ROUND(I195*H195,2)</f>
        <v>3560.27</v>
      </c>
      <c r="K195" s="223"/>
      <c r="L195" s="35"/>
      <c r="M195" s="224" t="s">
        <v>1</v>
      </c>
      <c r="N195" s="225" t="s">
        <v>38</v>
      </c>
      <c r="O195" s="226">
        <v>0.025999999999999999</v>
      </c>
      <c r="P195" s="226">
        <f>O195*H195</f>
        <v>0.51141999999999999</v>
      </c>
      <c r="Q195" s="226">
        <v>0.39100000000000001</v>
      </c>
      <c r="R195" s="226">
        <f>Q195*H195</f>
        <v>7.690970000000001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3560.27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3560.27</v>
      </c>
      <c r="BL195" s="14" t="s">
        <v>288</v>
      </c>
      <c r="BM195" s="228" t="s">
        <v>936</v>
      </c>
    </row>
    <row r="196" s="2" customFormat="1" ht="16.5" customHeight="1">
      <c r="A196" s="29"/>
      <c r="B196" s="30"/>
      <c r="C196" s="217" t="s">
        <v>528</v>
      </c>
      <c r="D196" s="217" t="s">
        <v>284</v>
      </c>
      <c r="E196" s="218" t="s">
        <v>562</v>
      </c>
      <c r="F196" s="219" t="s">
        <v>563</v>
      </c>
      <c r="G196" s="220" t="s">
        <v>287</v>
      </c>
      <c r="H196" s="221">
        <v>38.560000000000002</v>
      </c>
      <c r="I196" s="222">
        <v>211</v>
      </c>
      <c r="J196" s="222">
        <f>ROUND(I196*H196,2)</f>
        <v>8136.1599999999999</v>
      </c>
      <c r="K196" s="223"/>
      <c r="L196" s="35"/>
      <c r="M196" s="224" t="s">
        <v>1</v>
      </c>
      <c r="N196" s="225" t="s">
        <v>38</v>
      </c>
      <c r="O196" s="226">
        <v>0.029000000000000001</v>
      </c>
      <c r="P196" s="226">
        <f>O196*H196</f>
        <v>1.1182400000000001</v>
      </c>
      <c r="Q196" s="226">
        <v>0.46000000000000002</v>
      </c>
      <c r="R196" s="226">
        <f>Q196*H196</f>
        <v>17.7376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8136.1599999999999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8136.1599999999999</v>
      </c>
      <c r="BL196" s="14" t="s">
        <v>288</v>
      </c>
      <c r="BM196" s="228" t="s">
        <v>564</v>
      </c>
    </row>
    <row r="197" s="2" customFormat="1" ht="16.5" customHeight="1">
      <c r="A197" s="29"/>
      <c r="B197" s="30"/>
      <c r="C197" s="217" t="s">
        <v>532</v>
      </c>
      <c r="D197" s="217" t="s">
        <v>284</v>
      </c>
      <c r="E197" s="218" t="s">
        <v>566</v>
      </c>
      <c r="F197" s="219" t="s">
        <v>567</v>
      </c>
      <c r="G197" s="220" t="s">
        <v>287</v>
      </c>
      <c r="H197" s="221">
        <v>53.030000000000001</v>
      </c>
      <c r="I197" s="222">
        <v>41</v>
      </c>
      <c r="J197" s="222">
        <f>ROUND(I197*H197,2)</f>
        <v>2174.23</v>
      </c>
      <c r="K197" s="223"/>
      <c r="L197" s="35"/>
      <c r="M197" s="224" t="s">
        <v>1</v>
      </c>
      <c r="N197" s="225" t="s">
        <v>38</v>
      </c>
      <c r="O197" s="226">
        <v>0.021000000000000001</v>
      </c>
      <c r="P197" s="226">
        <f>O197*H197</f>
        <v>1.1136300000000001</v>
      </c>
      <c r="Q197" s="226">
        <v>0.108</v>
      </c>
      <c r="R197" s="226">
        <f>Q197*H197</f>
        <v>5.7272400000000001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2174.23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2174.23</v>
      </c>
      <c r="BL197" s="14" t="s">
        <v>288</v>
      </c>
      <c r="BM197" s="228" t="s">
        <v>568</v>
      </c>
    </row>
    <row r="198" s="2" customFormat="1" ht="21.75" customHeight="1">
      <c r="A198" s="29"/>
      <c r="B198" s="30"/>
      <c r="C198" s="217" t="s">
        <v>536</v>
      </c>
      <c r="D198" s="217" t="s">
        <v>284</v>
      </c>
      <c r="E198" s="218" t="s">
        <v>570</v>
      </c>
      <c r="F198" s="219" t="s">
        <v>571</v>
      </c>
      <c r="G198" s="220" t="s">
        <v>287</v>
      </c>
      <c r="H198" s="221">
        <v>11.1</v>
      </c>
      <c r="I198" s="222">
        <v>722</v>
      </c>
      <c r="J198" s="222">
        <f>ROUND(I198*H198,2)</f>
        <v>8014.1999999999998</v>
      </c>
      <c r="K198" s="223"/>
      <c r="L198" s="35"/>
      <c r="M198" s="224" t="s">
        <v>1</v>
      </c>
      <c r="N198" s="225" t="s">
        <v>38</v>
      </c>
      <c r="O198" s="226">
        <v>0.186</v>
      </c>
      <c r="P198" s="226">
        <f>O198*H198</f>
        <v>2.0646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8014.1999999999998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8014.1999999999998</v>
      </c>
      <c r="BL198" s="14" t="s">
        <v>288</v>
      </c>
      <c r="BM198" s="228" t="s">
        <v>572</v>
      </c>
    </row>
    <row r="199" s="2" customFormat="1" ht="21.75" customHeight="1">
      <c r="A199" s="29"/>
      <c r="B199" s="30"/>
      <c r="C199" s="217" t="s">
        <v>540</v>
      </c>
      <c r="D199" s="217" t="s">
        <v>284</v>
      </c>
      <c r="E199" s="218" t="s">
        <v>574</v>
      </c>
      <c r="F199" s="219" t="s">
        <v>575</v>
      </c>
      <c r="G199" s="220" t="s">
        <v>287</v>
      </c>
      <c r="H199" s="221">
        <v>41.93</v>
      </c>
      <c r="I199" s="222">
        <v>741</v>
      </c>
      <c r="J199" s="222">
        <f>ROUND(I199*H199,2)</f>
        <v>31070.130000000001</v>
      </c>
      <c r="K199" s="223"/>
      <c r="L199" s="35"/>
      <c r="M199" s="224" t="s">
        <v>1</v>
      </c>
      <c r="N199" s="225" t="s">
        <v>38</v>
      </c>
      <c r="O199" s="226">
        <v>0.19400000000000001</v>
      </c>
      <c r="P199" s="226">
        <f>O199*H199</f>
        <v>8.1344200000000004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31070.130000000001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31070.130000000001</v>
      </c>
      <c r="BL199" s="14" t="s">
        <v>288</v>
      </c>
      <c r="BM199" s="228" t="s">
        <v>576</v>
      </c>
    </row>
    <row r="200" s="2" customFormat="1" ht="21.75" customHeight="1">
      <c r="A200" s="29"/>
      <c r="B200" s="30"/>
      <c r="C200" s="217" t="s">
        <v>544</v>
      </c>
      <c r="D200" s="217" t="s">
        <v>284</v>
      </c>
      <c r="E200" s="218" t="s">
        <v>578</v>
      </c>
      <c r="F200" s="219" t="s">
        <v>579</v>
      </c>
      <c r="G200" s="220" t="s">
        <v>287</v>
      </c>
      <c r="H200" s="221">
        <v>68.090000000000003</v>
      </c>
      <c r="I200" s="222">
        <v>18.800000000000001</v>
      </c>
      <c r="J200" s="222">
        <f>ROUND(I200*H200,2)</f>
        <v>1280.0899999999999</v>
      </c>
      <c r="K200" s="223"/>
      <c r="L200" s="35"/>
      <c r="M200" s="224" t="s">
        <v>1</v>
      </c>
      <c r="N200" s="225" t="s">
        <v>38</v>
      </c>
      <c r="O200" s="226">
        <v>0.0080000000000000002</v>
      </c>
      <c r="P200" s="226">
        <f>O200*H200</f>
        <v>0.54472000000000009</v>
      </c>
      <c r="Q200" s="226">
        <v>0.00034000000000000002</v>
      </c>
      <c r="R200" s="226">
        <f>Q200*H200</f>
        <v>0.023150600000000004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1280.0899999999999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1280.0899999999999</v>
      </c>
      <c r="BL200" s="14" t="s">
        <v>288</v>
      </c>
      <c r="BM200" s="228" t="s">
        <v>580</v>
      </c>
    </row>
    <row r="201" s="2" customFormat="1" ht="21.75" customHeight="1">
      <c r="A201" s="29"/>
      <c r="B201" s="30"/>
      <c r="C201" s="217" t="s">
        <v>548</v>
      </c>
      <c r="D201" s="217" t="s">
        <v>284</v>
      </c>
      <c r="E201" s="218" t="s">
        <v>582</v>
      </c>
      <c r="F201" s="219" t="s">
        <v>583</v>
      </c>
      <c r="G201" s="220" t="s">
        <v>287</v>
      </c>
      <c r="H201" s="221">
        <v>118.294</v>
      </c>
      <c r="I201" s="222">
        <v>15.300000000000001</v>
      </c>
      <c r="J201" s="222">
        <f>ROUND(I201*H201,2)</f>
        <v>1809.9000000000001</v>
      </c>
      <c r="K201" s="223"/>
      <c r="L201" s="35"/>
      <c r="M201" s="224" t="s">
        <v>1</v>
      </c>
      <c r="N201" s="225" t="s">
        <v>38</v>
      </c>
      <c r="O201" s="226">
        <v>0.002</v>
      </c>
      <c r="P201" s="226">
        <f>O201*H201</f>
        <v>0.23658799999999999</v>
      </c>
      <c r="Q201" s="226">
        <v>0.00071000000000000002</v>
      </c>
      <c r="R201" s="226">
        <f>Q201*H201</f>
        <v>0.083988740000000006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1809.9000000000001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1809.9000000000001</v>
      </c>
      <c r="BL201" s="14" t="s">
        <v>288</v>
      </c>
      <c r="BM201" s="228" t="s">
        <v>584</v>
      </c>
    </row>
    <row r="202" s="2" customFormat="1" ht="21.75" customHeight="1">
      <c r="A202" s="29"/>
      <c r="B202" s="30"/>
      <c r="C202" s="217" t="s">
        <v>553</v>
      </c>
      <c r="D202" s="217" t="s">
        <v>284</v>
      </c>
      <c r="E202" s="218" t="s">
        <v>586</v>
      </c>
      <c r="F202" s="219" t="s">
        <v>587</v>
      </c>
      <c r="G202" s="220" t="s">
        <v>287</v>
      </c>
      <c r="H202" s="221">
        <v>15.060000000000001</v>
      </c>
      <c r="I202" s="222">
        <v>296</v>
      </c>
      <c r="J202" s="222">
        <f>ROUND(I202*H202,2)</f>
        <v>4457.7600000000002</v>
      </c>
      <c r="K202" s="223"/>
      <c r="L202" s="35"/>
      <c r="M202" s="224" t="s">
        <v>1</v>
      </c>
      <c r="N202" s="225" t="s">
        <v>38</v>
      </c>
      <c r="O202" s="226">
        <v>0.068000000000000005</v>
      </c>
      <c r="P202" s="226">
        <f>O202*H202</f>
        <v>1.0240800000000001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4457.7600000000002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4457.7600000000002</v>
      </c>
      <c r="BL202" s="14" t="s">
        <v>288</v>
      </c>
      <c r="BM202" s="228" t="s">
        <v>1606</v>
      </c>
    </row>
    <row r="203" s="2" customFormat="1" ht="21.75" customHeight="1">
      <c r="A203" s="29"/>
      <c r="B203" s="30"/>
      <c r="C203" s="217" t="s">
        <v>557</v>
      </c>
      <c r="D203" s="217" t="s">
        <v>284</v>
      </c>
      <c r="E203" s="218" t="s">
        <v>590</v>
      </c>
      <c r="F203" s="219" t="s">
        <v>591</v>
      </c>
      <c r="G203" s="220" t="s">
        <v>287</v>
      </c>
      <c r="H203" s="221">
        <v>53.030000000000001</v>
      </c>
      <c r="I203" s="222">
        <v>294</v>
      </c>
      <c r="J203" s="222">
        <f>ROUND(I203*H203,2)</f>
        <v>15590.82</v>
      </c>
      <c r="K203" s="223"/>
      <c r="L203" s="35"/>
      <c r="M203" s="224" t="s">
        <v>1</v>
      </c>
      <c r="N203" s="225" t="s">
        <v>38</v>
      </c>
      <c r="O203" s="226">
        <v>0.070999999999999994</v>
      </c>
      <c r="P203" s="226">
        <f>O203*H203</f>
        <v>3.7651299999999996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15590.82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15590.82</v>
      </c>
      <c r="BL203" s="14" t="s">
        <v>288</v>
      </c>
      <c r="BM203" s="228" t="s">
        <v>592</v>
      </c>
    </row>
    <row r="204" s="2" customFormat="1" ht="33" customHeight="1">
      <c r="A204" s="29"/>
      <c r="B204" s="30"/>
      <c r="C204" s="217" t="s">
        <v>561</v>
      </c>
      <c r="D204" s="217" t="s">
        <v>284</v>
      </c>
      <c r="E204" s="218" t="s">
        <v>594</v>
      </c>
      <c r="F204" s="219" t="s">
        <v>595</v>
      </c>
      <c r="G204" s="220" t="s">
        <v>287</v>
      </c>
      <c r="H204" s="221">
        <v>118.294</v>
      </c>
      <c r="I204" s="222">
        <v>318</v>
      </c>
      <c r="J204" s="222">
        <f>ROUND(I204*H204,2)</f>
        <v>37617.489999999998</v>
      </c>
      <c r="K204" s="223"/>
      <c r="L204" s="35"/>
      <c r="M204" s="224" t="s">
        <v>1</v>
      </c>
      <c r="N204" s="225" t="s">
        <v>38</v>
      </c>
      <c r="O204" s="226">
        <v>0.070999999999999994</v>
      </c>
      <c r="P204" s="226">
        <f>O204*H204</f>
        <v>8.3988739999999993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37617.489999999998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37617.489999999998</v>
      </c>
      <c r="BL204" s="14" t="s">
        <v>288</v>
      </c>
      <c r="BM204" s="228" t="s">
        <v>596</v>
      </c>
    </row>
    <row r="205" s="2" customFormat="1" ht="21.75" customHeight="1">
      <c r="A205" s="29"/>
      <c r="B205" s="30"/>
      <c r="C205" s="217" t="s">
        <v>565</v>
      </c>
      <c r="D205" s="217" t="s">
        <v>284</v>
      </c>
      <c r="E205" s="218" t="s">
        <v>1607</v>
      </c>
      <c r="F205" s="219" t="s">
        <v>1608</v>
      </c>
      <c r="G205" s="220" t="s">
        <v>287</v>
      </c>
      <c r="H205" s="221">
        <v>36.439999999999998</v>
      </c>
      <c r="I205" s="222">
        <v>339</v>
      </c>
      <c r="J205" s="222">
        <f>ROUND(I205*H205,2)</f>
        <v>12353.16</v>
      </c>
      <c r="K205" s="223"/>
      <c r="L205" s="35"/>
      <c r="M205" s="224" t="s">
        <v>1</v>
      </c>
      <c r="N205" s="225" t="s">
        <v>38</v>
      </c>
      <c r="O205" s="226">
        <v>0.71999999999999997</v>
      </c>
      <c r="P205" s="226">
        <f>O205*H205</f>
        <v>26.236799999999999</v>
      </c>
      <c r="Q205" s="226">
        <v>0.084250000000000005</v>
      </c>
      <c r="R205" s="226">
        <f>Q205*H205</f>
        <v>3.0700699999999999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12353.16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12353.16</v>
      </c>
      <c r="BL205" s="14" t="s">
        <v>288</v>
      </c>
      <c r="BM205" s="228" t="s">
        <v>1609</v>
      </c>
    </row>
    <row r="206" s="2" customFormat="1" ht="33" customHeight="1">
      <c r="A206" s="29"/>
      <c r="B206" s="30"/>
      <c r="C206" s="217" t="s">
        <v>569</v>
      </c>
      <c r="D206" s="217" t="s">
        <v>284</v>
      </c>
      <c r="E206" s="218" t="s">
        <v>938</v>
      </c>
      <c r="F206" s="219" t="s">
        <v>939</v>
      </c>
      <c r="G206" s="220" t="s">
        <v>287</v>
      </c>
      <c r="H206" s="221">
        <v>28.780000000000001</v>
      </c>
      <c r="I206" s="222">
        <v>270</v>
      </c>
      <c r="J206" s="222">
        <f>ROUND(I206*H206,2)</f>
        <v>7770.6000000000004</v>
      </c>
      <c r="K206" s="223"/>
      <c r="L206" s="35"/>
      <c r="M206" s="224" t="s">
        <v>1</v>
      </c>
      <c r="N206" s="225" t="s">
        <v>38</v>
      </c>
      <c r="O206" s="226">
        <v>0.64800000000000002</v>
      </c>
      <c r="P206" s="226">
        <f>O206*H206</f>
        <v>18.649440000000002</v>
      </c>
      <c r="Q206" s="226">
        <v>0.10100000000000001</v>
      </c>
      <c r="R206" s="226">
        <f>Q206*H206</f>
        <v>2.9067800000000004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7770.6000000000004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7770.6000000000004</v>
      </c>
      <c r="BL206" s="14" t="s">
        <v>288</v>
      </c>
      <c r="BM206" s="228" t="s">
        <v>940</v>
      </c>
    </row>
    <row r="207" s="12" customFormat="1" ht="22.8" customHeight="1">
      <c r="A207" s="12"/>
      <c r="B207" s="202"/>
      <c r="C207" s="203"/>
      <c r="D207" s="204" t="s">
        <v>72</v>
      </c>
      <c r="E207" s="215" t="s">
        <v>311</v>
      </c>
      <c r="F207" s="215" t="s">
        <v>597</v>
      </c>
      <c r="G207" s="203"/>
      <c r="H207" s="203"/>
      <c r="I207" s="203"/>
      <c r="J207" s="216">
        <f>BK207</f>
        <v>336869.20000000001</v>
      </c>
      <c r="K207" s="203"/>
      <c r="L207" s="207"/>
      <c r="M207" s="208"/>
      <c r="N207" s="209"/>
      <c r="O207" s="209"/>
      <c r="P207" s="210">
        <f>SUM(P208:P225)</f>
        <v>115.76678000000001</v>
      </c>
      <c r="Q207" s="209"/>
      <c r="R207" s="210">
        <f>SUM(R208:R225)</f>
        <v>7.5046670499999992</v>
      </c>
      <c r="S207" s="209"/>
      <c r="T207" s="211">
        <f>SUM(T208:T225)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2" t="s">
        <v>80</v>
      </c>
      <c r="AT207" s="213" t="s">
        <v>72</v>
      </c>
      <c r="AU207" s="213" t="s">
        <v>80</v>
      </c>
      <c r="AY207" s="212" t="s">
        <v>282</v>
      </c>
      <c r="BK207" s="214">
        <f>SUM(BK208:BK225)</f>
        <v>336869.20000000001</v>
      </c>
    </row>
    <row r="208" s="2" customFormat="1" ht="33" customHeight="1">
      <c r="A208" s="29"/>
      <c r="B208" s="30"/>
      <c r="C208" s="217" t="s">
        <v>573</v>
      </c>
      <c r="D208" s="217" t="s">
        <v>284</v>
      </c>
      <c r="E208" s="218" t="s">
        <v>1610</v>
      </c>
      <c r="F208" s="219" t="s">
        <v>1611</v>
      </c>
      <c r="G208" s="220" t="s">
        <v>322</v>
      </c>
      <c r="H208" s="221">
        <v>67.400000000000006</v>
      </c>
      <c r="I208" s="222">
        <v>141</v>
      </c>
      <c r="J208" s="222">
        <f>ROUND(I208*H208,2)</f>
        <v>9503.3999999999996</v>
      </c>
      <c r="K208" s="223"/>
      <c r="L208" s="35"/>
      <c r="M208" s="224" t="s">
        <v>1</v>
      </c>
      <c r="N208" s="225" t="s">
        <v>38</v>
      </c>
      <c r="O208" s="226">
        <v>0.29199999999999998</v>
      </c>
      <c r="P208" s="226">
        <f>O208*H208</f>
        <v>19.680800000000001</v>
      </c>
      <c r="Q208" s="226">
        <v>1.0000000000000001E-05</v>
      </c>
      <c r="R208" s="226">
        <f>Q208*H208</f>
        <v>0.00067400000000000012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9503.3999999999996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9503.3999999999996</v>
      </c>
      <c r="BL208" s="14" t="s">
        <v>288</v>
      </c>
      <c r="BM208" s="228" t="s">
        <v>1612</v>
      </c>
    </row>
    <row r="209" s="2" customFormat="1" ht="16.5" customHeight="1">
      <c r="A209" s="29"/>
      <c r="B209" s="30"/>
      <c r="C209" s="230" t="s">
        <v>577</v>
      </c>
      <c r="D209" s="230" t="s">
        <v>378</v>
      </c>
      <c r="E209" s="231" t="s">
        <v>1613</v>
      </c>
      <c r="F209" s="232" t="s">
        <v>1614</v>
      </c>
      <c r="G209" s="233" t="s">
        <v>322</v>
      </c>
      <c r="H209" s="234">
        <v>100.58499999999999</v>
      </c>
      <c r="I209" s="235">
        <v>368</v>
      </c>
      <c r="J209" s="235">
        <f>ROUND(I209*H209,2)</f>
        <v>37015.279999999999</v>
      </c>
      <c r="K209" s="236"/>
      <c r="L209" s="237"/>
      <c r="M209" s="238" t="s">
        <v>1</v>
      </c>
      <c r="N209" s="239" t="s">
        <v>38</v>
      </c>
      <c r="O209" s="226">
        <v>0</v>
      </c>
      <c r="P209" s="226">
        <f>O209*H209</f>
        <v>0</v>
      </c>
      <c r="Q209" s="226">
        <v>0.0024099999999999998</v>
      </c>
      <c r="R209" s="226">
        <f>Q209*H209</f>
        <v>0.24240984999999996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311</v>
      </c>
      <c r="AT209" s="228" t="s">
        <v>378</v>
      </c>
      <c r="AU209" s="228" t="s">
        <v>82</v>
      </c>
      <c r="AY209" s="14" t="s">
        <v>282</v>
      </c>
      <c r="BE209" s="229">
        <f>IF(N209="základní",J209,0)</f>
        <v>37015.279999999999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37015.279999999999</v>
      </c>
      <c r="BL209" s="14" t="s">
        <v>288</v>
      </c>
      <c r="BM209" s="228" t="s">
        <v>1615</v>
      </c>
    </row>
    <row r="210" s="2" customFormat="1" ht="33" customHeight="1">
      <c r="A210" s="29"/>
      <c r="B210" s="30"/>
      <c r="C210" s="217" t="s">
        <v>581</v>
      </c>
      <c r="D210" s="217" t="s">
        <v>284</v>
      </c>
      <c r="E210" s="218" t="s">
        <v>1616</v>
      </c>
      <c r="F210" s="219" t="s">
        <v>1617</v>
      </c>
      <c r="G210" s="220" t="s">
        <v>322</v>
      </c>
      <c r="H210" s="221">
        <v>12.779999999999999</v>
      </c>
      <c r="I210" s="222">
        <v>149</v>
      </c>
      <c r="J210" s="222">
        <f>ROUND(I210*H210,2)</f>
        <v>1904.22</v>
      </c>
      <c r="K210" s="223"/>
      <c r="L210" s="35"/>
      <c r="M210" s="224" t="s">
        <v>1</v>
      </c>
      <c r="N210" s="225" t="s">
        <v>38</v>
      </c>
      <c r="O210" s="226">
        <v>0.36099999999999999</v>
      </c>
      <c r="P210" s="226">
        <f>O210*H210</f>
        <v>4.6135799999999998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1904.22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1904.22</v>
      </c>
      <c r="BL210" s="14" t="s">
        <v>288</v>
      </c>
      <c r="BM210" s="228" t="s">
        <v>1618</v>
      </c>
    </row>
    <row r="211" s="2" customFormat="1" ht="21.75" customHeight="1">
      <c r="A211" s="29"/>
      <c r="B211" s="30"/>
      <c r="C211" s="230" t="s">
        <v>585</v>
      </c>
      <c r="D211" s="230" t="s">
        <v>378</v>
      </c>
      <c r="E211" s="231" t="s">
        <v>1619</v>
      </c>
      <c r="F211" s="232" t="s">
        <v>1620</v>
      </c>
      <c r="G211" s="233" t="s">
        <v>322</v>
      </c>
      <c r="H211" s="234">
        <v>13.1</v>
      </c>
      <c r="I211" s="235">
        <v>534</v>
      </c>
      <c r="J211" s="235">
        <f>ROUND(I211*H211,2)</f>
        <v>6995.3999999999996</v>
      </c>
      <c r="K211" s="236"/>
      <c r="L211" s="237"/>
      <c r="M211" s="238" t="s">
        <v>1</v>
      </c>
      <c r="N211" s="239" t="s">
        <v>38</v>
      </c>
      <c r="O211" s="226">
        <v>0</v>
      </c>
      <c r="P211" s="226">
        <f>O211*H211</f>
        <v>0</v>
      </c>
      <c r="Q211" s="226">
        <v>0.0045700000000000003</v>
      </c>
      <c r="R211" s="226">
        <f>Q211*H211</f>
        <v>0.059867000000000004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311</v>
      </c>
      <c r="AT211" s="228" t="s">
        <v>378</v>
      </c>
      <c r="AU211" s="228" t="s">
        <v>82</v>
      </c>
      <c r="AY211" s="14" t="s">
        <v>282</v>
      </c>
      <c r="BE211" s="229">
        <f>IF(N211="základní",J211,0)</f>
        <v>6995.3999999999996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6995.3999999999996</v>
      </c>
      <c r="BL211" s="14" t="s">
        <v>288</v>
      </c>
      <c r="BM211" s="228" t="s">
        <v>1621</v>
      </c>
    </row>
    <row r="212" s="2" customFormat="1" ht="21.75" customHeight="1">
      <c r="A212" s="29"/>
      <c r="B212" s="30"/>
      <c r="C212" s="217" t="s">
        <v>589</v>
      </c>
      <c r="D212" s="217" t="s">
        <v>284</v>
      </c>
      <c r="E212" s="218" t="s">
        <v>1622</v>
      </c>
      <c r="F212" s="219" t="s">
        <v>1623</v>
      </c>
      <c r="G212" s="220" t="s">
        <v>501</v>
      </c>
      <c r="H212" s="221">
        <v>23</v>
      </c>
      <c r="I212" s="222">
        <v>226</v>
      </c>
      <c r="J212" s="222">
        <f>ROUND(I212*H212,2)</f>
        <v>5198</v>
      </c>
      <c r="K212" s="223"/>
      <c r="L212" s="35"/>
      <c r="M212" s="224" t="s">
        <v>1</v>
      </c>
      <c r="N212" s="225" t="s">
        <v>38</v>
      </c>
      <c r="O212" s="226">
        <v>0.68300000000000005</v>
      </c>
      <c r="P212" s="226">
        <f>O212*H212</f>
        <v>15.709000000000001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5198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5198</v>
      </c>
      <c r="BL212" s="14" t="s">
        <v>288</v>
      </c>
      <c r="BM212" s="228" t="s">
        <v>1624</v>
      </c>
    </row>
    <row r="213" s="2" customFormat="1" ht="16.5" customHeight="1">
      <c r="A213" s="29"/>
      <c r="B213" s="30"/>
      <c r="C213" s="230" t="s">
        <v>593</v>
      </c>
      <c r="D213" s="230" t="s">
        <v>378</v>
      </c>
      <c r="E213" s="231" t="s">
        <v>1625</v>
      </c>
      <c r="F213" s="232" t="s">
        <v>1626</v>
      </c>
      <c r="G213" s="233" t="s">
        <v>501</v>
      </c>
      <c r="H213" s="234">
        <v>23</v>
      </c>
      <c r="I213" s="235">
        <v>106</v>
      </c>
      <c r="J213" s="235">
        <f>ROUND(I213*H213,2)</f>
        <v>2438</v>
      </c>
      <c r="K213" s="236"/>
      <c r="L213" s="237"/>
      <c r="M213" s="238" t="s">
        <v>1</v>
      </c>
      <c r="N213" s="239" t="s">
        <v>38</v>
      </c>
      <c r="O213" s="226">
        <v>0</v>
      </c>
      <c r="P213" s="226">
        <f>O213*H213</f>
        <v>0</v>
      </c>
      <c r="Q213" s="226">
        <v>0.00064999999999999997</v>
      </c>
      <c r="R213" s="226">
        <f>Q213*H213</f>
        <v>0.01495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311</v>
      </c>
      <c r="AT213" s="228" t="s">
        <v>378</v>
      </c>
      <c r="AU213" s="228" t="s">
        <v>82</v>
      </c>
      <c r="AY213" s="14" t="s">
        <v>282</v>
      </c>
      <c r="BE213" s="229">
        <f>IF(N213="základní",J213,0)</f>
        <v>2438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2438</v>
      </c>
      <c r="BL213" s="14" t="s">
        <v>288</v>
      </c>
      <c r="BM213" s="228" t="s">
        <v>1627</v>
      </c>
    </row>
    <row r="214" s="2" customFormat="1" ht="21.75" customHeight="1">
      <c r="A214" s="29"/>
      <c r="B214" s="30"/>
      <c r="C214" s="217" t="s">
        <v>598</v>
      </c>
      <c r="D214" s="217" t="s">
        <v>284</v>
      </c>
      <c r="E214" s="218" t="s">
        <v>607</v>
      </c>
      <c r="F214" s="219" t="s">
        <v>608</v>
      </c>
      <c r="G214" s="220" t="s">
        <v>501</v>
      </c>
      <c r="H214" s="221">
        <v>27</v>
      </c>
      <c r="I214" s="222">
        <v>86</v>
      </c>
      <c r="J214" s="222">
        <f>ROUND(I214*H214,2)</f>
        <v>2322</v>
      </c>
      <c r="K214" s="223"/>
      <c r="L214" s="35"/>
      <c r="M214" s="224" t="s">
        <v>1</v>
      </c>
      <c r="N214" s="225" t="s">
        <v>38</v>
      </c>
      <c r="O214" s="226">
        <v>0.68300000000000005</v>
      </c>
      <c r="P214" s="226">
        <f>O214*H214</f>
        <v>18.441000000000003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2322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2322</v>
      </c>
      <c r="BL214" s="14" t="s">
        <v>288</v>
      </c>
      <c r="BM214" s="228" t="s">
        <v>1628</v>
      </c>
    </row>
    <row r="215" s="2" customFormat="1" ht="16.5" customHeight="1">
      <c r="A215" s="29"/>
      <c r="B215" s="30"/>
      <c r="C215" s="230" t="s">
        <v>602</v>
      </c>
      <c r="D215" s="230" t="s">
        <v>378</v>
      </c>
      <c r="E215" s="231" t="s">
        <v>611</v>
      </c>
      <c r="F215" s="232" t="s">
        <v>612</v>
      </c>
      <c r="G215" s="233" t="s">
        <v>501</v>
      </c>
      <c r="H215" s="234">
        <v>27</v>
      </c>
      <c r="I215" s="235">
        <v>40.399999999999999</v>
      </c>
      <c r="J215" s="235">
        <f>ROUND(I215*H215,2)</f>
        <v>1090.8</v>
      </c>
      <c r="K215" s="236"/>
      <c r="L215" s="237"/>
      <c r="M215" s="238" t="s">
        <v>1</v>
      </c>
      <c r="N215" s="239" t="s">
        <v>38</v>
      </c>
      <c r="O215" s="226">
        <v>0</v>
      </c>
      <c r="P215" s="226">
        <f>O215*H215</f>
        <v>0</v>
      </c>
      <c r="Q215" s="226">
        <v>0.00029</v>
      </c>
      <c r="R215" s="226">
        <f>Q215*H215</f>
        <v>0.0078300000000000002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311</v>
      </c>
      <c r="AT215" s="228" t="s">
        <v>378</v>
      </c>
      <c r="AU215" s="228" t="s">
        <v>82</v>
      </c>
      <c r="AY215" s="14" t="s">
        <v>282</v>
      </c>
      <c r="BE215" s="229">
        <f>IF(N215="základní",J215,0)</f>
        <v>1090.8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1090.8</v>
      </c>
      <c r="BL215" s="14" t="s">
        <v>288</v>
      </c>
      <c r="BM215" s="228" t="s">
        <v>1629</v>
      </c>
    </row>
    <row r="216" s="2" customFormat="1" ht="21.75" customHeight="1">
      <c r="A216" s="29"/>
      <c r="B216" s="30"/>
      <c r="C216" s="217" t="s">
        <v>606</v>
      </c>
      <c r="D216" s="217" t="s">
        <v>284</v>
      </c>
      <c r="E216" s="218" t="s">
        <v>1630</v>
      </c>
      <c r="F216" s="219" t="s">
        <v>1631</v>
      </c>
      <c r="G216" s="220" t="s">
        <v>501</v>
      </c>
      <c r="H216" s="221">
        <v>13</v>
      </c>
      <c r="I216" s="222">
        <v>1090</v>
      </c>
      <c r="J216" s="222">
        <f>ROUND(I216*H216,2)</f>
        <v>14170</v>
      </c>
      <c r="K216" s="223"/>
      <c r="L216" s="35"/>
      <c r="M216" s="224" t="s">
        <v>1</v>
      </c>
      <c r="N216" s="225" t="s">
        <v>38</v>
      </c>
      <c r="O216" s="226">
        <v>0.5</v>
      </c>
      <c r="P216" s="226">
        <f>O216*H216</f>
        <v>6.5</v>
      </c>
      <c r="Q216" s="226">
        <v>0.040050000000000002</v>
      </c>
      <c r="R216" s="226">
        <f>Q216*H216</f>
        <v>0.52065000000000006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14170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14170</v>
      </c>
      <c r="BL216" s="14" t="s">
        <v>288</v>
      </c>
      <c r="BM216" s="228" t="s">
        <v>1632</v>
      </c>
    </row>
    <row r="217" s="2" customFormat="1" ht="33" customHeight="1">
      <c r="A217" s="29"/>
      <c r="B217" s="30"/>
      <c r="C217" s="217" t="s">
        <v>610</v>
      </c>
      <c r="D217" s="217" t="s">
        <v>284</v>
      </c>
      <c r="E217" s="218" t="s">
        <v>1633</v>
      </c>
      <c r="F217" s="219" t="s">
        <v>1634</v>
      </c>
      <c r="G217" s="220" t="s">
        <v>501</v>
      </c>
      <c r="H217" s="221">
        <v>13</v>
      </c>
      <c r="I217" s="222">
        <v>1350</v>
      </c>
      <c r="J217" s="222">
        <f>ROUND(I217*H217,2)</f>
        <v>17550</v>
      </c>
      <c r="K217" s="223"/>
      <c r="L217" s="35"/>
      <c r="M217" s="224" t="s">
        <v>1</v>
      </c>
      <c r="N217" s="225" t="s">
        <v>38</v>
      </c>
      <c r="O217" s="226">
        <v>0.25</v>
      </c>
      <c r="P217" s="226">
        <f>O217*H217</f>
        <v>3.25</v>
      </c>
      <c r="Q217" s="226">
        <v>0.0081399999999999997</v>
      </c>
      <c r="R217" s="226">
        <f>Q217*H217</f>
        <v>0.10582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17550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17550</v>
      </c>
      <c r="BL217" s="14" t="s">
        <v>288</v>
      </c>
      <c r="BM217" s="228" t="s">
        <v>1635</v>
      </c>
    </row>
    <row r="218" s="2" customFormat="1" ht="21.75" customHeight="1">
      <c r="A218" s="29"/>
      <c r="B218" s="30"/>
      <c r="C218" s="217" t="s">
        <v>614</v>
      </c>
      <c r="D218" s="217" t="s">
        <v>284</v>
      </c>
      <c r="E218" s="218" t="s">
        <v>1636</v>
      </c>
      <c r="F218" s="219" t="s">
        <v>1637</v>
      </c>
      <c r="G218" s="220" t="s">
        <v>501</v>
      </c>
      <c r="H218" s="221">
        <v>13</v>
      </c>
      <c r="I218" s="222">
        <v>75.200000000000003</v>
      </c>
      <c r="J218" s="222">
        <f>ROUND(I218*H218,2)</f>
        <v>977.60000000000002</v>
      </c>
      <c r="K218" s="223"/>
      <c r="L218" s="35"/>
      <c r="M218" s="224" t="s">
        <v>1</v>
      </c>
      <c r="N218" s="225" t="s">
        <v>38</v>
      </c>
      <c r="O218" s="226">
        <v>0.22</v>
      </c>
      <c r="P218" s="226">
        <f>O218*H218</f>
        <v>2.8599999999999999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977.60000000000002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977.60000000000002</v>
      </c>
      <c r="BL218" s="14" t="s">
        <v>288</v>
      </c>
      <c r="BM218" s="228" t="s">
        <v>1638</v>
      </c>
    </row>
    <row r="219" s="2" customFormat="1" ht="33" customHeight="1">
      <c r="A219" s="29"/>
      <c r="B219" s="30"/>
      <c r="C219" s="217" t="s">
        <v>618</v>
      </c>
      <c r="D219" s="217" t="s">
        <v>284</v>
      </c>
      <c r="E219" s="218" t="s">
        <v>1639</v>
      </c>
      <c r="F219" s="219" t="s">
        <v>1640</v>
      </c>
      <c r="G219" s="220" t="s">
        <v>501</v>
      </c>
      <c r="H219" s="221">
        <v>13</v>
      </c>
      <c r="I219" s="222">
        <v>2470</v>
      </c>
      <c r="J219" s="222">
        <f>ROUND(I219*H219,2)</f>
        <v>32110</v>
      </c>
      <c r="K219" s="223"/>
      <c r="L219" s="35"/>
      <c r="M219" s="224" t="s">
        <v>1</v>
      </c>
      <c r="N219" s="225" t="s">
        <v>38</v>
      </c>
      <c r="O219" s="226">
        <v>0.34999999999999998</v>
      </c>
      <c r="P219" s="226">
        <f>O219*H219</f>
        <v>4.5499999999999998</v>
      </c>
      <c r="Q219" s="226">
        <v>0.037249999999999998</v>
      </c>
      <c r="R219" s="226">
        <f>Q219*H219</f>
        <v>0.48424999999999996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32110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32110</v>
      </c>
      <c r="BL219" s="14" t="s">
        <v>288</v>
      </c>
      <c r="BM219" s="228" t="s">
        <v>1641</v>
      </c>
    </row>
    <row r="220" s="2" customFormat="1" ht="21.75" customHeight="1">
      <c r="A220" s="29"/>
      <c r="B220" s="30"/>
      <c r="C220" s="217" t="s">
        <v>622</v>
      </c>
      <c r="D220" s="217" t="s">
        <v>284</v>
      </c>
      <c r="E220" s="218" t="s">
        <v>1642</v>
      </c>
      <c r="F220" s="219" t="s">
        <v>1643</v>
      </c>
      <c r="G220" s="220" t="s">
        <v>501</v>
      </c>
      <c r="H220" s="221">
        <v>11</v>
      </c>
      <c r="I220" s="222">
        <v>5250</v>
      </c>
      <c r="J220" s="222">
        <f>ROUND(I220*H220,2)</f>
        <v>57750</v>
      </c>
      <c r="K220" s="223"/>
      <c r="L220" s="35"/>
      <c r="M220" s="224" t="s">
        <v>1</v>
      </c>
      <c r="N220" s="225" t="s">
        <v>38</v>
      </c>
      <c r="O220" s="226">
        <v>0.66700000000000004</v>
      </c>
      <c r="P220" s="226">
        <f>O220*H220</f>
        <v>7.3370000000000006</v>
      </c>
      <c r="Q220" s="226">
        <v>0.1056</v>
      </c>
      <c r="R220" s="226">
        <f>Q220*H220</f>
        <v>1.1616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57750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57750</v>
      </c>
      <c r="BL220" s="14" t="s">
        <v>288</v>
      </c>
      <c r="BM220" s="228" t="s">
        <v>1644</v>
      </c>
    </row>
    <row r="221" s="2" customFormat="1" ht="21.75" customHeight="1">
      <c r="A221" s="29"/>
      <c r="B221" s="30"/>
      <c r="C221" s="217" t="s">
        <v>626</v>
      </c>
      <c r="D221" s="217" t="s">
        <v>284</v>
      </c>
      <c r="E221" s="218" t="s">
        <v>1645</v>
      </c>
      <c r="F221" s="219" t="s">
        <v>1646</v>
      </c>
      <c r="G221" s="220" t="s">
        <v>501</v>
      </c>
      <c r="H221" s="221">
        <v>11</v>
      </c>
      <c r="I221" s="222">
        <v>3790</v>
      </c>
      <c r="J221" s="222">
        <f>ROUND(I221*H221,2)</f>
        <v>41690</v>
      </c>
      <c r="K221" s="223"/>
      <c r="L221" s="35"/>
      <c r="M221" s="224" t="s">
        <v>1</v>
      </c>
      <c r="N221" s="225" t="s">
        <v>38</v>
      </c>
      <c r="O221" s="226">
        <v>0.16700000000000001</v>
      </c>
      <c r="P221" s="226">
        <f>O221*H221</f>
        <v>1.8370000000000002</v>
      </c>
      <c r="Q221" s="226">
        <v>0.024240000000000001</v>
      </c>
      <c r="R221" s="226">
        <f>Q221*H221</f>
        <v>0.26663999999999999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41690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41690</v>
      </c>
      <c r="BL221" s="14" t="s">
        <v>288</v>
      </c>
      <c r="BM221" s="228" t="s">
        <v>1647</v>
      </c>
    </row>
    <row r="222" s="2" customFormat="1" ht="21.75" customHeight="1">
      <c r="A222" s="29"/>
      <c r="B222" s="30"/>
      <c r="C222" s="217" t="s">
        <v>630</v>
      </c>
      <c r="D222" s="217" t="s">
        <v>284</v>
      </c>
      <c r="E222" s="218" t="s">
        <v>1648</v>
      </c>
      <c r="F222" s="219" t="s">
        <v>1649</v>
      </c>
      <c r="G222" s="220" t="s">
        <v>501</v>
      </c>
      <c r="H222" s="221">
        <v>11</v>
      </c>
      <c r="I222" s="222">
        <v>114</v>
      </c>
      <c r="J222" s="222">
        <f>ROUND(I222*H222,2)</f>
        <v>1254</v>
      </c>
      <c r="K222" s="223"/>
      <c r="L222" s="35"/>
      <c r="M222" s="224" t="s">
        <v>1</v>
      </c>
      <c r="N222" s="225" t="s">
        <v>38</v>
      </c>
      <c r="O222" s="226">
        <v>0.33300000000000002</v>
      </c>
      <c r="P222" s="226">
        <f>O222*H222</f>
        <v>3.6630000000000003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1254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1254</v>
      </c>
      <c r="BL222" s="14" t="s">
        <v>288</v>
      </c>
      <c r="BM222" s="228" t="s">
        <v>1650</v>
      </c>
    </row>
    <row r="223" s="2" customFormat="1" ht="33" customHeight="1">
      <c r="A223" s="29"/>
      <c r="B223" s="30"/>
      <c r="C223" s="217" t="s">
        <v>634</v>
      </c>
      <c r="D223" s="217" t="s">
        <v>284</v>
      </c>
      <c r="E223" s="218" t="s">
        <v>1651</v>
      </c>
      <c r="F223" s="219" t="s">
        <v>1652</v>
      </c>
      <c r="G223" s="220" t="s">
        <v>501</v>
      </c>
      <c r="H223" s="221">
        <v>11</v>
      </c>
      <c r="I223" s="222">
        <v>9210</v>
      </c>
      <c r="J223" s="222">
        <f>ROUND(I223*H223,2)</f>
        <v>101310</v>
      </c>
      <c r="K223" s="223"/>
      <c r="L223" s="35"/>
      <c r="M223" s="224" t="s">
        <v>1</v>
      </c>
      <c r="N223" s="225" t="s">
        <v>38</v>
      </c>
      <c r="O223" s="226">
        <v>1.7509999999999999</v>
      </c>
      <c r="P223" s="226">
        <f>O223*H223</f>
        <v>19.260999999999999</v>
      </c>
      <c r="Q223" s="226">
        <v>0.42115999999999998</v>
      </c>
      <c r="R223" s="226">
        <f>Q223*H223</f>
        <v>4.6327599999999993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101310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101310</v>
      </c>
      <c r="BL223" s="14" t="s">
        <v>288</v>
      </c>
      <c r="BM223" s="228" t="s">
        <v>1653</v>
      </c>
    </row>
    <row r="224" s="2" customFormat="1" ht="16.5" customHeight="1">
      <c r="A224" s="29"/>
      <c r="B224" s="30"/>
      <c r="C224" s="217" t="s">
        <v>638</v>
      </c>
      <c r="D224" s="217" t="s">
        <v>284</v>
      </c>
      <c r="E224" s="218" t="s">
        <v>1654</v>
      </c>
      <c r="F224" s="219" t="s">
        <v>1655</v>
      </c>
      <c r="G224" s="220" t="s">
        <v>322</v>
      </c>
      <c r="H224" s="221">
        <v>110.18000000000001</v>
      </c>
      <c r="I224" s="222">
        <v>23.199999999999999</v>
      </c>
      <c r="J224" s="222">
        <f>ROUND(I224*H224,2)</f>
        <v>2556.1799999999998</v>
      </c>
      <c r="K224" s="223"/>
      <c r="L224" s="35"/>
      <c r="M224" s="224" t="s">
        <v>1</v>
      </c>
      <c r="N224" s="225" t="s">
        <v>38</v>
      </c>
      <c r="O224" s="226">
        <v>0.055</v>
      </c>
      <c r="P224" s="226">
        <f>O224*H224</f>
        <v>6.0599000000000007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2556.1799999999998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2556.1799999999998</v>
      </c>
      <c r="BL224" s="14" t="s">
        <v>288</v>
      </c>
      <c r="BM224" s="228" t="s">
        <v>1656</v>
      </c>
    </row>
    <row r="225" s="2" customFormat="1" ht="21.75" customHeight="1">
      <c r="A225" s="29"/>
      <c r="B225" s="30"/>
      <c r="C225" s="217" t="s">
        <v>642</v>
      </c>
      <c r="D225" s="217" t="s">
        <v>284</v>
      </c>
      <c r="E225" s="218" t="s">
        <v>676</v>
      </c>
      <c r="F225" s="219" t="s">
        <v>677</v>
      </c>
      <c r="G225" s="220" t="s">
        <v>322</v>
      </c>
      <c r="H225" s="221">
        <v>80.180000000000007</v>
      </c>
      <c r="I225" s="222">
        <v>12.9</v>
      </c>
      <c r="J225" s="222">
        <f>ROUND(I225*H225,2)</f>
        <v>1034.3199999999999</v>
      </c>
      <c r="K225" s="223"/>
      <c r="L225" s="35"/>
      <c r="M225" s="224" t="s">
        <v>1</v>
      </c>
      <c r="N225" s="225" t="s">
        <v>38</v>
      </c>
      <c r="O225" s="226">
        <v>0.025000000000000001</v>
      </c>
      <c r="P225" s="226">
        <f>O225*H225</f>
        <v>2.0045000000000002</v>
      </c>
      <c r="Q225" s="226">
        <v>9.0000000000000006E-05</v>
      </c>
      <c r="R225" s="226">
        <f>Q225*H225</f>
        <v>0.0072162000000000007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1034.3199999999999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1034.3199999999999</v>
      </c>
      <c r="BL225" s="14" t="s">
        <v>288</v>
      </c>
      <c r="BM225" s="228" t="s">
        <v>678</v>
      </c>
    </row>
    <row r="226" s="12" customFormat="1" ht="22.8" customHeight="1">
      <c r="A226" s="12"/>
      <c r="B226" s="202"/>
      <c r="C226" s="203"/>
      <c r="D226" s="204" t="s">
        <v>72</v>
      </c>
      <c r="E226" s="215" t="s">
        <v>315</v>
      </c>
      <c r="F226" s="215" t="s">
        <v>683</v>
      </c>
      <c r="G226" s="203"/>
      <c r="H226" s="203"/>
      <c r="I226" s="203"/>
      <c r="J226" s="216">
        <f>BK226</f>
        <v>59325.150000000009</v>
      </c>
      <c r="K226" s="203"/>
      <c r="L226" s="207"/>
      <c r="M226" s="208"/>
      <c r="N226" s="209"/>
      <c r="O226" s="209"/>
      <c r="P226" s="210">
        <f>SUM(P227:P236)</f>
        <v>109.75492800000001</v>
      </c>
      <c r="Q226" s="209"/>
      <c r="R226" s="210">
        <f>SUM(R227:R236)</f>
        <v>14.0546826</v>
      </c>
      <c r="S226" s="209"/>
      <c r="T226" s="211">
        <f>SUM(T227:T236)</f>
        <v>2.0646800000000001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12" t="s">
        <v>80</v>
      </c>
      <c r="AT226" s="213" t="s">
        <v>72</v>
      </c>
      <c r="AU226" s="213" t="s">
        <v>80</v>
      </c>
      <c r="AY226" s="212" t="s">
        <v>282</v>
      </c>
      <c r="BK226" s="214">
        <f>SUM(BK227:BK236)</f>
        <v>59325.150000000009</v>
      </c>
    </row>
    <row r="227" s="2" customFormat="1" ht="33" customHeight="1">
      <c r="A227" s="29"/>
      <c r="B227" s="30"/>
      <c r="C227" s="217" t="s">
        <v>646</v>
      </c>
      <c r="D227" s="217" t="s">
        <v>284</v>
      </c>
      <c r="E227" s="218" t="s">
        <v>857</v>
      </c>
      <c r="F227" s="219" t="s">
        <v>858</v>
      </c>
      <c r="G227" s="220" t="s">
        <v>322</v>
      </c>
      <c r="H227" s="221">
        <v>63</v>
      </c>
      <c r="I227" s="222">
        <v>256</v>
      </c>
      <c r="J227" s="222">
        <f>ROUND(I227*H227,2)</f>
        <v>16128</v>
      </c>
      <c r="K227" s="223"/>
      <c r="L227" s="35"/>
      <c r="M227" s="224" t="s">
        <v>1</v>
      </c>
      <c r="N227" s="225" t="s">
        <v>38</v>
      </c>
      <c r="O227" s="226">
        <v>0.26800000000000002</v>
      </c>
      <c r="P227" s="226">
        <f>O227*H227</f>
        <v>16.884</v>
      </c>
      <c r="Q227" s="226">
        <v>0.15540000000000001</v>
      </c>
      <c r="R227" s="226">
        <f>Q227*H227</f>
        <v>9.7902000000000005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16128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16128</v>
      </c>
      <c r="BL227" s="14" t="s">
        <v>288</v>
      </c>
      <c r="BM227" s="228" t="s">
        <v>1500</v>
      </c>
    </row>
    <row r="228" s="2" customFormat="1" ht="21.75" customHeight="1">
      <c r="A228" s="29"/>
      <c r="B228" s="30"/>
      <c r="C228" s="217" t="s">
        <v>650</v>
      </c>
      <c r="D228" s="217" t="s">
        <v>284</v>
      </c>
      <c r="E228" s="218" t="s">
        <v>860</v>
      </c>
      <c r="F228" s="219" t="s">
        <v>861</v>
      </c>
      <c r="G228" s="220" t="s">
        <v>356</v>
      </c>
      <c r="H228" s="221">
        <v>1.8899999999999999</v>
      </c>
      <c r="I228" s="222">
        <v>3020</v>
      </c>
      <c r="J228" s="222">
        <f>ROUND(I228*H228,2)</f>
        <v>5707.8000000000002</v>
      </c>
      <c r="K228" s="223"/>
      <c r="L228" s="35"/>
      <c r="M228" s="224" t="s">
        <v>1</v>
      </c>
      <c r="N228" s="225" t="s">
        <v>38</v>
      </c>
      <c r="O228" s="226">
        <v>1.442</v>
      </c>
      <c r="P228" s="226">
        <f>O228*H228</f>
        <v>2.7253799999999999</v>
      </c>
      <c r="Q228" s="226">
        <v>2.2563399999999998</v>
      </c>
      <c r="R228" s="226">
        <f>Q228*H228</f>
        <v>4.2644825999999991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5707.8000000000002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5707.8000000000002</v>
      </c>
      <c r="BL228" s="14" t="s">
        <v>288</v>
      </c>
      <c r="BM228" s="228" t="s">
        <v>1501</v>
      </c>
    </row>
    <row r="229" s="2" customFormat="1" ht="33" customHeight="1">
      <c r="A229" s="29"/>
      <c r="B229" s="30"/>
      <c r="C229" s="217" t="s">
        <v>654</v>
      </c>
      <c r="D229" s="217" t="s">
        <v>284</v>
      </c>
      <c r="E229" s="218" t="s">
        <v>693</v>
      </c>
      <c r="F229" s="219" t="s">
        <v>694</v>
      </c>
      <c r="G229" s="220" t="s">
        <v>322</v>
      </c>
      <c r="H229" s="221">
        <v>26.379999999999999</v>
      </c>
      <c r="I229" s="222">
        <v>115</v>
      </c>
      <c r="J229" s="222">
        <f>ROUND(I229*H229,2)</f>
        <v>3033.6999999999998</v>
      </c>
      <c r="K229" s="223"/>
      <c r="L229" s="35"/>
      <c r="M229" s="224" t="s">
        <v>1</v>
      </c>
      <c r="N229" s="225" t="s">
        <v>38</v>
      </c>
      <c r="O229" s="226">
        <v>0</v>
      </c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3033.6999999999998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3033.6999999999998</v>
      </c>
      <c r="BL229" s="14" t="s">
        <v>288</v>
      </c>
      <c r="BM229" s="228" t="s">
        <v>695</v>
      </c>
    </row>
    <row r="230" s="2" customFormat="1" ht="16.5" customHeight="1">
      <c r="A230" s="29"/>
      <c r="B230" s="30"/>
      <c r="C230" s="217" t="s">
        <v>658</v>
      </c>
      <c r="D230" s="217" t="s">
        <v>284</v>
      </c>
      <c r="E230" s="218" t="s">
        <v>701</v>
      </c>
      <c r="F230" s="219" t="s">
        <v>702</v>
      </c>
      <c r="G230" s="220" t="s">
        <v>322</v>
      </c>
      <c r="H230" s="221">
        <v>129.40000000000001</v>
      </c>
      <c r="I230" s="222">
        <v>66.599999999999994</v>
      </c>
      <c r="J230" s="222">
        <f>ROUND(I230*H230,2)</f>
        <v>8618.0400000000009</v>
      </c>
      <c r="K230" s="223"/>
      <c r="L230" s="35"/>
      <c r="M230" s="224" t="s">
        <v>1</v>
      </c>
      <c r="N230" s="225" t="s">
        <v>38</v>
      </c>
      <c r="O230" s="226">
        <v>0.155</v>
      </c>
      <c r="P230" s="226">
        <f>O230*H230</f>
        <v>20.057000000000002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8618.0400000000009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8618.0400000000009</v>
      </c>
      <c r="BL230" s="14" t="s">
        <v>288</v>
      </c>
      <c r="BM230" s="228" t="s">
        <v>703</v>
      </c>
    </row>
    <row r="231" s="2" customFormat="1" ht="21.75" customHeight="1">
      <c r="A231" s="29"/>
      <c r="B231" s="30"/>
      <c r="C231" s="217" t="s">
        <v>662</v>
      </c>
      <c r="D231" s="217" t="s">
        <v>284</v>
      </c>
      <c r="E231" s="218" t="s">
        <v>705</v>
      </c>
      <c r="F231" s="219" t="s">
        <v>706</v>
      </c>
      <c r="G231" s="220" t="s">
        <v>322</v>
      </c>
      <c r="H231" s="221">
        <v>26.379999999999999</v>
      </c>
      <c r="I231" s="222">
        <v>84</v>
      </c>
      <c r="J231" s="222">
        <f>ROUND(I231*H231,2)</f>
        <v>2215.9200000000001</v>
      </c>
      <c r="K231" s="223"/>
      <c r="L231" s="35"/>
      <c r="M231" s="224" t="s">
        <v>1</v>
      </c>
      <c r="N231" s="225" t="s">
        <v>38</v>
      </c>
      <c r="O231" s="226">
        <v>0.19600000000000001</v>
      </c>
      <c r="P231" s="226">
        <f>O231*H231</f>
        <v>5.1704800000000004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2215.9200000000001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2215.9200000000001</v>
      </c>
      <c r="BL231" s="14" t="s">
        <v>288</v>
      </c>
      <c r="BM231" s="228" t="s">
        <v>707</v>
      </c>
    </row>
    <row r="232" s="2" customFormat="1" ht="21.75" customHeight="1">
      <c r="A232" s="29"/>
      <c r="B232" s="30"/>
      <c r="C232" s="217" t="s">
        <v>666</v>
      </c>
      <c r="D232" s="217" t="s">
        <v>284</v>
      </c>
      <c r="E232" s="218" t="s">
        <v>709</v>
      </c>
      <c r="F232" s="219" t="s">
        <v>710</v>
      </c>
      <c r="G232" s="220" t="s">
        <v>322</v>
      </c>
      <c r="H232" s="221">
        <v>103.02</v>
      </c>
      <c r="I232" s="222">
        <v>129</v>
      </c>
      <c r="J232" s="222">
        <f>ROUND(I232*H232,2)</f>
        <v>13289.58</v>
      </c>
      <c r="K232" s="223"/>
      <c r="L232" s="35"/>
      <c r="M232" s="224" t="s">
        <v>1</v>
      </c>
      <c r="N232" s="225" t="s">
        <v>38</v>
      </c>
      <c r="O232" s="226">
        <v>0.30499999999999999</v>
      </c>
      <c r="P232" s="226">
        <f>O232*H232</f>
        <v>31.421099999999999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13289.58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13289.58</v>
      </c>
      <c r="BL232" s="14" t="s">
        <v>288</v>
      </c>
      <c r="BM232" s="228" t="s">
        <v>711</v>
      </c>
    </row>
    <row r="233" s="2" customFormat="1" ht="21.75" customHeight="1">
      <c r="A233" s="29"/>
      <c r="B233" s="30"/>
      <c r="C233" s="217" t="s">
        <v>670</v>
      </c>
      <c r="D233" s="217" t="s">
        <v>284</v>
      </c>
      <c r="E233" s="218" t="s">
        <v>713</v>
      </c>
      <c r="F233" s="219" t="s">
        <v>714</v>
      </c>
      <c r="G233" s="220" t="s">
        <v>287</v>
      </c>
      <c r="H233" s="221">
        <v>103.234</v>
      </c>
      <c r="I233" s="222">
        <v>0.75</v>
      </c>
      <c r="J233" s="222">
        <f>ROUND(I233*H233,2)</f>
        <v>77.430000000000007</v>
      </c>
      <c r="K233" s="223"/>
      <c r="L233" s="35"/>
      <c r="M233" s="224" t="s">
        <v>1</v>
      </c>
      <c r="N233" s="225" t="s">
        <v>38</v>
      </c>
      <c r="O233" s="226">
        <v>0.002</v>
      </c>
      <c r="P233" s="226">
        <f>O233*H233</f>
        <v>0.20646799999999999</v>
      </c>
      <c r="Q233" s="226">
        <v>0</v>
      </c>
      <c r="R233" s="226">
        <f>Q233*H233</f>
        <v>0</v>
      </c>
      <c r="S233" s="226">
        <v>0.02</v>
      </c>
      <c r="T233" s="227">
        <f>S233*H233</f>
        <v>2.0646800000000001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77.430000000000007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77.430000000000007</v>
      </c>
      <c r="BL233" s="14" t="s">
        <v>288</v>
      </c>
      <c r="BM233" s="228" t="s">
        <v>715</v>
      </c>
    </row>
    <row r="234" s="2" customFormat="1" ht="21.75" customHeight="1">
      <c r="A234" s="29"/>
      <c r="B234" s="30"/>
      <c r="C234" s="217" t="s">
        <v>675</v>
      </c>
      <c r="D234" s="217" t="s">
        <v>284</v>
      </c>
      <c r="E234" s="218" t="s">
        <v>863</v>
      </c>
      <c r="F234" s="219" t="s">
        <v>864</v>
      </c>
      <c r="G234" s="220" t="s">
        <v>322</v>
      </c>
      <c r="H234" s="221">
        <v>63</v>
      </c>
      <c r="I234" s="222">
        <v>57.299999999999997</v>
      </c>
      <c r="J234" s="222">
        <f>ROUND(I234*H234,2)</f>
        <v>3609.9000000000001</v>
      </c>
      <c r="K234" s="223"/>
      <c r="L234" s="35"/>
      <c r="M234" s="224" t="s">
        <v>1</v>
      </c>
      <c r="N234" s="225" t="s">
        <v>38</v>
      </c>
      <c r="O234" s="226">
        <v>0.186</v>
      </c>
      <c r="P234" s="226">
        <f>O234*H234</f>
        <v>11.718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3609.9000000000001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3609.9000000000001</v>
      </c>
      <c r="BL234" s="14" t="s">
        <v>288</v>
      </c>
      <c r="BM234" s="228" t="s">
        <v>1502</v>
      </c>
    </row>
    <row r="235" s="2" customFormat="1" ht="33" customHeight="1">
      <c r="A235" s="29"/>
      <c r="B235" s="30"/>
      <c r="C235" s="217" t="s">
        <v>679</v>
      </c>
      <c r="D235" s="217" t="s">
        <v>284</v>
      </c>
      <c r="E235" s="218" t="s">
        <v>980</v>
      </c>
      <c r="F235" s="219" t="s">
        <v>981</v>
      </c>
      <c r="G235" s="220" t="s">
        <v>287</v>
      </c>
      <c r="H235" s="221">
        <v>28.780000000000001</v>
      </c>
      <c r="I235" s="222">
        <v>103</v>
      </c>
      <c r="J235" s="222">
        <f>ROUND(I235*H235,2)</f>
        <v>2964.3400000000001</v>
      </c>
      <c r="K235" s="223"/>
      <c r="L235" s="35"/>
      <c r="M235" s="224" t="s">
        <v>1</v>
      </c>
      <c r="N235" s="225" t="s">
        <v>38</v>
      </c>
      <c r="O235" s="226">
        <v>0.33300000000000002</v>
      </c>
      <c r="P235" s="226">
        <f>O235*H235</f>
        <v>9.5837400000000006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2964.3400000000001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2964.3400000000001</v>
      </c>
      <c r="BL235" s="14" t="s">
        <v>288</v>
      </c>
      <c r="BM235" s="228" t="s">
        <v>982</v>
      </c>
    </row>
    <row r="236" s="2" customFormat="1" ht="33" customHeight="1">
      <c r="A236" s="29"/>
      <c r="B236" s="30"/>
      <c r="C236" s="217" t="s">
        <v>684</v>
      </c>
      <c r="D236" s="217" t="s">
        <v>284</v>
      </c>
      <c r="E236" s="218" t="s">
        <v>1657</v>
      </c>
      <c r="F236" s="219" t="s">
        <v>1658</v>
      </c>
      <c r="G236" s="220" t="s">
        <v>287</v>
      </c>
      <c r="H236" s="221">
        <v>36.439999999999998</v>
      </c>
      <c r="I236" s="222">
        <v>101</v>
      </c>
      <c r="J236" s="222">
        <f>ROUND(I236*H236,2)</f>
        <v>3680.4400000000001</v>
      </c>
      <c r="K236" s="223"/>
      <c r="L236" s="35"/>
      <c r="M236" s="224" t="s">
        <v>1</v>
      </c>
      <c r="N236" s="225" t="s">
        <v>38</v>
      </c>
      <c r="O236" s="226">
        <v>0.32900000000000001</v>
      </c>
      <c r="P236" s="226">
        <f>O236*H236</f>
        <v>11.988759999999999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3680.4400000000001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3680.4400000000001</v>
      </c>
      <c r="BL236" s="14" t="s">
        <v>288</v>
      </c>
      <c r="BM236" s="228" t="s">
        <v>1659</v>
      </c>
    </row>
    <row r="237" s="12" customFormat="1" ht="22.8" customHeight="1">
      <c r="A237" s="12"/>
      <c r="B237" s="202"/>
      <c r="C237" s="203"/>
      <c r="D237" s="204" t="s">
        <v>72</v>
      </c>
      <c r="E237" s="215" t="s">
        <v>721</v>
      </c>
      <c r="F237" s="215" t="s">
        <v>722</v>
      </c>
      <c r="G237" s="203"/>
      <c r="H237" s="203"/>
      <c r="I237" s="203"/>
      <c r="J237" s="216">
        <f>BK237</f>
        <v>48261.869999999995</v>
      </c>
      <c r="K237" s="203"/>
      <c r="L237" s="207"/>
      <c r="M237" s="208"/>
      <c r="N237" s="209"/>
      <c r="O237" s="209"/>
      <c r="P237" s="210">
        <f>SUM(P238:P245)</f>
        <v>16.546600999999999</v>
      </c>
      <c r="Q237" s="209"/>
      <c r="R237" s="210">
        <f>SUM(R238:R245)</f>
        <v>0</v>
      </c>
      <c r="S237" s="209"/>
      <c r="T237" s="211">
        <f>SUM(T238:T245)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2" t="s">
        <v>80</v>
      </c>
      <c r="AT237" s="213" t="s">
        <v>72</v>
      </c>
      <c r="AU237" s="213" t="s">
        <v>80</v>
      </c>
      <c r="AY237" s="212" t="s">
        <v>282</v>
      </c>
      <c r="BK237" s="214">
        <f>SUM(BK238:BK245)</f>
        <v>48261.869999999995</v>
      </c>
    </row>
    <row r="238" s="2" customFormat="1" ht="21.75" customHeight="1">
      <c r="A238" s="29"/>
      <c r="B238" s="30"/>
      <c r="C238" s="217" t="s">
        <v>688</v>
      </c>
      <c r="D238" s="217" t="s">
        <v>284</v>
      </c>
      <c r="E238" s="218" t="s">
        <v>724</v>
      </c>
      <c r="F238" s="219" t="s">
        <v>725</v>
      </c>
      <c r="G238" s="220" t="s">
        <v>429</v>
      </c>
      <c r="H238" s="221">
        <v>68.652000000000001</v>
      </c>
      <c r="I238" s="222">
        <v>42.700000000000003</v>
      </c>
      <c r="J238" s="222">
        <f>ROUND(I238*H238,2)</f>
        <v>2931.4400000000001</v>
      </c>
      <c r="K238" s="223"/>
      <c r="L238" s="35"/>
      <c r="M238" s="224" t="s">
        <v>1</v>
      </c>
      <c r="N238" s="225" t="s">
        <v>38</v>
      </c>
      <c r="O238" s="226">
        <v>0.029999999999999999</v>
      </c>
      <c r="P238" s="226">
        <f>O238*H238</f>
        <v>2.0595599999999998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2931.4400000000001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2931.4400000000001</v>
      </c>
      <c r="BL238" s="14" t="s">
        <v>288</v>
      </c>
      <c r="BM238" s="228" t="s">
        <v>726</v>
      </c>
    </row>
    <row r="239" s="2" customFormat="1" ht="21.75" customHeight="1">
      <c r="A239" s="29"/>
      <c r="B239" s="30"/>
      <c r="C239" s="217" t="s">
        <v>692</v>
      </c>
      <c r="D239" s="217" t="s">
        <v>284</v>
      </c>
      <c r="E239" s="218" t="s">
        <v>728</v>
      </c>
      <c r="F239" s="219" t="s">
        <v>729</v>
      </c>
      <c r="G239" s="220" t="s">
        <v>429</v>
      </c>
      <c r="H239" s="221">
        <v>396.57799999999997</v>
      </c>
      <c r="I239" s="222">
        <v>9.6300000000000008</v>
      </c>
      <c r="J239" s="222">
        <f>ROUND(I239*H239,2)</f>
        <v>3819.0500000000002</v>
      </c>
      <c r="K239" s="223"/>
      <c r="L239" s="35"/>
      <c r="M239" s="224" t="s">
        <v>1</v>
      </c>
      <c r="N239" s="225" t="s">
        <v>38</v>
      </c>
      <c r="O239" s="226">
        <v>0.002</v>
      </c>
      <c r="P239" s="226">
        <f>O239*H239</f>
        <v>0.79315599999999997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3819.0500000000002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3819.0500000000002</v>
      </c>
      <c r="BL239" s="14" t="s">
        <v>288</v>
      </c>
      <c r="BM239" s="228" t="s">
        <v>730</v>
      </c>
    </row>
    <row r="240" s="2" customFormat="1" ht="21.75" customHeight="1">
      <c r="A240" s="29"/>
      <c r="B240" s="30"/>
      <c r="C240" s="217" t="s">
        <v>696</v>
      </c>
      <c r="D240" s="217" t="s">
        <v>284</v>
      </c>
      <c r="E240" s="218" t="s">
        <v>732</v>
      </c>
      <c r="F240" s="219" t="s">
        <v>733</v>
      </c>
      <c r="G240" s="220" t="s">
        <v>429</v>
      </c>
      <c r="H240" s="221">
        <v>72.140000000000001</v>
      </c>
      <c r="I240" s="222">
        <v>48</v>
      </c>
      <c r="J240" s="222">
        <f>ROUND(I240*H240,2)</f>
        <v>3462.7199999999998</v>
      </c>
      <c r="K240" s="223"/>
      <c r="L240" s="35"/>
      <c r="M240" s="224" t="s">
        <v>1</v>
      </c>
      <c r="N240" s="225" t="s">
        <v>38</v>
      </c>
      <c r="O240" s="226">
        <v>0.032000000000000001</v>
      </c>
      <c r="P240" s="226">
        <f>O240*H240</f>
        <v>2.3084799999999999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3462.7199999999998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3462.7199999999998</v>
      </c>
      <c r="BL240" s="14" t="s">
        <v>288</v>
      </c>
      <c r="BM240" s="228" t="s">
        <v>734</v>
      </c>
    </row>
    <row r="241" s="2" customFormat="1" ht="21.75" customHeight="1">
      <c r="A241" s="29"/>
      <c r="B241" s="30"/>
      <c r="C241" s="217" t="s">
        <v>700</v>
      </c>
      <c r="D241" s="217" t="s">
        <v>284</v>
      </c>
      <c r="E241" s="218" t="s">
        <v>736</v>
      </c>
      <c r="F241" s="219" t="s">
        <v>737</v>
      </c>
      <c r="G241" s="220" t="s">
        <v>429</v>
      </c>
      <c r="H241" s="221">
        <v>721.39999999999998</v>
      </c>
      <c r="I241" s="222">
        <v>12.300000000000001</v>
      </c>
      <c r="J241" s="222">
        <f>ROUND(I241*H241,2)</f>
        <v>8873.2199999999993</v>
      </c>
      <c r="K241" s="223"/>
      <c r="L241" s="35"/>
      <c r="M241" s="224" t="s">
        <v>1</v>
      </c>
      <c r="N241" s="225" t="s">
        <v>38</v>
      </c>
      <c r="O241" s="226">
        <v>0.0030000000000000001</v>
      </c>
      <c r="P241" s="226">
        <f>O241*H241</f>
        <v>2.1642000000000001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8873.2199999999993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8873.2199999999993</v>
      </c>
      <c r="BL241" s="14" t="s">
        <v>288</v>
      </c>
      <c r="BM241" s="228" t="s">
        <v>738</v>
      </c>
    </row>
    <row r="242" s="2" customFormat="1" ht="21.75" customHeight="1">
      <c r="A242" s="29"/>
      <c r="B242" s="30"/>
      <c r="C242" s="217" t="s">
        <v>704</v>
      </c>
      <c r="D242" s="217" t="s">
        <v>284</v>
      </c>
      <c r="E242" s="218" t="s">
        <v>740</v>
      </c>
      <c r="F242" s="219" t="s">
        <v>741</v>
      </c>
      <c r="G242" s="220" t="s">
        <v>429</v>
      </c>
      <c r="H242" s="221">
        <v>57.994999999999997</v>
      </c>
      <c r="I242" s="222">
        <v>165</v>
      </c>
      <c r="J242" s="222">
        <f>ROUND(I242*H242,2)</f>
        <v>9569.1800000000003</v>
      </c>
      <c r="K242" s="223"/>
      <c r="L242" s="35"/>
      <c r="M242" s="224" t="s">
        <v>1</v>
      </c>
      <c r="N242" s="225" t="s">
        <v>38</v>
      </c>
      <c r="O242" s="226">
        <v>0.159</v>
      </c>
      <c r="P242" s="226">
        <f>O242*H242</f>
        <v>9.2212049999999994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9569.1800000000003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9569.1800000000003</v>
      </c>
      <c r="BL242" s="14" t="s">
        <v>288</v>
      </c>
      <c r="BM242" s="228" t="s">
        <v>742</v>
      </c>
    </row>
    <row r="243" s="2" customFormat="1" ht="33" customHeight="1">
      <c r="A243" s="29"/>
      <c r="B243" s="30"/>
      <c r="C243" s="217" t="s">
        <v>708</v>
      </c>
      <c r="D243" s="217" t="s">
        <v>284</v>
      </c>
      <c r="E243" s="218" t="s">
        <v>884</v>
      </c>
      <c r="F243" s="219" t="s">
        <v>885</v>
      </c>
      <c r="G243" s="220" t="s">
        <v>429</v>
      </c>
      <c r="H243" s="221">
        <v>7.5599999999999996</v>
      </c>
      <c r="I243" s="222">
        <v>162</v>
      </c>
      <c r="J243" s="222">
        <f>ROUND(I243*H243,2)</f>
        <v>1224.72</v>
      </c>
      <c r="K243" s="223"/>
      <c r="L243" s="35"/>
      <c r="M243" s="224" t="s">
        <v>1</v>
      </c>
      <c r="N243" s="225" t="s">
        <v>38</v>
      </c>
      <c r="O243" s="226">
        <v>0</v>
      </c>
      <c r="P243" s="226">
        <f>O243*H243</f>
        <v>0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1224.72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1224.72</v>
      </c>
      <c r="BL243" s="14" t="s">
        <v>288</v>
      </c>
      <c r="BM243" s="228" t="s">
        <v>886</v>
      </c>
    </row>
    <row r="244" s="2" customFormat="1" ht="44.25" customHeight="1">
      <c r="A244" s="29"/>
      <c r="B244" s="30"/>
      <c r="C244" s="217" t="s">
        <v>712</v>
      </c>
      <c r="D244" s="217" t="s">
        <v>284</v>
      </c>
      <c r="E244" s="218" t="s">
        <v>748</v>
      </c>
      <c r="F244" s="219" t="s">
        <v>749</v>
      </c>
      <c r="G244" s="220" t="s">
        <v>429</v>
      </c>
      <c r="H244" s="221">
        <v>15.747</v>
      </c>
      <c r="I244" s="222">
        <v>253</v>
      </c>
      <c r="J244" s="222">
        <f>ROUND(I244*H244,2)</f>
        <v>3983.9899999999998</v>
      </c>
      <c r="K244" s="223"/>
      <c r="L244" s="35"/>
      <c r="M244" s="224" t="s">
        <v>1</v>
      </c>
      <c r="N244" s="225" t="s">
        <v>38</v>
      </c>
      <c r="O244" s="226">
        <v>0</v>
      </c>
      <c r="P244" s="226">
        <f>O244*H244</f>
        <v>0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3983.9899999999998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3983.9899999999998</v>
      </c>
      <c r="BL244" s="14" t="s">
        <v>288</v>
      </c>
      <c r="BM244" s="228" t="s">
        <v>750</v>
      </c>
    </row>
    <row r="245" s="2" customFormat="1" ht="44.25" customHeight="1">
      <c r="A245" s="29"/>
      <c r="B245" s="30"/>
      <c r="C245" s="217" t="s">
        <v>716</v>
      </c>
      <c r="D245" s="217" t="s">
        <v>284</v>
      </c>
      <c r="E245" s="218" t="s">
        <v>752</v>
      </c>
      <c r="F245" s="219" t="s">
        <v>753</v>
      </c>
      <c r="G245" s="220" t="s">
        <v>429</v>
      </c>
      <c r="H245" s="221">
        <v>28.510000000000002</v>
      </c>
      <c r="I245" s="222">
        <v>505</v>
      </c>
      <c r="J245" s="222">
        <f>ROUND(I245*H245,2)</f>
        <v>14397.549999999999</v>
      </c>
      <c r="K245" s="223"/>
      <c r="L245" s="35"/>
      <c r="M245" s="224" t="s">
        <v>1</v>
      </c>
      <c r="N245" s="225" t="s">
        <v>38</v>
      </c>
      <c r="O245" s="226">
        <v>0</v>
      </c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14397.549999999999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14397.549999999999</v>
      </c>
      <c r="BL245" s="14" t="s">
        <v>288</v>
      </c>
      <c r="BM245" s="228" t="s">
        <v>754</v>
      </c>
    </row>
    <row r="246" s="12" customFormat="1" ht="22.8" customHeight="1">
      <c r="A246" s="12"/>
      <c r="B246" s="202"/>
      <c r="C246" s="203"/>
      <c r="D246" s="204" t="s">
        <v>72</v>
      </c>
      <c r="E246" s="215" t="s">
        <v>755</v>
      </c>
      <c r="F246" s="215" t="s">
        <v>756</v>
      </c>
      <c r="G246" s="203"/>
      <c r="H246" s="203"/>
      <c r="I246" s="203"/>
      <c r="J246" s="216">
        <f>BK246</f>
        <v>70695.789999999994</v>
      </c>
      <c r="K246" s="203"/>
      <c r="L246" s="207"/>
      <c r="M246" s="208"/>
      <c r="N246" s="209"/>
      <c r="O246" s="209"/>
      <c r="P246" s="210">
        <f>P247</f>
        <v>109.55996</v>
      </c>
      <c r="Q246" s="209"/>
      <c r="R246" s="210">
        <f>R247</f>
        <v>0</v>
      </c>
      <c r="S246" s="209"/>
      <c r="T246" s="211">
        <f>T247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12" t="s">
        <v>80</v>
      </c>
      <c r="AT246" s="213" t="s">
        <v>72</v>
      </c>
      <c r="AU246" s="213" t="s">
        <v>80</v>
      </c>
      <c r="AY246" s="212" t="s">
        <v>282</v>
      </c>
      <c r="BK246" s="214">
        <f>BK247</f>
        <v>70695.789999999994</v>
      </c>
    </row>
    <row r="247" s="2" customFormat="1" ht="21.75" customHeight="1">
      <c r="A247" s="29"/>
      <c r="B247" s="30"/>
      <c r="C247" s="217" t="s">
        <v>723</v>
      </c>
      <c r="D247" s="217" t="s">
        <v>284</v>
      </c>
      <c r="E247" s="218" t="s">
        <v>758</v>
      </c>
      <c r="F247" s="219" t="s">
        <v>759</v>
      </c>
      <c r="G247" s="220" t="s">
        <v>429</v>
      </c>
      <c r="H247" s="221">
        <v>74.027000000000001</v>
      </c>
      <c r="I247" s="222">
        <v>955</v>
      </c>
      <c r="J247" s="222">
        <f>ROUND(I247*H247,2)</f>
        <v>70695.789999999994</v>
      </c>
      <c r="K247" s="223"/>
      <c r="L247" s="35"/>
      <c r="M247" s="240" t="s">
        <v>1</v>
      </c>
      <c r="N247" s="241" t="s">
        <v>38</v>
      </c>
      <c r="O247" s="242">
        <v>1.48</v>
      </c>
      <c r="P247" s="242">
        <f>O247*H247</f>
        <v>109.55996</v>
      </c>
      <c r="Q247" s="242">
        <v>0</v>
      </c>
      <c r="R247" s="242">
        <f>Q247*H247</f>
        <v>0</v>
      </c>
      <c r="S247" s="242">
        <v>0</v>
      </c>
      <c r="T247" s="243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70695.789999999994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70695.789999999994</v>
      </c>
      <c r="BL247" s="14" t="s">
        <v>288</v>
      </c>
      <c r="BM247" s="228" t="s">
        <v>1660</v>
      </c>
    </row>
    <row r="248" s="2" customFormat="1" ht="6.96" customHeight="1">
      <c r="A248" s="29"/>
      <c r="B248" s="56"/>
      <c r="C248" s="57"/>
      <c r="D248" s="57"/>
      <c r="E248" s="57"/>
      <c r="F248" s="57"/>
      <c r="G248" s="57"/>
      <c r="H248" s="57"/>
      <c r="I248" s="57"/>
      <c r="J248" s="57"/>
      <c r="K248" s="57"/>
      <c r="L248" s="35"/>
      <c r="M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</row>
  </sheetData>
  <sheetProtection sheet="1" autoFilter="0" formatColumns="0" formatRows="0" objects="1" scenarios="1" spinCount="100000" saltValue="rxguefhWHUygvs51WUKo4raEnoOLffe5uBDerzWiK+CeTPegZkfW1/MGPV4F2RAzQ9qJLeacIeTqqGIrovil6w==" hashValue="C5saDcC22DiEeYx+ZhGyxW6l91OzIpNxiVKCTI3UhTcigd/AwhcenHIft2r9U3U7D3e2+uYaQp4nPzJW9FVNMw==" algorithmName="SHA-512" password="CC35"/>
  <autoFilter ref="C129:K24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136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1565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1661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ROUND(J130, 2)</f>
        <v>1014088.4399999999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ROUND((SUM(BE130:BE251)),  2)</f>
        <v>1014088.4399999999</v>
      </c>
      <c r="G35" s="29"/>
      <c r="H35" s="29"/>
      <c r="I35" s="155">
        <v>0.20999999999999999</v>
      </c>
      <c r="J35" s="154">
        <f>ROUND(((SUM(BE130:BE251))*I35),  2)</f>
        <v>212958.57000000001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ROUND((SUM(BF130:BF251)),  2)</f>
        <v>0</v>
      </c>
      <c r="G36" s="29"/>
      <c r="H36" s="29"/>
      <c r="I36" s="155">
        <v>0.14999999999999999</v>
      </c>
      <c r="J36" s="154">
        <f>ROUND(((SUM(BF130:BF251))*I36),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ROUND((SUM(BG130:BG251)),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ROUND((SUM(BH130:BH251)),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ROUND((SUM(BI130:BI251)),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1227047.01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1565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002-2 - Stoky B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J130</f>
        <v>1014088.4400000002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J131</f>
        <v>1014088.4400000002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J132</f>
        <v>611818.40000000014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J182</f>
        <v>636.12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J184</f>
        <v>2185.1100000000001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J186</f>
        <v>9313.2800000000007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J188</f>
        <v>66831.039999999994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J199</f>
        <v>211978.67000000004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J231</f>
        <v>36192.470000000001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J241</f>
        <v>27198.080000000002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J250</f>
        <v>47935.269999999997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6.96" customHeight="1">
      <c r="A110" s="29"/>
      <c r="B110" s="56"/>
      <c r="C110" s="57"/>
      <c r="D110" s="57"/>
      <c r="E110" s="57"/>
      <c r="F110" s="57"/>
      <c r="G110" s="57"/>
      <c r="H110" s="57"/>
      <c r="I110" s="57"/>
      <c r="J110" s="57"/>
      <c r="K110" s="57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="2" customFormat="1" ht="6.96" customHeight="1">
      <c r="A114" s="29"/>
      <c r="B114" s="58"/>
      <c r="C114" s="59"/>
      <c r="D114" s="59"/>
      <c r="E114" s="59"/>
      <c r="F114" s="59"/>
      <c r="G114" s="59"/>
      <c r="H114" s="59"/>
      <c r="I114" s="59"/>
      <c r="J114" s="59"/>
      <c r="K114" s="59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24.96" customHeight="1">
      <c r="A115" s="29"/>
      <c r="B115" s="30"/>
      <c r="C115" s="20" t="s">
        <v>267</v>
      </c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2" customHeight="1">
      <c r="A117" s="29"/>
      <c r="B117" s="30"/>
      <c r="C117" s="26" t="s">
        <v>14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26.25" customHeight="1">
      <c r="A118" s="29"/>
      <c r="B118" s="30"/>
      <c r="C118" s="31"/>
      <c r="D118" s="31"/>
      <c r="E118" s="174" t="str">
        <f>E7</f>
        <v>Kanalizace a ČOV pro obec Horní Kruty, místní část Dolní Kruty, Přestavlky a Bohouňovice II</v>
      </c>
      <c r="F118" s="26"/>
      <c r="G118" s="26"/>
      <c r="H118" s="26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1" customFormat="1" ht="12" customHeight="1">
      <c r="B119" s="18"/>
      <c r="C119" s="26" t="s">
        <v>246</v>
      </c>
      <c r="D119" s="19"/>
      <c r="E119" s="19"/>
      <c r="F119" s="19"/>
      <c r="G119" s="19"/>
      <c r="H119" s="19"/>
      <c r="I119" s="19"/>
      <c r="J119" s="19"/>
      <c r="K119" s="19"/>
      <c r="L119" s="17"/>
    </row>
    <row r="120" s="2" customFormat="1" ht="16.5" customHeight="1">
      <c r="A120" s="29"/>
      <c r="B120" s="30"/>
      <c r="C120" s="31"/>
      <c r="D120" s="31"/>
      <c r="E120" s="174" t="s">
        <v>1565</v>
      </c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248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6.5" customHeight="1">
      <c r="A122" s="29"/>
      <c r="B122" s="30"/>
      <c r="C122" s="31"/>
      <c r="D122" s="31"/>
      <c r="E122" s="66" t="str">
        <f>E11</f>
        <v>002-2 - Stoky B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6.96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2" customHeight="1">
      <c r="A124" s="29"/>
      <c r="B124" s="30"/>
      <c r="C124" s="26" t="s">
        <v>18</v>
      </c>
      <c r="D124" s="31"/>
      <c r="E124" s="31"/>
      <c r="F124" s="23" t="str">
        <f>F14</f>
        <v>Horní Kruty, místní část Dolní Kruty, Přestavlky a</v>
      </c>
      <c r="G124" s="31"/>
      <c r="H124" s="31"/>
      <c r="I124" s="26" t="s">
        <v>20</v>
      </c>
      <c r="J124" s="69" t="str">
        <f>IF(J14="","",J14)</f>
        <v>10. 2. 2021</v>
      </c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40.05" customHeight="1">
      <c r="A126" s="29"/>
      <c r="B126" s="30"/>
      <c r="C126" s="26" t="s">
        <v>22</v>
      </c>
      <c r="D126" s="31"/>
      <c r="E126" s="31"/>
      <c r="F126" s="23" t="str">
        <f>E17</f>
        <v>Obec Horní Kruty</v>
      </c>
      <c r="G126" s="31"/>
      <c r="H126" s="31"/>
      <c r="I126" s="26" t="s">
        <v>28</v>
      </c>
      <c r="J126" s="27" t="str">
        <f>E23</f>
        <v>Vodohospodářské inženýrské služby a.s.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5.15" customHeight="1">
      <c r="A127" s="29"/>
      <c r="B127" s="30"/>
      <c r="C127" s="26" t="s">
        <v>26</v>
      </c>
      <c r="D127" s="31"/>
      <c r="E127" s="31"/>
      <c r="F127" s="23" t="str">
        <f>IF(E20="","",E20)</f>
        <v xml:space="preserve"> </v>
      </c>
      <c r="G127" s="31"/>
      <c r="H127" s="31"/>
      <c r="I127" s="26" t="s">
        <v>31</v>
      </c>
      <c r="J127" s="27" t="str">
        <f>E26</f>
        <v xml:space="preserve"> 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0.32" customHeight="1">
      <c r="A128" s="29"/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11" customFormat="1" ht="29.28" customHeight="1">
      <c r="A129" s="190"/>
      <c r="B129" s="191"/>
      <c r="C129" s="192" t="s">
        <v>268</v>
      </c>
      <c r="D129" s="193" t="s">
        <v>58</v>
      </c>
      <c r="E129" s="193" t="s">
        <v>54</v>
      </c>
      <c r="F129" s="193" t="s">
        <v>55</v>
      </c>
      <c r="G129" s="193" t="s">
        <v>269</v>
      </c>
      <c r="H129" s="193" t="s">
        <v>270</v>
      </c>
      <c r="I129" s="193" t="s">
        <v>271</v>
      </c>
      <c r="J129" s="194" t="s">
        <v>252</v>
      </c>
      <c r="K129" s="195" t="s">
        <v>272</v>
      </c>
      <c r="L129" s="196"/>
      <c r="M129" s="90" t="s">
        <v>1</v>
      </c>
      <c r="N129" s="91" t="s">
        <v>37</v>
      </c>
      <c r="O129" s="91" t="s">
        <v>273</v>
      </c>
      <c r="P129" s="91" t="s">
        <v>274</v>
      </c>
      <c r="Q129" s="91" t="s">
        <v>275</v>
      </c>
      <c r="R129" s="91" t="s">
        <v>276</v>
      </c>
      <c r="S129" s="91" t="s">
        <v>277</v>
      </c>
      <c r="T129" s="92" t="s">
        <v>278</v>
      </c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</row>
    <row r="130" s="2" customFormat="1" ht="22.8" customHeight="1">
      <c r="A130" s="29"/>
      <c r="B130" s="30"/>
      <c r="C130" s="97" t="s">
        <v>279</v>
      </c>
      <c r="D130" s="31"/>
      <c r="E130" s="31"/>
      <c r="F130" s="31"/>
      <c r="G130" s="31"/>
      <c r="H130" s="31"/>
      <c r="I130" s="31"/>
      <c r="J130" s="197">
        <f>BK130</f>
        <v>1014088.4400000002</v>
      </c>
      <c r="K130" s="31"/>
      <c r="L130" s="35"/>
      <c r="M130" s="93"/>
      <c r="N130" s="198"/>
      <c r="O130" s="94"/>
      <c r="P130" s="199">
        <f>P131</f>
        <v>1291.8671300000001</v>
      </c>
      <c r="Q130" s="94"/>
      <c r="R130" s="199">
        <f>R131</f>
        <v>50.194083769999992</v>
      </c>
      <c r="S130" s="94"/>
      <c r="T130" s="200">
        <f>T131</f>
        <v>32.784211999999997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72</v>
      </c>
      <c r="AU130" s="14" t="s">
        <v>254</v>
      </c>
      <c r="BK130" s="201">
        <f>BK131</f>
        <v>1014088.4400000002</v>
      </c>
    </row>
    <row r="131" s="12" customFormat="1" ht="25.92" customHeight="1">
      <c r="A131" s="12"/>
      <c r="B131" s="202"/>
      <c r="C131" s="203"/>
      <c r="D131" s="204" t="s">
        <v>72</v>
      </c>
      <c r="E131" s="205" t="s">
        <v>280</v>
      </c>
      <c r="F131" s="205" t="s">
        <v>281</v>
      </c>
      <c r="G131" s="203"/>
      <c r="H131" s="203"/>
      <c r="I131" s="203"/>
      <c r="J131" s="206">
        <f>BK131</f>
        <v>1014088.4400000002</v>
      </c>
      <c r="K131" s="203"/>
      <c r="L131" s="207"/>
      <c r="M131" s="208"/>
      <c r="N131" s="209"/>
      <c r="O131" s="209"/>
      <c r="P131" s="210">
        <f>P132+P182+P184+P186+P188+P199+P231+P241+P250</f>
        <v>1291.8671300000001</v>
      </c>
      <c r="Q131" s="209"/>
      <c r="R131" s="210">
        <f>R132+R182+R184+R186+R188+R199+R231+R241+R250</f>
        <v>50.194083769999992</v>
      </c>
      <c r="S131" s="209"/>
      <c r="T131" s="211">
        <f>T132+T182+T184+T186+T188+T199+T231+T241+T250</f>
        <v>32.784211999999997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73</v>
      </c>
      <c r="AY131" s="212" t="s">
        <v>282</v>
      </c>
      <c r="BK131" s="214">
        <f>BK132+BK182+BK184+BK186+BK188+BK199+BK231+BK241+BK250</f>
        <v>1014088.4400000002</v>
      </c>
    </row>
    <row r="132" s="12" customFormat="1" ht="22.8" customHeight="1">
      <c r="A132" s="12"/>
      <c r="B132" s="202"/>
      <c r="C132" s="203"/>
      <c r="D132" s="204" t="s">
        <v>72</v>
      </c>
      <c r="E132" s="215" t="s">
        <v>80</v>
      </c>
      <c r="F132" s="215" t="s">
        <v>283</v>
      </c>
      <c r="G132" s="203"/>
      <c r="H132" s="203"/>
      <c r="I132" s="203"/>
      <c r="J132" s="216">
        <f>BK132</f>
        <v>611818.40000000014</v>
      </c>
      <c r="K132" s="203"/>
      <c r="L132" s="207"/>
      <c r="M132" s="208"/>
      <c r="N132" s="209"/>
      <c r="O132" s="209"/>
      <c r="P132" s="210">
        <f>SUM(P133:P181)</f>
        <v>1031.3307490000002</v>
      </c>
      <c r="Q132" s="209"/>
      <c r="R132" s="210">
        <f>SUM(R133:R181)</f>
        <v>1.24900415</v>
      </c>
      <c r="S132" s="209"/>
      <c r="T132" s="211">
        <f>SUM(T133:T181)</f>
        <v>32.010031999999995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80</v>
      </c>
      <c r="AY132" s="212" t="s">
        <v>282</v>
      </c>
      <c r="BK132" s="214">
        <f>SUM(BK133:BK181)</f>
        <v>611818.40000000014</v>
      </c>
    </row>
    <row r="133" s="2" customFormat="1" ht="21.75" customHeight="1">
      <c r="A133" s="29"/>
      <c r="B133" s="30"/>
      <c r="C133" s="217" t="s">
        <v>80</v>
      </c>
      <c r="D133" s="217" t="s">
        <v>284</v>
      </c>
      <c r="E133" s="218" t="s">
        <v>899</v>
      </c>
      <c r="F133" s="219" t="s">
        <v>900</v>
      </c>
      <c r="G133" s="220" t="s">
        <v>287</v>
      </c>
      <c r="H133" s="221">
        <v>2.5</v>
      </c>
      <c r="I133" s="222">
        <v>96.400000000000006</v>
      </c>
      <c r="J133" s="222">
        <f>ROUND(I133*H133,2)</f>
        <v>241</v>
      </c>
      <c r="K133" s="223"/>
      <c r="L133" s="35"/>
      <c r="M133" s="224" t="s">
        <v>1</v>
      </c>
      <c r="N133" s="225" t="s">
        <v>38</v>
      </c>
      <c r="O133" s="226">
        <v>0.313</v>
      </c>
      <c r="P133" s="226">
        <f>O133*H133</f>
        <v>0.78249999999999997</v>
      </c>
      <c r="Q133" s="226">
        <v>0</v>
      </c>
      <c r="R133" s="226">
        <f>Q133*H133</f>
        <v>0</v>
      </c>
      <c r="S133" s="226">
        <v>0.255</v>
      </c>
      <c r="T133" s="227">
        <f>S133*H133</f>
        <v>0.63749999999999996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241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241</v>
      </c>
      <c r="BL133" s="14" t="s">
        <v>288</v>
      </c>
      <c r="BM133" s="228" t="s">
        <v>1483</v>
      </c>
    </row>
    <row r="134" s="2" customFormat="1" ht="21.75" customHeight="1">
      <c r="A134" s="29"/>
      <c r="B134" s="30"/>
      <c r="C134" s="217" t="s">
        <v>82</v>
      </c>
      <c r="D134" s="217" t="s">
        <v>284</v>
      </c>
      <c r="E134" s="218" t="s">
        <v>1061</v>
      </c>
      <c r="F134" s="219" t="s">
        <v>1062</v>
      </c>
      <c r="G134" s="220" t="s">
        <v>287</v>
      </c>
      <c r="H134" s="221">
        <v>3.5</v>
      </c>
      <c r="I134" s="222">
        <v>64.599999999999994</v>
      </c>
      <c r="J134" s="222">
        <f>ROUND(I134*H134,2)</f>
        <v>226.09999999999999</v>
      </c>
      <c r="K134" s="223"/>
      <c r="L134" s="35"/>
      <c r="M134" s="224" t="s">
        <v>1</v>
      </c>
      <c r="N134" s="225" t="s">
        <v>38</v>
      </c>
      <c r="O134" s="226">
        <v>0.13100000000000001</v>
      </c>
      <c r="P134" s="226">
        <f>O134*H134</f>
        <v>0.45850000000000002</v>
      </c>
      <c r="Q134" s="226">
        <v>0</v>
      </c>
      <c r="R134" s="226">
        <f>Q134*H134</f>
        <v>0</v>
      </c>
      <c r="S134" s="226">
        <v>0.19</v>
      </c>
      <c r="T134" s="227">
        <f>S134*H134</f>
        <v>0.66500000000000004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226.09999999999999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226.09999999999999</v>
      </c>
      <c r="BL134" s="14" t="s">
        <v>288</v>
      </c>
      <c r="BM134" s="228" t="s">
        <v>1063</v>
      </c>
    </row>
    <row r="135" s="2" customFormat="1" ht="21.75" customHeight="1">
      <c r="A135" s="29"/>
      <c r="B135" s="30"/>
      <c r="C135" s="217" t="s">
        <v>155</v>
      </c>
      <c r="D135" s="217" t="s">
        <v>284</v>
      </c>
      <c r="E135" s="218" t="s">
        <v>1064</v>
      </c>
      <c r="F135" s="219" t="s">
        <v>1065</v>
      </c>
      <c r="G135" s="220" t="s">
        <v>287</v>
      </c>
      <c r="H135" s="221">
        <v>51.609999999999999</v>
      </c>
      <c r="I135" s="222">
        <v>93.700000000000003</v>
      </c>
      <c r="J135" s="222">
        <f>ROUND(I135*H135,2)</f>
        <v>4835.8599999999997</v>
      </c>
      <c r="K135" s="223"/>
      <c r="L135" s="35"/>
      <c r="M135" s="224" t="s">
        <v>1</v>
      </c>
      <c r="N135" s="225" t="s">
        <v>38</v>
      </c>
      <c r="O135" s="226">
        <v>0.19</v>
      </c>
      <c r="P135" s="226">
        <f>O135*H135</f>
        <v>9.8058999999999994</v>
      </c>
      <c r="Q135" s="226">
        <v>0</v>
      </c>
      <c r="R135" s="226">
        <f>Q135*H135</f>
        <v>0</v>
      </c>
      <c r="S135" s="226">
        <v>0.28999999999999998</v>
      </c>
      <c r="T135" s="227">
        <f>S135*H135</f>
        <v>14.966899999999999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4835.8599999999997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4835.8599999999997</v>
      </c>
      <c r="BL135" s="14" t="s">
        <v>288</v>
      </c>
      <c r="BM135" s="228" t="s">
        <v>1066</v>
      </c>
    </row>
    <row r="136" s="2" customFormat="1" ht="21.75" customHeight="1">
      <c r="A136" s="29"/>
      <c r="B136" s="30"/>
      <c r="C136" s="217" t="s">
        <v>288</v>
      </c>
      <c r="D136" s="217" t="s">
        <v>284</v>
      </c>
      <c r="E136" s="218" t="s">
        <v>1067</v>
      </c>
      <c r="F136" s="219" t="s">
        <v>1068</v>
      </c>
      <c r="G136" s="220" t="s">
        <v>287</v>
      </c>
      <c r="H136" s="221">
        <v>38.484000000000002</v>
      </c>
      <c r="I136" s="222">
        <v>77.299999999999997</v>
      </c>
      <c r="J136" s="222">
        <f>ROUND(I136*H136,2)</f>
        <v>2974.8099999999999</v>
      </c>
      <c r="K136" s="223"/>
      <c r="L136" s="35"/>
      <c r="M136" s="224" t="s">
        <v>1</v>
      </c>
      <c r="N136" s="225" t="s">
        <v>38</v>
      </c>
      <c r="O136" s="226">
        <v>0.158</v>
      </c>
      <c r="P136" s="226">
        <f>O136*H136</f>
        <v>6.0804720000000003</v>
      </c>
      <c r="Q136" s="226">
        <v>0</v>
      </c>
      <c r="R136" s="226">
        <f>Q136*H136</f>
        <v>0</v>
      </c>
      <c r="S136" s="226">
        <v>0.098000000000000004</v>
      </c>
      <c r="T136" s="227">
        <f>S136*H136</f>
        <v>3.7714320000000003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2974.8099999999999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2974.8099999999999</v>
      </c>
      <c r="BL136" s="14" t="s">
        <v>288</v>
      </c>
      <c r="BM136" s="228" t="s">
        <v>1069</v>
      </c>
    </row>
    <row r="137" s="2" customFormat="1" ht="21.75" customHeight="1">
      <c r="A137" s="29"/>
      <c r="B137" s="30"/>
      <c r="C137" s="217" t="s">
        <v>299</v>
      </c>
      <c r="D137" s="217" t="s">
        <v>284</v>
      </c>
      <c r="E137" s="218" t="s">
        <v>1070</v>
      </c>
      <c r="F137" s="219" t="s">
        <v>1071</v>
      </c>
      <c r="G137" s="220" t="s">
        <v>287</v>
      </c>
      <c r="H137" s="221">
        <v>51.609999999999999</v>
      </c>
      <c r="I137" s="222">
        <v>111</v>
      </c>
      <c r="J137" s="222">
        <f>ROUND(I137*H137,2)</f>
        <v>5728.71</v>
      </c>
      <c r="K137" s="223"/>
      <c r="L137" s="35"/>
      <c r="M137" s="224" t="s">
        <v>1</v>
      </c>
      <c r="N137" s="225" t="s">
        <v>38</v>
      </c>
      <c r="O137" s="226">
        <v>0.218</v>
      </c>
      <c r="P137" s="226">
        <f>O137*H137</f>
        <v>11.25098</v>
      </c>
      <c r="Q137" s="226">
        <v>0</v>
      </c>
      <c r="R137" s="226">
        <f>Q137*H137</f>
        <v>0</v>
      </c>
      <c r="S137" s="226">
        <v>0.22</v>
      </c>
      <c r="T137" s="227">
        <f>S137*H137</f>
        <v>11.354200000000001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5728.71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5728.71</v>
      </c>
      <c r="BL137" s="14" t="s">
        <v>288</v>
      </c>
      <c r="BM137" s="228" t="s">
        <v>1072</v>
      </c>
    </row>
    <row r="138" s="2" customFormat="1" ht="16.5" customHeight="1">
      <c r="A138" s="29"/>
      <c r="B138" s="30"/>
      <c r="C138" s="217" t="s">
        <v>303</v>
      </c>
      <c r="D138" s="217" t="s">
        <v>284</v>
      </c>
      <c r="E138" s="218" t="s">
        <v>810</v>
      </c>
      <c r="F138" s="219" t="s">
        <v>811</v>
      </c>
      <c r="G138" s="220" t="s">
        <v>322</v>
      </c>
      <c r="H138" s="221">
        <v>3</v>
      </c>
      <c r="I138" s="222">
        <v>59.899999999999999</v>
      </c>
      <c r="J138" s="222">
        <f>ROUND(I138*H138,2)</f>
        <v>179.69999999999999</v>
      </c>
      <c r="K138" s="223"/>
      <c r="L138" s="35"/>
      <c r="M138" s="224" t="s">
        <v>1</v>
      </c>
      <c r="N138" s="225" t="s">
        <v>38</v>
      </c>
      <c r="O138" s="226">
        <v>0.13300000000000001</v>
      </c>
      <c r="P138" s="226">
        <f>O138*H138</f>
        <v>0.39900000000000002</v>
      </c>
      <c r="Q138" s="226">
        <v>0</v>
      </c>
      <c r="R138" s="226">
        <f>Q138*H138</f>
        <v>0</v>
      </c>
      <c r="S138" s="226">
        <v>0.20499999999999999</v>
      </c>
      <c r="T138" s="227">
        <f>S138*H138</f>
        <v>0.61499999999999999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179.69999999999999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179.69999999999999</v>
      </c>
      <c r="BL138" s="14" t="s">
        <v>288</v>
      </c>
      <c r="BM138" s="228" t="s">
        <v>1484</v>
      </c>
    </row>
    <row r="139" s="2" customFormat="1" ht="16.5" customHeight="1">
      <c r="A139" s="29"/>
      <c r="B139" s="30"/>
      <c r="C139" s="217" t="s">
        <v>307</v>
      </c>
      <c r="D139" s="217" t="s">
        <v>284</v>
      </c>
      <c r="E139" s="218" t="s">
        <v>320</v>
      </c>
      <c r="F139" s="219" t="s">
        <v>321</v>
      </c>
      <c r="G139" s="220" t="s">
        <v>322</v>
      </c>
      <c r="H139" s="221">
        <v>10</v>
      </c>
      <c r="I139" s="222">
        <v>273</v>
      </c>
      <c r="J139" s="222">
        <f>ROUND(I139*H139,2)</f>
        <v>2730</v>
      </c>
      <c r="K139" s="223"/>
      <c r="L139" s="35"/>
      <c r="M139" s="224" t="s">
        <v>1</v>
      </c>
      <c r="N139" s="225" t="s">
        <v>38</v>
      </c>
      <c r="O139" s="226">
        <v>0.30299999999999999</v>
      </c>
      <c r="P139" s="226">
        <f>O139*H139</f>
        <v>3.0299999999999998</v>
      </c>
      <c r="Q139" s="226">
        <v>0.0071900000000000002</v>
      </c>
      <c r="R139" s="226">
        <f>Q139*H139</f>
        <v>0.071900000000000006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2730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2730</v>
      </c>
      <c r="BL139" s="14" t="s">
        <v>288</v>
      </c>
      <c r="BM139" s="228" t="s">
        <v>1662</v>
      </c>
    </row>
    <row r="140" s="2" customFormat="1" ht="21.75" customHeight="1">
      <c r="A140" s="29"/>
      <c r="B140" s="30"/>
      <c r="C140" s="217" t="s">
        <v>311</v>
      </c>
      <c r="D140" s="217" t="s">
        <v>284</v>
      </c>
      <c r="E140" s="218" t="s">
        <v>325</v>
      </c>
      <c r="F140" s="219" t="s">
        <v>326</v>
      </c>
      <c r="G140" s="220" t="s">
        <v>327</v>
      </c>
      <c r="H140" s="221">
        <v>12</v>
      </c>
      <c r="I140" s="222">
        <v>74.900000000000006</v>
      </c>
      <c r="J140" s="222">
        <f>ROUND(I140*H140,2)</f>
        <v>898.79999999999995</v>
      </c>
      <c r="K140" s="223"/>
      <c r="L140" s="35"/>
      <c r="M140" s="224" t="s">
        <v>1</v>
      </c>
      <c r="N140" s="225" t="s">
        <v>38</v>
      </c>
      <c r="O140" s="226">
        <v>0.184</v>
      </c>
      <c r="P140" s="226">
        <f>O140*H140</f>
        <v>2.2080000000000002</v>
      </c>
      <c r="Q140" s="226">
        <v>3.0000000000000001E-05</v>
      </c>
      <c r="R140" s="226">
        <f>Q140*H140</f>
        <v>0.00036000000000000002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898.79999999999995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898.79999999999995</v>
      </c>
      <c r="BL140" s="14" t="s">
        <v>288</v>
      </c>
      <c r="BM140" s="228" t="s">
        <v>328</v>
      </c>
    </row>
    <row r="141" s="2" customFormat="1" ht="21.75" customHeight="1">
      <c r="A141" s="29"/>
      <c r="B141" s="30"/>
      <c r="C141" s="217" t="s">
        <v>315</v>
      </c>
      <c r="D141" s="217" t="s">
        <v>284</v>
      </c>
      <c r="E141" s="218" t="s">
        <v>330</v>
      </c>
      <c r="F141" s="219" t="s">
        <v>331</v>
      </c>
      <c r="G141" s="220" t="s">
        <v>332</v>
      </c>
      <c r="H141" s="221">
        <v>1</v>
      </c>
      <c r="I141" s="222">
        <v>43.899999999999999</v>
      </c>
      <c r="J141" s="222">
        <f>ROUND(I141*H141,2)</f>
        <v>43.899999999999999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43.899999999999999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43.899999999999999</v>
      </c>
      <c r="BL141" s="14" t="s">
        <v>288</v>
      </c>
      <c r="BM141" s="228" t="s">
        <v>333</v>
      </c>
    </row>
    <row r="142" s="2" customFormat="1" ht="16.5" customHeight="1">
      <c r="A142" s="29"/>
      <c r="B142" s="30"/>
      <c r="C142" s="217" t="s">
        <v>319</v>
      </c>
      <c r="D142" s="217" t="s">
        <v>284</v>
      </c>
      <c r="E142" s="218" t="s">
        <v>335</v>
      </c>
      <c r="F142" s="219" t="s">
        <v>336</v>
      </c>
      <c r="G142" s="220" t="s">
        <v>322</v>
      </c>
      <c r="H142" s="221">
        <v>8.5</v>
      </c>
      <c r="I142" s="222">
        <v>248</v>
      </c>
      <c r="J142" s="222">
        <f>ROUND(I142*H142,2)</f>
        <v>2108</v>
      </c>
      <c r="K142" s="223"/>
      <c r="L142" s="35"/>
      <c r="M142" s="224" t="s">
        <v>1</v>
      </c>
      <c r="N142" s="225" t="s">
        <v>38</v>
      </c>
      <c r="O142" s="226">
        <v>0.58099999999999996</v>
      </c>
      <c r="P142" s="226">
        <f>O142*H142</f>
        <v>4.9384999999999994</v>
      </c>
      <c r="Q142" s="226">
        <v>0.036900000000000002</v>
      </c>
      <c r="R142" s="226">
        <f>Q142*H142</f>
        <v>0.31365000000000004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2108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2108</v>
      </c>
      <c r="BL142" s="14" t="s">
        <v>288</v>
      </c>
      <c r="BM142" s="228" t="s">
        <v>337</v>
      </c>
    </row>
    <row r="143" s="2" customFormat="1" ht="16.5" customHeight="1">
      <c r="A143" s="29"/>
      <c r="B143" s="30"/>
      <c r="C143" s="217" t="s">
        <v>324</v>
      </c>
      <c r="D143" s="217" t="s">
        <v>284</v>
      </c>
      <c r="E143" s="218" t="s">
        <v>778</v>
      </c>
      <c r="F143" s="219" t="s">
        <v>779</v>
      </c>
      <c r="G143" s="220" t="s">
        <v>322</v>
      </c>
      <c r="H143" s="221">
        <v>1.7</v>
      </c>
      <c r="I143" s="222">
        <v>325</v>
      </c>
      <c r="J143" s="222">
        <f>ROUND(I143*H143,2)</f>
        <v>552.5</v>
      </c>
      <c r="K143" s="223"/>
      <c r="L143" s="35"/>
      <c r="M143" s="224" t="s">
        <v>1</v>
      </c>
      <c r="N143" s="225" t="s">
        <v>38</v>
      </c>
      <c r="O143" s="226">
        <v>0.81799999999999995</v>
      </c>
      <c r="P143" s="226">
        <f>O143*H143</f>
        <v>1.3905999999999998</v>
      </c>
      <c r="Q143" s="226">
        <v>0.0086800000000000002</v>
      </c>
      <c r="R143" s="226">
        <f>Q143*H143</f>
        <v>0.014756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552.5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552.5</v>
      </c>
      <c r="BL143" s="14" t="s">
        <v>288</v>
      </c>
      <c r="BM143" s="228" t="s">
        <v>780</v>
      </c>
    </row>
    <row r="144" s="2" customFormat="1" ht="21.75" customHeight="1">
      <c r="A144" s="29"/>
      <c r="B144" s="30"/>
      <c r="C144" s="217" t="s">
        <v>329</v>
      </c>
      <c r="D144" s="217" t="s">
        <v>284</v>
      </c>
      <c r="E144" s="218" t="s">
        <v>339</v>
      </c>
      <c r="F144" s="219" t="s">
        <v>340</v>
      </c>
      <c r="G144" s="220" t="s">
        <v>322</v>
      </c>
      <c r="H144" s="221">
        <v>12.75</v>
      </c>
      <c r="I144" s="222">
        <v>238</v>
      </c>
      <c r="J144" s="222">
        <f>ROUND(I144*H144,2)</f>
        <v>3034.5</v>
      </c>
      <c r="K144" s="223"/>
      <c r="L144" s="35"/>
      <c r="M144" s="224" t="s">
        <v>1</v>
      </c>
      <c r="N144" s="225" t="s">
        <v>38</v>
      </c>
      <c r="O144" s="226">
        <v>0.54700000000000004</v>
      </c>
      <c r="P144" s="226">
        <f>O144*H144</f>
        <v>6.9742500000000005</v>
      </c>
      <c r="Q144" s="226">
        <v>0.036900000000000002</v>
      </c>
      <c r="R144" s="226">
        <f>Q144*H144</f>
        <v>0.47047500000000003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3034.5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3034.5</v>
      </c>
      <c r="BL144" s="14" t="s">
        <v>288</v>
      </c>
      <c r="BM144" s="228" t="s">
        <v>341</v>
      </c>
    </row>
    <row r="145" s="2" customFormat="1" ht="21.75" customHeight="1">
      <c r="A145" s="29"/>
      <c r="B145" s="30"/>
      <c r="C145" s="217" t="s">
        <v>334</v>
      </c>
      <c r="D145" s="217" t="s">
        <v>284</v>
      </c>
      <c r="E145" s="218" t="s">
        <v>342</v>
      </c>
      <c r="F145" s="219" t="s">
        <v>343</v>
      </c>
      <c r="G145" s="220" t="s">
        <v>322</v>
      </c>
      <c r="H145" s="221">
        <v>96.840000000000003</v>
      </c>
      <c r="I145" s="222">
        <v>63.100000000000001</v>
      </c>
      <c r="J145" s="222">
        <f>ROUND(I145*H145,2)</f>
        <v>6110.6000000000004</v>
      </c>
      <c r="K145" s="223"/>
      <c r="L145" s="35"/>
      <c r="M145" s="224" t="s">
        <v>1</v>
      </c>
      <c r="N145" s="225" t="s">
        <v>38</v>
      </c>
      <c r="O145" s="226">
        <v>0.113</v>
      </c>
      <c r="P145" s="226">
        <f>O145*H145</f>
        <v>10.942920000000001</v>
      </c>
      <c r="Q145" s="226">
        <v>0.00013999999999999999</v>
      </c>
      <c r="R145" s="226">
        <f>Q145*H145</f>
        <v>0.0135576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6110.6000000000004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6110.6000000000004</v>
      </c>
      <c r="BL145" s="14" t="s">
        <v>288</v>
      </c>
      <c r="BM145" s="228" t="s">
        <v>908</v>
      </c>
    </row>
    <row r="146" s="2" customFormat="1" ht="21.75" customHeight="1">
      <c r="A146" s="29"/>
      <c r="B146" s="30"/>
      <c r="C146" s="217" t="s">
        <v>338</v>
      </c>
      <c r="D146" s="217" t="s">
        <v>284</v>
      </c>
      <c r="E146" s="218" t="s">
        <v>346</v>
      </c>
      <c r="F146" s="219" t="s">
        <v>347</v>
      </c>
      <c r="G146" s="220" t="s">
        <v>322</v>
      </c>
      <c r="H146" s="221">
        <v>96.840000000000003</v>
      </c>
      <c r="I146" s="222">
        <v>36.799999999999997</v>
      </c>
      <c r="J146" s="222">
        <f>ROUND(I146*H146,2)</f>
        <v>3563.71</v>
      </c>
      <c r="K146" s="223"/>
      <c r="L146" s="35"/>
      <c r="M146" s="224" t="s">
        <v>1</v>
      </c>
      <c r="N146" s="225" t="s">
        <v>38</v>
      </c>
      <c r="O146" s="226">
        <v>0.072999999999999995</v>
      </c>
      <c r="P146" s="226">
        <f>O146*H146</f>
        <v>7.0693199999999994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3563.71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3563.71</v>
      </c>
      <c r="BL146" s="14" t="s">
        <v>288</v>
      </c>
      <c r="BM146" s="228" t="s">
        <v>909</v>
      </c>
    </row>
    <row r="147" s="2" customFormat="1" ht="21.75" customHeight="1">
      <c r="A147" s="29"/>
      <c r="B147" s="30"/>
      <c r="C147" s="217" t="s">
        <v>8</v>
      </c>
      <c r="D147" s="217" t="s">
        <v>284</v>
      </c>
      <c r="E147" s="218" t="s">
        <v>350</v>
      </c>
      <c r="F147" s="219" t="s">
        <v>351</v>
      </c>
      <c r="G147" s="220" t="s">
        <v>287</v>
      </c>
      <c r="H147" s="221">
        <v>27.93</v>
      </c>
      <c r="I147" s="222">
        <v>50.399999999999999</v>
      </c>
      <c r="J147" s="222">
        <f>ROUND(I147*H147,2)</f>
        <v>1407.6700000000001</v>
      </c>
      <c r="K147" s="223"/>
      <c r="L147" s="35"/>
      <c r="M147" s="224" t="s">
        <v>1</v>
      </c>
      <c r="N147" s="225" t="s">
        <v>38</v>
      </c>
      <c r="O147" s="226">
        <v>0.075999999999999998</v>
      </c>
      <c r="P147" s="226">
        <f>O147*H147</f>
        <v>2.1226799999999999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1407.6700000000001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1407.6700000000001</v>
      </c>
      <c r="BL147" s="14" t="s">
        <v>288</v>
      </c>
      <c r="BM147" s="228" t="s">
        <v>352</v>
      </c>
    </row>
    <row r="148" s="2" customFormat="1" ht="33" customHeight="1">
      <c r="A148" s="29"/>
      <c r="B148" s="30"/>
      <c r="C148" s="217" t="s">
        <v>345</v>
      </c>
      <c r="D148" s="217" t="s">
        <v>284</v>
      </c>
      <c r="E148" s="218" t="s">
        <v>1082</v>
      </c>
      <c r="F148" s="219" t="s">
        <v>1083</v>
      </c>
      <c r="G148" s="220" t="s">
        <v>356</v>
      </c>
      <c r="H148" s="221">
        <v>12.188000000000001</v>
      </c>
      <c r="I148" s="222">
        <v>820</v>
      </c>
      <c r="J148" s="222">
        <f>ROUND(I148*H148,2)</f>
        <v>9994.1599999999999</v>
      </c>
      <c r="K148" s="223"/>
      <c r="L148" s="35"/>
      <c r="M148" s="224" t="s">
        <v>1</v>
      </c>
      <c r="N148" s="225" t="s">
        <v>38</v>
      </c>
      <c r="O148" s="226">
        <v>1.583</v>
      </c>
      <c r="P148" s="226">
        <f>O148*H148</f>
        <v>19.293604000000002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9994.1599999999999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9994.1599999999999</v>
      </c>
      <c r="BL148" s="14" t="s">
        <v>288</v>
      </c>
      <c r="BM148" s="228" t="s">
        <v>1084</v>
      </c>
    </row>
    <row r="149" s="2" customFormat="1" ht="33" customHeight="1">
      <c r="A149" s="29"/>
      <c r="B149" s="30"/>
      <c r="C149" s="217" t="s">
        <v>349</v>
      </c>
      <c r="D149" s="217" t="s">
        <v>284</v>
      </c>
      <c r="E149" s="218" t="s">
        <v>1085</v>
      </c>
      <c r="F149" s="219" t="s">
        <v>1086</v>
      </c>
      <c r="G149" s="220" t="s">
        <v>356</v>
      </c>
      <c r="H149" s="221">
        <v>12.188000000000001</v>
      </c>
      <c r="I149" s="222">
        <v>1090</v>
      </c>
      <c r="J149" s="222">
        <f>ROUND(I149*H149,2)</f>
        <v>13284.92</v>
      </c>
      <c r="K149" s="223"/>
      <c r="L149" s="35"/>
      <c r="M149" s="224" t="s">
        <v>1</v>
      </c>
      <c r="N149" s="225" t="s">
        <v>38</v>
      </c>
      <c r="O149" s="226">
        <v>2.1000000000000001</v>
      </c>
      <c r="P149" s="226">
        <f>O149*H149</f>
        <v>25.594800000000003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13284.92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13284.92</v>
      </c>
      <c r="BL149" s="14" t="s">
        <v>288</v>
      </c>
      <c r="BM149" s="228" t="s">
        <v>1087</v>
      </c>
    </row>
    <row r="150" s="2" customFormat="1" ht="33" customHeight="1">
      <c r="A150" s="29"/>
      <c r="B150" s="30"/>
      <c r="C150" s="217" t="s">
        <v>353</v>
      </c>
      <c r="D150" s="217" t="s">
        <v>284</v>
      </c>
      <c r="E150" s="218" t="s">
        <v>1575</v>
      </c>
      <c r="F150" s="219" t="s">
        <v>1576</v>
      </c>
      <c r="G150" s="220" t="s">
        <v>356</v>
      </c>
      <c r="H150" s="221">
        <v>73.986000000000004</v>
      </c>
      <c r="I150" s="222">
        <v>958</v>
      </c>
      <c r="J150" s="222">
        <f>ROUND(I150*H150,2)</f>
        <v>70878.589999999997</v>
      </c>
      <c r="K150" s="223"/>
      <c r="L150" s="35"/>
      <c r="M150" s="224" t="s">
        <v>1</v>
      </c>
      <c r="N150" s="225" t="s">
        <v>38</v>
      </c>
      <c r="O150" s="226">
        <v>1.8500000000000001</v>
      </c>
      <c r="P150" s="226">
        <f>O150*H150</f>
        <v>136.87410000000003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70878.589999999997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70878.589999999997</v>
      </c>
      <c r="BL150" s="14" t="s">
        <v>288</v>
      </c>
      <c r="BM150" s="228" t="s">
        <v>357</v>
      </c>
    </row>
    <row r="151" s="2" customFormat="1" ht="33" customHeight="1">
      <c r="A151" s="29"/>
      <c r="B151" s="30"/>
      <c r="C151" s="217" t="s">
        <v>358</v>
      </c>
      <c r="D151" s="217" t="s">
        <v>284</v>
      </c>
      <c r="E151" s="218" t="s">
        <v>1577</v>
      </c>
      <c r="F151" s="219" t="s">
        <v>1578</v>
      </c>
      <c r="G151" s="220" t="s">
        <v>356</v>
      </c>
      <c r="H151" s="221">
        <v>69.546000000000006</v>
      </c>
      <c r="I151" s="222">
        <v>1290</v>
      </c>
      <c r="J151" s="222">
        <f>ROUND(I151*H151,2)</f>
        <v>89714.339999999997</v>
      </c>
      <c r="K151" s="223"/>
      <c r="L151" s="35"/>
      <c r="M151" s="224" t="s">
        <v>1</v>
      </c>
      <c r="N151" s="225" t="s">
        <v>38</v>
      </c>
      <c r="O151" s="226">
        <v>2.4900000000000002</v>
      </c>
      <c r="P151" s="226">
        <f>O151*H151</f>
        <v>173.16954000000004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89714.339999999997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89714.339999999997</v>
      </c>
      <c r="BL151" s="14" t="s">
        <v>288</v>
      </c>
      <c r="BM151" s="228" t="s">
        <v>361</v>
      </c>
    </row>
    <row r="152" s="2" customFormat="1" ht="33" customHeight="1">
      <c r="A152" s="29"/>
      <c r="B152" s="30"/>
      <c r="C152" s="217" t="s">
        <v>362</v>
      </c>
      <c r="D152" s="217" t="s">
        <v>284</v>
      </c>
      <c r="E152" s="218" t="s">
        <v>1579</v>
      </c>
      <c r="F152" s="219" t="s">
        <v>1580</v>
      </c>
      <c r="G152" s="220" t="s">
        <v>356</v>
      </c>
      <c r="H152" s="221">
        <v>3.6989999999999998</v>
      </c>
      <c r="I152" s="222">
        <v>1870</v>
      </c>
      <c r="J152" s="222">
        <f>ROUND(I152*H152,2)</f>
        <v>6917.1300000000001</v>
      </c>
      <c r="K152" s="223"/>
      <c r="L152" s="35"/>
      <c r="M152" s="224" t="s">
        <v>1</v>
      </c>
      <c r="N152" s="225" t="s">
        <v>38</v>
      </c>
      <c r="O152" s="226">
        <v>2.7360000000000002</v>
      </c>
      <c r="P152" s="226">
        <f>O152*H152</f>
        <v>10.120464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6917.1300000000001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6917.1300000000001</v>
      </c>
      <c r="BL152" s="14" t="s">
        <v>288</v>
      </c>
      <c r="BM152" s="228" t="s">
        <v>1581</v>
      </c>
    </row>
    <row r="153" s="2" customFormat="1" ht="33" customHeight="1">
      <c r="A153" s="29"/>
      <c r="B153" s="30"/>
      <c r="C153" s="217" t="s">
        <v>7</v>
      </c>
      <c r="D153" s="217" t="s">
        <v>284</v>
      </c>
      <c r="E153" s="218" t="s">
        <v>1582</v>
      </c>
      <c r="F153" s="219" t="s">
        <v>1583</v>
      </c>
      <c r="G153" s="220" t="s">
        <v>356</v>
      </c>
      <c r="H153" s="221">
        <v>0.73999999999999999</v>
      </c>
      <c r="I153" s="222">
        <v>2250</v>
      </c>
      <c r="J153" s="222">
        <f>ROUND(I153*H153,2)</f>
        <v>1665</v>
      </c>
      <c r="K153" s="223"/>
      <c r="L153" s="35"/>
      <c r="M153" s="224" t="s">
        <v>1</v>
      </c>
      <c r="N153" s="225" t="s">
        <v>38</v>
      </c>
      <c r="O153" s="226">
        <v>3.2989999999999999</v>
      </c>
      <c r="P153" s="226">
        <f>O153*H153</f>
        <v>2.4412599999999998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1665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1665</v>
      </c>
      <c r="BL153" s="14" t="s">
        <v>288</v>
      </c>
      <c r="BM153" s="228" t="s">
        <v>1584</v>
      </c>
    </row>
    <row r="154" s="2" customFormat="1" ht="16.5" customHeight="1">
      <c r="A154" s="29"/>
      <c r="B154" s="30"/>
      <c r="C154" s="217" t="s">
        <v>369</v>
      </c>
      <c r="D154" s="217" t="s">
        <v>284</v>
      </c>
      <c r="E154" s="218" t="s">
        <v>370</v>
      </c>
      <c r="F154" s="219" t="s">
        <v>371</v>
      </c>
      <c r="G154" s="220" t="s">
        <v>356</v>
      </c>
      <c r="H154" s="221">
        <v>104.232</v>
      </c>
      <c r="I154" s="222">
        <v>509</v>
      </c>
      <c r="J154" s="222">
        <f>ROUND(I154*H154,2)</f>
        <v>53054.089999999997</v>
      </c>
      <c r="K154" s="223"/>
      <c r="L154" s="35"/>
      <c r="M154" s="224" t="s">
        <v>1</v>
      </c>
      <c r="N154" s="225" t="s">
        <v>38</v>
      </c>
      <c r="O154" s="226">
        <v>1.7629999999999999</v>
      </c>
      <c r="P154" s="226">
        <f>O154*H154</f>
        <v>183.76101599999998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53054.089999999997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53054.089999999997</v>
      </c>
      <c r="BL154" s="14" t="s">
        <v>288</v>
      </c>
      <c r="BM154" s="228" t="s">
        <v>372</v>
      </c>
    </row>
    <row r="155" s="2" customFormat="1" ht="44.25" customHeight="1">
      <c r="A155" s="29"/>
      <c r="B155" s="30"/>
      <c r="C155" s="217" t="s">
        <v>373</v>
      </c>
      <c r="D155" s="217" t="s">
        <v>284</v>
      </c>
      <c r="E155" s="218" t="s">
        <v>1506</v>
      </c>
      <c r="F155" s="219" t="s">
        <v>1507</v>
      </c>
      <c r="G155" s="220" t="s">
        <v>322</v>
      </c>
      <c r="H155" s="221">
        <v>49.700000000000003</v>
      </c>
      <c r="I155" s="222">
        <v>1100</v>
      </c>
      <c r="J155" s="222">
        <f>ROUND(I155*H155,2)</f>
        <v>54670</v>
      </c>
      <c r="K155" s="223"/>
      <c r="L155" s="35"/>
      <c r="M155" s="224" t="s">
        <v>1</v>
      </c>
      <c r="N155" s="225" t="s">
        <v>38</v>
      </c>
      <c r="O155" s="226">
        <v>0.58299999999999996</v>
      </c>
      <c r="P155" s="226">
        <f>O155*H155</f>
        <v>28.975100000000001</v>
      </c>
      <c r="Q155" s="226">
        <v>0.0018</v>
      </c>
      <c r="R155" s="226">
        <f>Q155*H155</f>
        <v>0.089459999999999998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54670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54670</v>
      </c>
      <c r="BL155" s="14" t="s">
        <v>288</v>
      </c>
      <c r="BM155" s="228" t="s">
        <v>1663</v>
      </c>
    </row>
    <row r="156" s="2" customFormat="1" ht="21.75" customHeight="1">
      <c r="A156" s="29"/>
      <c r="B156" s="30"/>
      <c r="C156" s="217" t="s">
        <v>377</v>
      </c>
      <c r="D156" s="217" t="s">
        <v>284</v>
      </c>
      <c r="E156" s="218" t="s">
        <v>1106</v>
      </c>
      <c r="F156" s="219" t="s">
        <v>1107</v>
      </c>
      <c r="G156" s="220" t="s">
        <v>287</v>
      </c>
      <c r="H156" s="221">
        <v>45.600000000000001</v>
      </c>
      <c r="I156" s="222">
        <v>115</v>
      </c>
      <c r="J156" s="222">
        <f>ROUND(I156*H156,2)</f>
        <v>5244</v>
      </c>
      <c r="K156" s="223"/>
      <c r="L156" s="35"/>
      <c r="M156" s="224" t="s">
        <v>1</v>
      </c>
      <c r="N156" s="225" t="s">
        <v>38</v>
      </c>
      <c r="O156" s="226">
        <v>0.23599999999999999</v>
      </c>
      <c r="P156" s="226">
        <f>O156*H156</f>
        <v>10.7616</v>
      </c>
      <c r="Q156" s="226">
        <v>0.00084000000000000003</v>
      </c>
      <c r="R156" s="226">
        <f>Q156*H156</f>
        <v>0.038304000000000005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5244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5244</v>
      </c>
      <c r="BL156" s="14" t="s">
        <v>288</v>
      </c>
      <c r="BM156" s="228" t="s">
        <v>1108</v>
      </c>
    </row>
    <row r="157" s="2" customFormat="1" ht="21.75" customHeight="1">
      <c r="A157" s="29"/>
      <c r="B157" s="30"/>
      <c r="C157" s="217" t="s">
        <v>382</v>
      </c>
      <c r="D157" s="217" t="s">
        <v>284</v>
      </c>
      <c r="E157" s="218" t="s">
        <v>1588</v>
      </c>
      <c r="F157" s="219" t="s">
        <v>1589</v>
      </c>
      <c r="G157" s="220" t="s">
        <v>287</v>
      </c>
      <c r="H157" s="221">
        <v>277.46300000000002</v>
      </c>
      <c r="I157" s="222">
        <v>205</v>
      </c>
      <c r="J157" s="222">
        <f>ROUND(I157*H157,2)</f>
        <v>56879.919999999998</v>
      </c>
      <c r="K157" s="223"/>
      <c r="L157" s="35"/>
      <c r="M157" s="224" t="s">
        <v>1</v>
      </c>
      <c r="N157" s="225" t="s">
        <v>38</v>
      </c>
      <c r="O157" s="226">
        <v>0.47899999999999998</v>
      </c>
      <c r="P157" s="226">
        <f>O157*H157</f>
        <v>132.904777</v>
      </c>
      <c r="Q157" s="226">
        <v>0.00084999999999999995</v>
      </c>
      <c r="R157" s="226">
        <f>Q157*H157</f>
        <v>0.23584355000000001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56879.919999999998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56879.919999999998</v>
      </c>
      <c r="BL157" s="14" t="s">
        <v>288</v>
      </c>
      <c r="BM157" s="228" t="s">
        <v>1590</v>
      </c>
    </row>
    <row r="158" s="2" customFormat="1" ht="21.75" customHeight="1">
      <c r="A158" s="29"/>
      <c r="B158" s="30"/>
      <c r="C158" s="217" t="s">
        <v>386</v>
      </c>
      <c r="D158" s="217" t="s">
        <v>284</v>
      </c>
      <c r="E158" s="218" t="s">
        <v>1112</v>
      </c>
      <c r="F158" s="219" t="s">
        <v>1113</v>
      </c>
      <c r="G158" s="220" t="s">
        <v>287</v>
      </c>
      <c r="H158" s="221">
        <v>45.600000000000001</v>
      </c>
      <c r="I158" s="222">
        <v>68.299999999999997</v>
      </c>
      <c r="J158" s="222">
        <f>ROUND(I158*H158,2)</f>
        <v>3114.48</v>
      </c>
      <c r="K158" s="223"/>
      <c r="L158" s="35"/>
      <c r="M158" s="224" t="s">
        <v>1</v>
      </c>
      <c r="N158" s="225" t="s">
        <v>38</v>
      </c>
      <c r="O158" s="226">
        <v>0.216</v>
      </c>
      <c r="P158" s="226">
        <f>O158*H158</f>
        <v>9.8496000000000006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3114.48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3114.48</v>
      </c>
      <c r="BL158" s="14" t="s">
        <v>288</v>
      </c>
      <c r="BM158" s="228" t="s">
        <v>1114</v>
      </c>
    </row>
    <row r="159" s="2" customFormat="1" ht="21.75" customHeight="1">
      <c r="A159" s="29"/>
      <c r="B159" s="30"/>
      <c r="C159" s="217" t="s">
        <v>390</v>
      </c>
      <c r="D159" s="217" t="s">
        <v>284</v>
      </c>
      <c r="E159" s="218" t="s">
        <v>1592</v>
      </c>
      <c r="F159" s="219" t="s">
        <v>1593</v>
      </c>
      <c r="G159" s="220" t="s">
        <v>287</v>
      </c>
      <c r="H159" s="221">
        <v>277.46300000000002</v>
      </c>
      <c r="I159" s="222">
        <v>103</v>
      </c>
      <c r="J159" s="222">
        <f>ROUND(I159*H159,2)</f>
        <v>28578.689999999999</v>
      </c>
      <c r="K159" s="223"/>
      <c r="L159" s="35"/>
      <c r="M159" s="224" t="s">
        <v>1</v>
      </c>
      <c r="N159" s="225" t="s">
        <v>38</v>
      </c>
      <c r="O159" s="226">
        <v>0.32700000000000001</v>
      </c>
      <c r="P159" s="226">
        <f>O159*H159</f>
        <v>90.730401000000015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28578.689999999999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28578.689999999999</v>
      </c>
      <c r="BL159" s="14" t="s">
        <v>288</v>
      </c>
      <c r="BM159" s="228" t="s">
        <v>1594</v>
      </c>
    </row>
    <row r="160" s="2" customFormat="1" ht="33" customHeight="1">
      <c r="A160" s="29"/>
      <c r="B160" s="30"/>
      <c r="C160" s="217" t="s">
        <v>394</v>
      </c>
      <c r="D160" s="217" t="s">
        <v>284</v>
      </c>
      <c r="E160" s="218" t="s">
        <v>395</v>
      </c>
      <c r="F160" s="219" t="s">
        <v>396</v>
      </c>
      <c r="G160" s="220" t="s">
        <v>356</v>
      </c>
      <c r="H160" s="221">
        <v>216.737</v>
      </c>
      <c r="I160" s="222">
        <v>100</v>
      </c>
      <c r="J160" s="222">
        <f>ROUND(I160*H160,2)</f>
        <v>21673.700000000001</v>
      </c>
      <c r="K160" s="223"/>
      <c r="L160" s="35"/>
      <c r="M160" s="224" t="s">
        <v>1</v>
      </c>
      <c r="N160" s="225" t="s">
        <v>38</v>
      </c>
      <c r="O160" s="226">
        <v>0.050000000000000003</v>
      </c>
      <c r="P160" s="226">
        <f>O160*H160</f>
        <v>10.83685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21673.700000000001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21673.700000000001</v>
      </c>
      <c r="BL160" s="14" t="s">
        <v>288</v>
      </c>
      <c r="BM160" s="228" t="s">
        <v>397</v>
      </c>
    </row>
    <row r="161" s="2" customFormat="1" ht="33" customHeight="1">
      <c r="A161" s="29"/>
      <c r="B161" s="30"/>
      <c r="C161" s="217" t="s">
        <v>398</v>
      </c>
      <c r="D161" s="217" t="s">
        <v>284</v>
      </c>
      <c r="E161" s="218" t="s">
        <v>399</v>
      </c>
      <c r="F161" s="219" t="s">
        <v>400</v>
      </c>
      <c r="G161" s="220" t="s">
        <v>356</v>
      </c>
      <c r="H161" s="221">
        <v>119.59399999999999</v>
      </c>
      <c r="I161" s="222">
        <v>115</v>
      </c>
      <c r="J161" s="222">
        <f>ROUND(I161*H161,2)</f>
        <v>13753.31</v>
      </c>
      <c r="K161" s="223"/>
      <c r="L161" s="35"/>
      <c r="M161" s="224" t="s">
        <v>1</v>
      </c>
      <c r="N161" s="225" t="s">
        <v>38</v>
      </c>
      <c r="O161" s="226">
        <v>0.057000000000000002</v>
      </c>
      <c r="P161" s="226">
        <f>O161*H161</f>
        <v>6.8168579999999999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13753.31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13753.31</v>
      </c>
      <c r="BL161" s="14" t="s">
        <v>288</v>
      </c>
      <c r="BM161" s="228" t="s">
        <v>401</v>
      </c>
    </row>
    <row r="162" s="2" customFormat="1" ht="33" customHeight="1">
      <c r="A162" s="29"/>
      <c r="B162" s="30"/>
      <c r="C162" s="217" t="s">
        <v>402</v>
      </c>
      <c r="D162" s="217" t="s">
        <v>284</v>
      </c>
      <c r="E162" s="218" t="s">
        <v>403</v>
      </c>
      <c r="F162" s="219" t="s">
        <v>404</v>
      </c>
      <c r="G162" s="220" t="s">
        <v>356</v>
      </c>
      <c r="H162" s="221">
        <v>0.73999999999999999</v>
      </c>
      <c r="I162" s="222">
        <v>132</v>
      </c>
      <c r="J162" s="222">
        <f>ROUND(I162*H162,2)</f>
        <v>97.680000000000007</v>
      </c>
      <c r="K162" s="223"/>
      <c r="L162" s="35"/>
      <c r="M162" s="224" t="s">
        <v>1</v>
      </c>
      <c r="N162" s="225" t="s">
        <v>38</v>
      </c>
      <c r="O162" s="226">
        <v>0.064000000000000001</v>
      </c>
      <c r="P162" s="226">
        <f>O162*H162</f>
        <v>0.047359999999999999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97.680000000000007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97.680000000000007</v>
      </c>
      <c r="BL162" s="14" t="s">
        <v>288</v>
      </c>
      <c r="BM162" s="228" t="s">
        <v>1595</v>
      </c>
    </row>
    <row r="163" s="2" customFormat="1" ht="21.75" customHeight="1">
      <c r="A163" s="29"/>
      <c r="B163" s="30"/>
      <c r="C163" s="217" t="s">
        <v>406</v>
      </c>
      <c r="D163" s="217" t="s">
        <v>284</v>
      </c>
      <c r="E163" s="218" t="s">
        <v>1596</v>
      </c>
      <c r="F163" s="219" t="s">
        <v>1597</v>
      </c>
      <c r="G163" s="220" t="s">
        <v>356</v>
      </c>
      <c r="H163" s="221">
        <v>142.614</v>
      </c>
      <c r="I163" s="222">
        <v>140</v>
      </c>
      <c r="J163" s="222">
        <f>ROUND(I163*H163,2)</f>
        <v>19965.959999999999</v>
      </c>
      <c r="K163" s="223"/>
      <c r="L163" s="35"/>
      <c r="M163" s="224" t="s">
        <v>1</v>
      </c>
      <c r="N163" s="225" t="s">
        <v>38</v>
      </c>
      <c r="O163" s="226">
        <v>0.19700000000000001</v>
      </c>
      <c r="P163" s="226">
        <f>O163*H163</f>
        <v>28.094958000000002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19965.959999999999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19965.959999999999</v>
      </c>
      <c r="BL163" s="14" t="s">
        <v>288</v>
      </c>
      <c r="BM163" s="228" t="s">
        <v>409</v>
      </c>
    </row>
    <row r="164" s="2" customFormat="1" ht="21.75" customHeight="1">
      <c r="A164" s="29"/>
      <c r="B164" s="30"/>
      <c r="C164" s="217" t="s">
        <v>410</v>
      </c>
      <c r="D164" s="217" t="s">
        <v>284</v>
      </c>
      <c r="E164" s="218" t="s">
        <v>1598</v>
      </c>
      <c r="F164" s="219" t="s">
        <v>1599</v>
      </c>
      <c r="G164" s="220" t="s">
        <v>356</v>
      </c>
      <c r="H164" s="221">
        <v>85.433000000000007</v>
      </c>
      <c r="I164" s="222">
        <v>182</v>
      </c>
      <c r="J164" s="222">
        <f>ROUND(I164*H164,2)</f>
        <v>15548.81</v>
      </c>
      <c r="K164" s="223"/>
      <c r="L164" s="35"/>
      <c r="M164" s="224" t="s">
        <v>1</v>
      </c>
      <c r="N164" s="225" t="s">
        <v>38</v>
      </c>
      <c r="O164" s="226">
        <v>0.25600000000000001</v>
      </c>
      <c r="P164" s="226">
        <f>O164*H164</f>
        <v>21.870848000000002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15548.81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15548.81</v>
      </c>
      <c r="BL164" s="14" t="s">
        <v>288</v>
      </c>
      <c r="BM164" s="228" t="s">
        <v>413</v>
      </c>
    </row>
    <row r="165" s="2" customFormat="1" ht="21.75" customHeight="1">
      <c r="A165" s="29"/>
      <c r="B165" s="30"/>
      <c r="C165" s="217" t="s">
        <v>414</v>
      </c>
      <c r="D165" s="217" t="s">
        <v>284</v>
      </c>
      <c r="E165" s="218" t="s">
        <v>1600</v>
      </c>
      <c r="F165" s="219" t="s">
        <v>1601</v>
      </c>
      <c r="G165" s="220" t="s">
        <v>356</v>
      </c>
      <c r="H165" s="221">
        <v>0.73999999999999999</v>
      </c>
      <c r="I165" s="222">
        <v>227</v>
      </c>
      <c r="J165" s="222">
        <f>ROUND(I165*H165,2)</f>
        <v>167.97999999999999</v>
      </c>
      <c r="K165" s="223"/>
      <c r="L165" s="35"/>
      <c r="M165" s="224" t="s">
        <v>1</v>
      </c>
      <c r="N165" s="225" t="s">
        <v>38</v>
      </c>
      <c r="O165" s="226">
        <v>0.32000000000000001</v>
      </c>
      <c r="P165" s="226">
        <f>O165*H165</f>
        <v>0.23680000000000001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167.97999999999999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167.97999999999999</v>
      </c>
      <c r="BL165" s="14" t="s">
        <v>288</v>
      </c>
      <c r="BM165" s="228" t="s">
        <v>1664</v>
      </c>
    </row>
    <row r="166" s="2" customFormat="1" ht="16.5" customHeight="1">
      <c r="A166" s="29"/>
      <c r="B166" s="30"/>
      <c r="C166" s="217" t="s">
        <v>418</v>
      </c>
      <c r="D166" s="217" t="s">
        <v>284</v>
      </c>
      <c r="E166" s="218" t="s">
        <v>419</v>
      </c>
      <c r="F166" s="219" t="s">
        <v>420</v>
      </c>
      <c r="G166" s="220" t="s">
        <v>356</v>
      </c>
      <c r="H166" s="221">
        <v>177.93199999999999</v>
      </c>
      <c r="I166" s="222">
        <v>18.5</v>
      </c>
      <c r="J166" s="222">
        <f>ROUND(I166*H166,2)</f>
        <v>3291.7399999999998</v>
      </c>
      <c r="K166" s="223"/>
      <c r="L166" s="35"/>
      <c r="M166" s="224" t="s">
        <v>1</v>
      </c>
      <c r="N166" s="225" t="s">
        <v>38</v>
      </c>
      <c r="O166" s="226">
        <v>0.0089999999999999993</v>
      </c>
      <c r="P166" s="226">
        <f>O166*H166</f>
        <v>1.6013879999999998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3291.7399999999998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3291.7399999999998</v>
      </c>
      <c r="BL166" s="14" t="s">
        <v>288</v>
      </c>
      <c r="BM166" s="228" t="s">
        <v>421</v>
      </c>
    </row>
    <row r="167" s="2" customFormat="1" ht="21.75" customHeight="1">
      <c r="A167" s="29"/>
      <c r="B167" s="30"/>
      <c r="C167" s="217" t="s">
        <v>422</v>
      </c>
      <c r="D167" s="217" t="s">
        <v>284</v>
      </c>
      <c r="E167" s="218" t="s">
        <v>423</v>
      </c>
      <c r="F167" s="219" t="s">
        <v>424</v>
      </c>
      <c r="G167" s="220" t="s">
        <v>356</v>
      </c>
      <c r="H167" s="221">
        <v>41.591999999999999</v>
      </c>
      <c r="I167" s="222">
        <v>195</v>
      </c>
      <c r="J167" s="222">
        <f>ROUND(I167*H167,2)</f>
        <v>8110.4399999999996</v>
      </c>
      <c r="K167" s="223"/>
      <c r="L167" s="35"/>
      <c r="M167" s="224" t="s">
        <v>1</v>
      </c>
      <c r="N167" s="225" t="s">
        <v>38</v>
      </c>
      <c r="O167" s="226">
        <v>0.435</v>
      </c>
      <c r="P167" s="226">
        <f>O167*H167</f>
        <v>18.09252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8110.4399999999996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8110.4399999999996</v>
      </c>
      <c r="BL167" s="14" t="s">
        <v>288</v>
      </c>
      <c r="BM167" s="228" t="s">
        <v>425</v>
      </c>
    </row>
    <row r="168" s="2" customFormat="1" ht="16.5" customHeight="1">
      <c r="A168" s="29"/>
      <c r="B168" s="30"/>
      <c r="C168" s="230" t="s">
        <v>426</v>
      </c>
      <c r="D168" s="230" t="s">
        <v>378</v>
      </c>
      <c r="E168" s="231" t="s">
        <v>427</v>
      </c>
      <c r="F168" s="232" t="s">
        <v>428</v>
      </c>
      <c r="G168" s="233" t="s">
        <v>429</v>
      </c>
      <c r="H168" s="234">
        <v>74.866</v>
      </c>
      <c r="I168" s="235">
        <v>349</v>
      </c>
      <c r="J168" s="235">
        <f>ROUND(I168*H168,2)</f>
        <v>26128.23</v>
      </c>
      <c r="K168" s="236"/>
      <c r="L168" s="237"/>
      <c r="M168" s="238" t="s">
        <v>1</v>
      </c>
      <c r="N168" s="239" t="s">
        <v>38</v>
      </c>
      <c r="O168" s="226">
        <v>0</v>
      </c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311</v>
      </c>
      <c r="AT168" s="228" t="s">
        <v>378</v>
      </c>
      <c r="AU168" s="228" t="s">
        <v>82</v>
      </c>
      <c r="AY168" s="14" t="s">
        <v>282</v>
      </c>
      <c r="BE168" s="229">
        <f>IF(N168="základní",J168,0)</f>
        <v>26128.23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26128.23</v>
      </c>
      <c r="BL168" s="14" t="s">
        <v>288</v>
      </c>
      <c r="BM168" s="228" t="s">
        <v>430</v>
      </c>
    </row>
    <row r="169" s="2" customFormat="1" ht="21.75" customHeight="1">
      <c r="A169" s="29"/>
      <c r="B169" s="30"/>
      <c r="C169" s="217" t="s">
        <v>431</v>
      </c>
      <c r="D169" s="217" t="s">
        <v>284</v>
      </c>
      <c r="E169" s="218" t="s">
        <v>432</v>
      </c>
      <c r="F169" s="219" t="s">
        <v>433</v>
      </c>
      <c r="G169" s="220" t="s">
        <v>356</v>
      </c>
      <c r="H169" s="221">
        <v>113.87000000000001</v>
      </c>
      <c r="I169" s="222">
        <v>133</v>
      </c>
      <c r="J169" s="222">
        <f>ROUND(I169*H169,2)</f>
        <v>15144.709999999999</v>
      </c>
      <c r="K169" s="223"/>
      <c r="L169" s="35"/>
      <c r="M169" s="224" t="s">
        <v>1</v>
      </c>
      <c r="N169" s="225" t="s">
        <v>38</v>
      </c>
      <c r="O169" s="226">
        <v>0.32800000000000001</v>
      </c>
      <c r="P169" s="226">
        <f>O169*H169</f>
        <v>37.349360000000004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15144.709999999999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15144.709999999999</v>
      </c>
      <c r="BL169" s="14" t="s">
        <v>288</v>
      </c>
      <c r="BM169" s="228" t="s">
        <v>434</v>
      </c>
    </row>
    <row r="170" s="2" customFormat="1" ht="33" customHeight="1">
      <c r="A170" s="29"/>
      <c r="B170" s="30"/>
      <c r="C170" s="217" t="s">
        <v>435</v>
      </c>
      <c r="D170" s="217" t="s">
        <v>284</v>
      </c>
      <c r="E170" s="218" t="s">
        <v>440</v>
      </c>
      <c r="F170" s="219" t="s">
        <v>441</v>
      </c>
      <c r="G170" s="220" t="s">
        <v>356</v>
      </c>
      <c r="H170" s="221">
        <v>6.4649999999999999</v>
      </c>
      <c r="I170" s="222">
        <v>256</v>
      </c>
      <c r="J170" s="222">
        <f>ROUND(I170*H170,2)</f>
        <v>1655.04</v>
      </c>
      <c r="K170" s="223"/>
      <c r="L170" s="35"/>
      <c r="M170" s="224" t="s">
        <v>1</v>
      </c>
      <c r="N170" s="225" t="s">
        <v>38</v>
      </c>
      <c r="O170" s="226">
        <v>0.086999999999999994</v>
      </c>
      <c r="P170" s="226">
        <f>O170*H170</f>
        <v>0.56245499999999993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1655.04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1655.04</v>
      </c>
      <c r="BL170" s="14" t="s">
        <v>288</v>
      </c>
      <c r="BM170" s="228" t="s">
        <v>442</v>
      </c>
    </row>
    <row r="171" s="2" customFormat="1" ht="33" customHeight="1">
      <c r="A171" s="29"/>
      <c r="B171" s="30"/>
      <c r="C171" s="217" t="s">
        <v>439</v>
      </c>
      <c r="D171" s="217" t="s">
        <v>284</v>
      </c>
      <c r="E171" s="218" t="s">
        <v>444</v>
      </c>
      <c r="F171" s="219" t="s">
        <v>445</v>
      </c>
      <c r="G171" s="220" t="s">
        <v>356</v>
      </c>
      <c r="H171" s="221">
        <v>64.650000000000006</v>
      </c>
      <c r="I171" s="222">
        <v>19.399999999999999</v>
      </c>
      <c r="J171" s="222">
        <f>ROUND(I171*H171,2)</f>
        <v>1254.21</v>
      </c>
      <c r="K171" s="223"/>
      <c r="L171" s="35"/>
      <c r="M171" s="224" t="s">
        <v>1</v>
      </c>
      <c r="N171" s="225" t="s">
        <v>38</v>
      </c>
      <c r="O171" s="226">
        <v>0.0050000000000000001</v>
      </c>
      <c r="P171" s="226">
        <f>O171*H171</f>
        <v>0.32325000000000004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1254.21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1254.21</v>
      </c>
      <c r="BL171" s="14" t="s">
        <v>288</v>
      </c>
      <c r="BM171" s="228" t="s">
        <v>446</v>
      </c>
    </row>
    <row r="172" s="2" customFormat="1" ht="33" customHeight="1">
      <c r="A172" s="29"/>
      <c r="B172" s="30"/>
      <c r="C172" s="217" t="s">
        <v>443</v>
      </c>
      <c r="D172" s="217" t="s">
        <v>284</v>
      </c>
      <c r="E172" s="218" t="s">
        <v>448</v>
      </c>
      <c r="F172" s="219" t="s">
        <v>449</v>
      </c>
      <c r="G172" s="220" t="s">
        <v>356</v>
      </c>
      <c r="H172" s="221">
        <v>51.271999999999998</v>
      </c>
      <c r="I172" s="222">
        <v>296</v>
      </c>
      <c r="J172" s="222">
        <f>ROUND(I172*H172,2)</f>
        <v>15176.51</v>
      </c>
      <c r="K172" s="223"/>
      <c r="L172" s="35"/>
      <c r="M172" s="224" t="s">
        <v>1</v>
      </c>
      <c r="N172" s="225" t="s">
        <v>38</v>
      </c>
      <c r="O172" s="226">
        <v>0.099000000000000005</v>
      </c>
      <c r="P172" s="226">
        <f>O172*H172</f>
        <v>5.0759280000000002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15176.51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15176.51</v>
      </c>
      <c r="BL172" s="14" t="s">
        <v>288</v>
      </c>
      <c r="BM172" s="228" t="s">
        <v>450</v>
      </c>
    </row>
    <row r="173" s="2" customFormat="1" ht="33" customHeight="1">
      <c r="A173" s="29"/>
      <c r="B173" s="30"/>
      <c r="C173" s="217" t="s">
        <v>447</v>
      </c>
      <c r="D173" s="217" t="s">
        <v>284</v>
      </c>
      <c r="E173" s="218" t="s">
        <v>452</v>
      </c>
      <c r="F173" s="219" t="s">
        <v>453</v>
      </c>
      <c r="G173" s="220" t="s">
        <v>356</v>
      </c>
      <c r="H173" s="221">
        <v>512.72000000000003</v>
      </c>
      <c r="I173" s="222">
        <v>22.800000000000001</v>
      </c>
      <c r="J173" s="222">
        <f>ROUND(I173*H173,2)</f>
        <v>11690.02</v>
      </c>
      <c r="K173" s="223"/>
      <c r="L173" s="35"/>
      <c r="M173" s="224" t="s">
        <v>1</v>
      </c>
      <c r="N173" s="225" t="s">
        <v>38</v>
      </c>
      <c r="O173" s="226">
        <v>0.0060000000000000001</v>
      </c>
      <c r="P173" s="226">
        <f>O173*H173</f>
        <v>3.0763200000000004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11690.02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11690.02</v>
      </c>
      <c r="BL173" s="14" t="s">
        <v>288</v>
      </c>
      <c r="BM173" s="228" t="s">
        <v>454</v>
      </c>
    </row>
    <row r="174" s="2" customFormat="1" ht="33" customHeight="1">
      <c r="A174" s="29"/>
      <c r="B174" s="30"/>
      <c r="C174" s="217" t="s">
        <v>451</v>
      </c>
      <c r="D174" s="217" t="s">
        <v>284</v>
      </c>
      <c r="E174" s="218" t="s">
        <v>456</v>
      </c>
      <c r="F174" s="219" t="s">
        <v>457</v>
      </c>
      <c r="G174" s="220" t="s">
        <v>356</v>
      </c>
      <c r="H174" s="221">
        <v>0.73999999999999999</v>
      </c>
      <c r="I174" s="222">
        <v>336</v>
      </c>
      <c r="J174" s="222">
        <f>ROUND(I174*H174,2)</f>
        <v>248.63999999999999</v>
      </c>
      <c r="K174" s="223"/>
      <c r="L174" s="35"/>
      <c r="M174" s="224" t="s">
        <v>1</v>
      </c>
      <c r="N174" s="225" t="s">
        <v>38</v>
      </c>
      <c r="O174" s="226">
        <v>0.113</v>
      </c>
      <c r="P174" s="226">
        <f>O174*H174</f>
        <v>0.08362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248.63999999999999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248.63999999999999</v>
      </c>
      <c r="BL174" s="14" t="s">
        <v>288</v>
      </c>
      <c r="BM174" s="228" t="s">
        <v>1603</v>
      </c>
    </row>
    <row r="175" s="2" customFormat="1" ht="33" customHeight="1">
      <c r="A175" s="29"/>
      <c r="B175" s="30"/>
      <c r="C175" s="217" t="s">
        <v>455</v>
      </c>
      <c r="D175" s="217" t="s">
        <v>284</v>
      </c>
      <c r="E175" s="218" t="s">
        <v>460</v>
      </c>
      <c r="F175" s="219" t="s">
        <v>461</v>
      </c>
      <c r="G175" s="220" t="s">
        <v>356</v>
      </c>
      <c r="H175" s="221">
        <v>7.4000000000000004</v>
      </c>
      <c r="I175" s="222">
        <v>25.399999999999999</v>
      </c>
      <c r="J175" s="222">
        <f>ROUND(I175*H175,2)</f>
        <v>187.96000000000001</v>
      </c>
      <c r="K175" s="223"/>
      <c r="L175" s="35"/>
      <c r="M175" s="224" t="s">
        <v>1</v>
      </c>
      <c r="N175" s="225" t="s">
        <v>38</v>
      </c>
      <c r="O175" s="226">
        <v>0.0060000000000000001</v>
      </c>
      <c r="P175" s="226">
        <f>O175*H175</f>
        <v>0.044400000000000002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187.96000000000001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187.96000000000001</v>
      </c>
      <c r="BL175" s="14" t="s">
        <v>288</v>
      </c>
      <c r="BM175" s="228" t="s">
        <v>1604</v>
      </c>
    </row>
    <row r="176" s="2" customFormat="1" ht="33" customHeight="1">
      <c r="A176" s="29"/>
      <c r="B176" s="30"/>
      <c r="C176" s="217" t="s">
        <v>459</v>
      </c>
      <c r="D176" s="217" t="s">
        <v>284</v>
      </c>
      <c r="E176" s="218" t="s">
        <v>464</v>
      </c>
      <c r="F176" s="219" t="s">
        <v>465</v>
      </c>
      <c r="G176" s="220" t="s">
        <v>429</v>
      </c>
      <c r="H176" s="221">
        <v>99.411000000000001</v>
      </c>
      <c r="I176" s="222">
        <v>253</v>
      </c>
      <c r="J176" s="222">
        <f>ROUND(I176*H176,2)</f>
        <v>25150.98</v>
      </c>
      <c r="K176" s="223"/>
      <c r="L176" s="35"/>
      <c r="M176" s="224" t="s">
        <v>1</v>
      </c>
      <c r="N176" s="225" t="s">
        <v>38</v>
      </c>
      <c r="O176" s="226">
        <v>0</v>
      </c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25150.98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25150.98</v>
      </c>
      <c r="BL176" s="14" t="s">
        <v>288</v>
      </c>
      <c r="BM176" s="228" t="s">
        <v>466</v>
      </c>
    </row>
    <row r="177" s="2" customFormat="1" ht="21.75" customHeight="1">
      <c r="A177" s="29"/>
      <c r="B177" s="30"/>
      <c r="C177" s="217" t="s">
        <v>463</v>
      </c>
      <c r="D177" s="217" t="s">
        <v>284</v>
      </c>
      <c r="E177" s="218" t="s">
        <v>468</v>
      </c>
      <c r="F177" s="219" t="s">
        <v>469</v>
      </c>
      <c r="G177" s="220" t="s">
        <v>287</v>
      </c>
      <c r="H177" s="221">
        <v>27.93</v>
      </c>
      <c r="I177" s="222">
        <v>13.699999999999999</v>
      </c>
      <c r="J177" s="222">
        <f>ROUND(I177*H177,2)</f>
        <v>382.63999999999999</v>
      </c>
      <c r="K177" s="223"/>
      <c r="L177" s="35"/>
      <c r="M177" s="224" t="s">
        <v>1</v>
      </c>
      <c r="N177" s="225" t="s">
        <v>38</v>
      </c>
      <c r="O177" s="226">
        <v>0.019</v>
      </c>
      <c r="P177" s="226">
        <f>O177*H177</f>
        <v>0.53066999999999998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382.63999999999999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382.63999999999999</v>
      </c>
      <c r="BL177" s="14" t="s">
        <v>288</v>
      </c>
      <c r="BM177" s="228" t="s">
        <v>1508</v>
      </c>
    </row>
    <row r="178" s="2" customFormat="1" ht="21.75" customHeight="1">
      <c r="A178" s="29"/>
      <c r="B178" s="30"/>
      <c r="C178" s="217" t="s">
        <v>467</v>
      </c>
      <c r="D178" s="217" t="s">
        <v>284</v>
      </c>
      <c r="E178" s="218" t="s">
        <v>472</v>
      </c>
      <c r="F178" s="219" t="s">
        <v>473</v>
      </c>
      <c r="G178" s="220" t="s">
        <v>287</v>
      </c>
      <c r="H178" s="221">
        <v>55.109999999999999</v>
      </c>
      <c r="I178" s="222">
        <v>21.800000000000001</v>
      </c>
      <c r="J178" s="222">
        <f>ROUND(I178*H178,2)</f>
        <v>1201.4000000000001</v>
      </c>
      <c r="K178" s="223"/>
      <c r="L178" s="35"/>
      <c r="M178" s="224" t="s">
        <v>1</v>
      </c>
      <c r="N178" s="225" t="s">
        <v>38</v>
      </c>
      <c r="O178" s="226">
        <v>0.025000000000000001</v>
      </c>
      <c r="P178" s="226">
        <f>O178*H178</f>
        <v>1.37775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1201.4000000000001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1201.4000000000001</v>
      </c>
      <c r="BL178" s="14" t="s">
        <v>288</v>
      </c>
      <c r="BM178" s="228" t="s">
        <v>1509</v>
      </c>
    </row>
    <row r="179" s="2" customFormat="1" ht="21.75" customHeight="1">
      <c r="A179" s="29"/>
      <c r="B179" s="30"/>
      <c r="C179" s="217" t="s">
        <v>471</v>
      </c>
      <c r="D179" s="217" t="s">
        <v>284</v>
      </c>
      <c r="E179" s="218" t="s">
        <v>476</v>
      </c>
      <c r="F179" s="219" t="s">
        <v>477</v>
      </c>
      <c r="G179" s="220" t="s">
        <v>287</v>
      </c>
      <c r="H179" s="221">
        <v>27.93</v>
      </c>
      <c r="I179" s="222">
        <v>76</v>
      </c>
      <c r="J179" s="222">
        <f>ROUND(I179*H179,2)</f>
        <v>2122.6799999999998</v>
      </c>
      <c r="K179" s="223"/>
      <c r="L179" s="35"/>
      <c r="M179" s="224" t="s">
        <v>1</v>
      </c>
      <c r="N179" s="225" t="s">
        <v>38</v>
      </c>
      <c r="O179" s="226">
        <v>0.114</v>
      </c>
      <c r="P179" s="226">
        <f>O179*H179</f>
        <v>3.1840200000000003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2122.6799999999998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2122.6799999999998</v>
      </c>
      <c r="BL179" s="14" t="s">
        <v>288</v>
      </c>
      <c r="BM179" s="228" t="s">
        <v>478</v>
      </c>
    </row>
    <row r="180" s="2" customFormat="1" ht="21.75" customHeight="1">
      <c r="A180" s="29"/>
      <c r="B180" s="30"/>
      <c r="C180" s="217" t="s">
        <v>475</v>
      </c>
      <c r="D180" s="217" t="s">
        <v>284</v>
      </c>
      <c r="E180" s="218" t="s">
        <v>480</v>
      </c>
      <c r="F180" s="219" t="s">
        <v>481</v>
      </c>
      <c r="G180" s="220" t="s">
        <v>287</v>
      </c>
      <c r="H180" s="221">
        <v>27.93</v>
      </c>
      <c r="I180" s="222">
        <v>5.7999999999999998</v>
      </c>
      <c r="J180" s="222">
        <f>ROUND(I180*H180,2)</f>
        <v>161.99000000000001</v>
      </c>
      <c r="K180" s="223"/>
      <c r="L180" s="35"/>
      <c r="M180" s="224" t="s">
        <v>1</v>
      </c>
      <c r="N180" s="225" t="s">
        <v>38</v>
      </c>
      <c r="O180" s="226">
        <v>0.0070000000000000001</v>
      </c>
      <c r="P180" s="226">
        <f>O180*H180</f>
        <v>0.19550999999999999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161.99000000000001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161.99000000000001</v>
      </c>
      <c r="BL180" s="14" t="s">
        <v>288</v>
      </c>
      <c r="BM180" s="228" t="s">
        <v>482</v>
      </c>
    </row>
    <row r="181" s="2" customFormat="1" ht="16.5" customHeight="1">
      <c r="A181" s="29"/>
      <c r="B181" s="30"/>
      <c r="C181" s="230" t="s">
        <v>479</v>
      </c>
      <c r="D181" s="230" t="s">
        <v>378</v>
      </c>
      <c r="E181" s="231" t="s">
        <v>484</v>
      </c>
      <c r="F181" s="232" t="s">
        <v>485</v>
      </c>
      <c r="G181" s="233" t="s">
        <v>486</v>
      </c>
      <c r="H181" s="234">
        <v>0.69799999999999995</v>
      </c>
      <c r="I181" s="235">
        <v>104</v>
      </c>
      <c r="J181" s="235">
        <f>ROUND(I181*H181,2)</f>
        <v>72.590000000000003</v>
      </c>
      <c r="K181" s="236"/>
      <c r="L181" s="237"/>
      <c r="M181" s="238" t="s">
        <v>1</v>
      </c>
      <c r="N181" s="239" t="s">
        <v>38</v>
      </c>
      <c r="O181" s="226">
        <v>0</v>
      </c>
      <c r="P181" s="226">
        <f>O181*H181</f>
        <v>0</v>
      </c>
      <c r="Q181" s="226">
        <v>0.001</v>
      </c>
      <c r="R181" s="226">
        <f>Q181*H181</f>
        <v>0.00069799999999999994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311</v>
      </c>
      <c r="AT181" s="228" t="s">
        <v>378</v>
      </c>
      <c r="AU181" s="228" t="s">
        <v>82</v>
      </c>
      <c r="AY181" s="14" t="s">
        <v>282</v>
      </c>
      <c r="BE181" s="229">
        <f>IF(N181="základní",J181,0)</f>
        <v>72.590000000000003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72.590000000000003</v>
      </c>
      <c r="BL181" s="14" t="s">
        <v>288</v>
      </c>
      <c r="BM181" s="228" t="s">
        <v>487</v>
      </c>
    </row>
    <row r="182" s="12" customFormat="1" ht="22.8" customHeight="1">
      <c r="A182" s="12"/>
      <c r="B182" s="202"/>
      <c r="C182" s="203"/>
      <c r="D182" s="204" t="s">
        <v>72</v>
      </c>
      <c r="E182" s="215" t="s">
        <v>82</v>
      </c>
      <c r="F182" s="215" t="s">
        <v>488</v>
      </c>
      <c r="G182" s="203"/>
      <c r="H182" s="203"/>
      <c r="I182" s="203"/>
      <c r="J182" s="216">
        <f>BK182</f>
        <v>636.12</v>
      </c>
      <c r="K182" s="203"/>
      <c r="L182" s="207"/>
      <c r="M182" s="208"/>
      <c r="N182" s="209"/>
      <c r="O182" s="209"/>
      <c r="P182" s="210">
        <f>P183</f>
        <v>0.51336000000000004</v>
      </c>
      <c r="Q182" s="209"/>
      <c r="R182" s="210">
        <f>R183</f>
        <v>0</v>
      </c>
      <c r="S182" s="209"/>
      <c r="T182" s="211">
        <f>T183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12" t="s">
        <v>80</v>
      </c>
      <c r="AT182" s="213" t="s">
        <v>72</v>
      </c>
      <c r="AU182" s="213" t="s">
        <v>80</v>
      </c>
      <c r="AY182" s="212" t="s">
        <v>282</v>
      </c>
      <c r="BK182" s="214">
        <f>BK183</f>
        <v>636.12</v>
      </c>
    </row>
    <row r="183" s="2" customFormat="1" ht="33" customHeight="1">
      <c r="A183" s="29"/>
      <c r="B183" s="30"/>
      <c r="C183" s="217" t="s">
        <v>483</v>
      </c>
      <c r="D183" s="217" t="s">
        <v>284</v>
      </c>
      <c r="E183" s="218" t="s">
        <v>494</v>
      </c>
      <c r="F183" s="219" t="s">
        <v>495</v>
      </c>
      <c r="G183" s="220" t="s">
        <v>356</v>
      </c>
      <c r="H183" s="221">
        <v>0.55800000000000005</v>
      </c>
      <c r="I183" s="222">
        <v>1140</v>
      </c>
      <c r="J183" s="222">
        <f>ROUND(I183*H183,2)</f>
        <v>636.12</v>
      </c>
      <c r="K183" s="223"/>
      <c r="L183" s="35"/>
      <c r="M183" s="224" t="s">
        <v>1</v>
      </c>
      <c r="N183" s="225" t="s">
        <v>38</v>
      </c>
      <c r="O183" s="226">
        <v>0.92000000000000004</v>
      </c>
      <c r="P183" s="226">
        <f>O183*H183</f>
        <v>0.51336000000000004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636.12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636.12</v>
      </c>
      <c r="BL183" s="14" t="s">
        <v>288</v>
      </c>
      <c r="BM183" s="228" t="s">
        <v>496</v>
      </c>
    </row>
    <row r="184" s="12" customFormat="1" ht="22.8" customHeight="1">
      <c r="A184" s="12"/>
      <c r="B184" s="202"/>
      <c r="C184" s="203"/>
      <c r="D184" s="204" t="s">
        <v>72</v>
      </c>
      <c r="E184" s="215" t="s">
        <v>155</v>
      </c>
      <c r="F184" s="215" t="s">
        <v>497</v>
      </c>
      <c r="G184" s="203"/>
      <c r="H184" s="203"/>
      <c r="I184" s="203"/>
      <c r="J184" s="216">
        <f>BK184</f>
        <v>2185.1100000000001</v>
      </c>
      <c r="K184" s="203"/>
      <c r="L184" s="207"/>
      <c r="M184" s="208"/>
      <c r="N184" s="209"/>
      <c r="O184" s="209"/>
      <c r="P184" s="210">
        <f>P185</f>
        <v>4.4739600000000008</v>
      </c>
      <c r="Q184" s="209"/>
      <c r="R184" s="210">
        <f>R185</f>
        <v>0</v>
      </c>
      <c r="S184" s="209"/>
      <c r="T184" s="211">
        <f>T185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2" t="s">
        <v>80</v>
      </c>
      <c r="AT184" s="213" t="s">
        <v>72</v>
      </c>
      <c r="AU184" s="213" t="s">
        <v>80</v>
      </c>
      <c r="AY184" s="212" t="s">
        <v>282</v>
      </c>
      <c r="BK184" s="214">
        <f>BK185</f>
        <v>2185.1100000000001</v>
      </c>
    </row>
    <row r="185" s="2" customFormat="1" ht="16.5" customHeight="1">
      <c r="A185" s="29"/>
      <c r="B185" s="30"/>
      <c r="C185" s="217" t="s">
        <v>489</v>
      </c>
      <c r="D185" s="217" t="s">
        <v>284</v>
      </c>
      <c r="E185" s="218" t="s">
        <v>512</v>
      </c>
      <c r="F185" s="219" t="s">
        <v>513</v>
      </c>
      <c r="G185" s="220" t="s">
        <v>322</v>
      </c>
      <c r="H185" s="221">
        <v>64.840000000000003</v>
      </c>
      <c r="I185" s="222">
        <v>33.700000000000003</v>
      </c>
      <c r="J185" s="222">
        <f>ROUND(I185*H185,2)</f>
        <v>2185.1100000000001</v>
      </c>
      <c r="K185" s="223"/>
      <c r="L185" s="35"/>
      <c r="M185" s="224" t="s">
        <v>1</v>
      </c>
      <c r="N185" s="225" t="s">
        <v>38</v>
      </c>
      <c r="O185" s="226">
        <v>0.069000000000000006</v>
      </c>
      <c r="P185" s="226">
        <f>O185*H185</f>
        <v>4.4739600000000008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2185.1100000000001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2185.1100000000001</v>
      </c>
      <c r="BL185" s="14" t="s">
        <v>288</v>
      </c>
      <c r="BM185" s="228" t="s">
        <v>1605</v>
      </c>
    </row>
    <row r="186" s="12" customFormat="1" ht="22.8" customHeight="1">
      <c r="A186" s="12"/>
      <c r="B186" s="202"/>
      <c r="C186" s="203"/>
      <c r="D186" s="204" t="s">
        <v>72</v>
      </c>
      <c r="E186" s="215" t="s">
        <v>288</v>
      </c>
      <c r="F186" s="215" t="s">
        <v>519</v>
      </c>
      <c r="G186" s="203"/>
      <c r="H186" s="203"/>
      <c r="I186" s="203"/>
      <c r="J186" s="216">
        <f>BK186</f>
        <v>9313.2800000000007</v>
      </c>
      <c r="K186" s="203"/>
      <c r="L186" s="207"/>
      <c r="M186" s="208"/>
      <c r="N186" s="209"/>
      <c r="O186" s="209"/>
      <c r="P186" s="210">
        <f>P187</f>
        <v>11.463168</v>
      </c>
      <c r="Q186" s="209"/>
      <c r="R186" s="210">
        <f>R187</f>
        <v>0</v>
      </c>
      <c r="S186" s="209"/>
      <c r="T186" s="211">
        <f>T187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2" t="s">
        <v>80</v>
      </c>
      <c r="AT186" s="213" t="s">
        <v>72</v>
      </c>
      <c r="AU186" s="213" t="s">
        <v>80</v>
      </c>
      <c r="AY186" s="212" t="s">
        <v>282</v>
      </c>
      <c r="BK186" s="214">
        <f>BK187</f>
        <v>9313.2800000000007</v>
      </c>
    </row>
    <row r="187" s="2" customFormat="1" ht="33" customHeight="1">
      <c r="A187" s="29"/>
      <c r="B187" s="30"/>
      <c r="C187" s="217" t="s">
        <v>493</v>
      </c>
      <c r="D187" s="217" t="s">
        <v>284</v>
      </c>
      <c r="E187" s="218" t="s">
        <v>521</v>
      </c>
      <c r="F187" s="219" t="s">
        <v>522</v>
      </c>
      <c r="G187" s="220" t="s">
        <v>356</v>
      </c>
      <c r="H187" s="221">
        <v>8.7040000000000006</v>
      </c>
      <c r="I187" s="222">
        <v>1070</v>
      </c>
      <c r="J187" s="222">
        <f>ROUND(I187*H187,2)</f>
        <v>9313.2800000000007</v>
      </c>
      <c r="K187" s="223"/>
      <c r="L187" s="35"/>
      <c r="M187" s="224" t="s">
        <v>1</v>
      </c>
      <c r="N187" s="225" t="s">
        <v>38</v>
      </c>
      <c r="O187" s="226">
        <v>1.317</v>
      </c>
      <c r="P187" s="226">
        <f>O187*H187</f>
        <v>11.463168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9313.2800000000007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9313.2800000000007</v>
      </c>
      <c r="BL187" s="14" t="s">
        <v>288</v>
      </c>
      <c r="BM187" s="228" t="s">
        <v>523</v>
      </c>
    </row>
    <row r="188" s="12" customFormat="1" ht="22.8" customHeight="1">
      <c r="A188" s="12"/>
      <c r="B188" s="202"/>
      <c r="C188" s="203"/>
      <c r="D188" s="204" t="s">
        <v>72</v>
      </c>
      <c r="E188" s="215" t="s">
        <v>299</v>
      </c>
      <c r="F188" s="215" t="s">
        <v>552</v>
      </c>
      <c r="G188" s="203"/>
      <c r="H188" s="203"/>
      <c r="I188" s="203"/>
      <c r="J188" s="216">
        <f>BK188</f>
        <v>66831.039999999994</v>
      </c>
      <c r="K188" s="203"/>
      <c r="L188" s="207"/>
      <c r="M188" s="208"/>
      <c r="N188" s="209"/>
      <c r="O188" s="209"/>
      <c r="P188" s="210">
        <f>SUM(P189:P198)</f>
        <v>15.096021999999998</v>
      </c>
      <c r="Q188" s="209"/>
      <c r="R188" s="210">
        <f>SUM(R189:R198)</f>
        <v>43.372314139999993</v>
      </c>
      <c r="S188" s="209"/>
      <c r="T188" s="211">
        <f>SUM(T189:T198)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2" t="s">
        <v>80</v>
      </c>
      <c r="AT188" s="213" t="s">
        <v>72</v>
      </c>
      <c r="AU188" s="213" t="s">
        <v>80</v>
      </c>
      <c r="AY188" s="212" t="s">
        <v>282</v>
      </c>
      <c r="BK188" s="214">
        <f>SUM(BK189:BK198)</f>
        <v>66831.039999999994</v>
      </c>
    </row>
    <row r="189" s="2" customFormat="1" ht="16.5" customHeight="1">
      <c r="A189" s="29"/>
      <c r="B189" s="30"/>
      <c r="C189" s="217" t="s">
        <v>498</v>
      </c>
      <c r="D189" s="217" t="s">
        <v>284</v>
      </c>
      <c r="E189" s="218" t="s">
        <v>788</v>
      </c>
      <c r="F189" s="219" t="s">
        <v>789</v>
      </c>
      <c r="G189" s="220" t="s">
        <v>287</v>
      </c>
      <c r="H189" s="221">
        <v>2.25</v>
      </c>
      <c r="I189" s="222">
        <v>112</v>
      </c>
      <c r="J189" s="222">
        <f>ROUND(I189*H189,2)</f>
        <v>252</v>
      </c>
      <c r="K189" s="223"/>
      <c r="L189" s="35"/>
      <c r="M189" s="224" t="s">
        <v>1</v>
      </c>
      <c r="N189" s="225" t="s">
        <v>38</v>
      </c>
      <c r="O189" s="226">
        <v>0.023</v>
      </c>
      <c r="P189" s="226">
        <f>O189*H189</f>
        <v>0.051749999999999997</v>
      </c>
      <c r="Q189" s="226">
        <v>0.23000000000000001</v>
      </c>
      <c r="R189" s="226">
        <f>Q189*H189</f>
        <v>0.51750000000000007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252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252</v>
      </c>
      <c r="BL189" s="14" t="s">
        <v>288</v>
      </c>
      <c r="BM189" s="228" t="s">
        <v>790</v>
      </c>
    </row>
    <row r="190" s="2" customFormat="1" ht="16.5" customHeight="1">
      <c r="A190" s="29"/>
      <c r="B190" s="30"/>
      <c r="C190" s="217" t="s">
        <v>503</v>
      </c>
      <c r="D190" s="217" t="s">
        <v>284</v>
      </c>
      <c r="E190" s="218" t="s">
        <v>558</v>
      </c>
      <c r="F190" s="219" t="s">
        <v>559</v>
      </c>
      <c r="G190" s="220" t="s">
        <v>287</v>
      </c>
      <c r="H190" s="221">
        <v>51.609999999999999</v>
      </c>
      <c r="I190" s="222">
        <v>162</v>
      </c>
      <c r="J190" s="222">
        <f>ROUND(I190*H190,2)</f>
        <v>8360.8199999999997</v>
      </c>
      <c r="K190" s="223"/>
      <c r="L190" s="35"/>
      <c r="M190" s="224" t="s">
        <v>1</v>
      </c>
      <c r="N190" s="225" t="s">
        <v>38</v>
      </c>
      <c r="O190" s="226">
        <v>0.025999999999999999</v>
      </c>
      <c r="P190" s="226">
        <f>O190*H190</f>
        <v>1.3418599999999998</v>
      </c>
      <c r="Q190" s="226">
        <v>0.34499999999999997</v>
      </c>
      <c r="R190" s="226">
        <f>Q190*H190</f>
        <v>17.805449999999997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8360.8199999999997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8360.8199999999997</v>
      </c>
      <c r="BL190" s="14" t="s">
        <v>288</v>
      </c>
      <c r="BM190" s="228" t="s">
        <v>560</v>
      </c>
    </row>
    <row r="191" s="2" customFormat="1" ht="16.5" customHeight="1">
      <c r="A191" s="29"/>
      <c r="B191" s="30"/>
      <c r="C191" s="217" t="s">
        <v>507</v>
      </c>
      <c r="D191" s="217" t="s">
        <v>284</v>
      </c>
      <c r="E191" s="218" t="s">
        <v>934</v>
      </c>
      <c r="F191" s="219" t="s">
        <v>935</v>
      </c>
      <c r="G191" s="220" t="s">
        <v>287</v>
      </c>
      <c r="H191" s="221">
        <v>1.25</v>
      </c>
      <c r="I191" s="222">
        <v>181</v>
      </c>
      <c r="J191" s="222">
        <f>ROUND(I191*H191,2)</f>
        <v>226.25</v>
      </c>
      <c r="K191" s="223"/>
      <c r="L191" s="35"/>
      <c r="M191" s="224" t="s">
        <v>1</v>
      </c>
      <c r="N191" s="225" t="s">
        <v>38</v>
      </c>
      <c r="O191" s="226">
        <v>0.025999999999999999</v>
      </c>
      <c r="P191" s="226">
        <f>O191*H191</f>
        <v>0.032500000000000001</v>
      </c>
      <c r="Q191" s="226">
        <v>0.39100000000000001</v>
      </c>
      <c r="R191" s="226">
        <f>Q191*H191</f>
        <v>0.48875000000000002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226.25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226.25</v>
      </c>
      <c r="BL191" s="14" t="s">
        <v>288</v>
      </c>
      <c r="BM191" s="228" t="s">
        <v>936</v>
      </c>
    </row>
    <row r="192" s="2" customFormat="1" ht="16.5" customHeight="1">
      <c r="A192" s="29"/>
      <c r="B192" s="30"/>
      <c r="C192" s="217" t="s">
        <v>511</v>
      </c>
      <c r="D192" s="217" t="s">
        <v>284</v>
      </c>
      <c r="E192" s="218" t="s">
        <v>562</v>
      </c>
      <c r="F192" s="219" t="s">
        <v>563</v>
      </c>
      <c r="G192" s="220" t="s">
        <v>287</v>
      </c>
      <c r="H192" s="221">
        <v>51.609999999999999</v>
      </c>
      <c r="I192" s="222">
        <v>211</v>
      </c>
      <c r="J192" s="222">
        <f>ROUND(I192*H192,2)</f>
        <v>10889.709999999999</v>
      </c>
      <c r="K192" s="223"/>
      <c r="L192" s="35"/>
      <c r="M192" s="224" t="s">
        <v>1</v>
      </c>
      <c r="N192" s="225" t="s">
        <v>38</v>
      </c>
      <c r="O192" s="226">
        <v>0.029000000000000001</v>
      </c>
      <c r="P192" s="226">
        <f>O192*H192</f>
        <v>1.4966900000000001</v>
      </c>
      <c r="Q192" s="226">
        <v>0.46000000000000002</v>
      </c>
      <c r="R192" s="226">
        <f>Q192*H192</f>
        <v>23.740600000000001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10889.709999999999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10889.709999999999</v>
      </c>
      <c r="BL192" s="14" t="s">
        <v>288</v>
      </c>
      <c r="BM192" s="228" t="s">
        <v>564</v>
      </c>
    </row>
    <row r="193" s="2" customFormat="1" ht="16.5" customHeight="1">
      <c r="A193" s="29"/>
      <c r="B193" s="30"/>
      <c r="C193" s="217" t="s">
        <v>515</v>
      </c>
      <c r="D193" s="217" t="s">
        <v>284</v>
      </c>
      <c r="E193" s="218" t="s">
        <v>791</v>
      </c>
      <c r="F193" s="219" t="s">
        <v>792</v>
      </c>
      <c r="G193" s="220" t="s">
        <v>287</v>
      </c>
      <c r="H193" s="221">
        <v>2.25</v>
      </c>
      <c r="I193" s="222">
        <v>67.599999999999994</v>
      </c>
      <c r="J193" s="222">
        <f>ROUND(I193*H193,2)</f>
        <v>152.09999999999999</v>
      </c>
      <c r="K193" s="223"/>
      <c r="L193" s="35"/>
      <c r="M193" s="224" t="s">
        <v>1</v>
      </c>
      <c r="N193" s="225" t="s">
        <v>38</v>
      </c>
      <c r="O193" s="226">
        <v>0.024</v>
      </c>
      <c r="P193" s="226">
        <f>O193*H193</f>
        <v>0.053999999999999999</v>
      </c>
      <c r="Q193" s="226">
        <v>0.216</v>
      </c>
      <c r="R193" s="226">
        <f>Q193*H193</f>
        <v>0.48599999999999999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152.09999999999999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152.09999999999999</v>
      </c>
      <c r="BL193" s="14" t="s">
        <v>288</v>
      </c>
      <c r="BM193" s="228" t="s">
        <v>793</v>
      </c>
    </row>
    <row r="194" s="2" customFormat="1" ht="21.75" customHeight="1">
      <c r="A194" s="29"/>
      <c r="B194" s="30"/>
      <c r="C194" s="217" t="s">
        <v>520</v>
      </c>
      <c r="D194" s="217" t="s">
        <v>284</v>
      </c>
      <c r="E194" s="218" t="s">
        <v>578</v>
      </c>
      <c r="F194" s="219" t="s">
        <v>579</v>
      </c>
      <c r="G194" s="220" t="s">
        <v>287</v>
      </c>
      <c r="H194" s="221">
        <v>51.609999999999999</v>
      </c>
      <c r="I194" s="222">
        <v>18.800000000000001</v>
      </c>
      <c r="J194" s="222">
        <f>ROUND(I194*H194,2)</f>
        <v>970.26999999999998</v>
      </c>
      <c r="K194" s="223"/>
      <c r="L194" s="35"/>
      <c r="M194" s="224" t="s">
        <v>1</v>
      </c>
      <c r="N194" s="225" t="s">
        <v>38</v>
      </c>
      <c r="O194" s="226">
        <v>0.0080000000000000002</v>
      </c>
      <c r="P194" s="226">
        <f>O194*H194</f>
        <v>0.41288000000000002</v>
      </c>
      <c r="Q194" s="226">
        <v>0.00034000000000000002</v>
      </c>
      <c r="R194" s="226">
        <f>Q194*H194</f>
        <v>0.017547400000000001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970.26999999999998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970.26999999999998</v>
      </c>
      <c r="BL194" s="14" t="s">
        <v>288</v>
      </c>
      <c r="BM194" s="228" t="s">
        <v>580</v>
      </c>
    </row>
    <row r="195" s="2" customFormat="1" ht="21.75" customHeight="1">
      <c r="A195" s="29"/>
      <c r="B195" s="30"/>
      <c r="C195" s="217" t="s">
        <v>524</v>
      </c>
      <c r="D195" s="217" t="s">
        <v>284</v>
      </c>
      <c r="E195" s="218" t="s">
        <v>582</v>
      </c>
      <c r="F195" s="219" t="s">
        <v>583</v>
      </c>
      <c r="G195" s="220" t="s">
        <v>287</v>
      </c>
      <c r="H195" s="221">
        <v>90.093999999999994</v>
      </c>
      <c r="I195" s="222">
        <v>15.300000000000001</v>
      </c>
      <c r="J195" s="222">
        <f>ROUND(I195*H195,2)</f>
        <v>1378.4400000000001</v>
      </c>
      <c r="K195" s="223"/>
      <c r="L195" s="35"/>
      <c r="M195" s="224" t="s">
        <v>1</v>
      </c>
      <c r="N195" s="225" t="s">
        <v>38</v>
      </c>
      <c r="O195" s="226">
        <v>0.002</v>
      </c>
      <c r="P195" s="226">
        <f>O195*H195</f>
        <v>0.18018799999999999</v>
      </c>
      <c r="Q195" s="226">
        <v>0.00071000000000000002</v>
      </c>
      <c r="R195" s="226">
        <f>Q195*H195</f>
        <v>0.063966739999999994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1378.4400000000001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1378.4400000000001</v>
      </c>
      <c r="BL195" s="14" t="s">
        <v>288</v>
      </c>
      <c r="BM195" s="228" t="s">
        <v>584</v>
      </c>
    </row>
    <row r="196" s="2" customFormat="1" ht="21.75" customHeight="1">
      <c r="A196" s="29"/>
      <c r="B196" s="30"/>
      <c r="C196" s="217" t="s">
        <v>528</v>
      </c>
      <c r="D196" s="217" t="s">
        <v>284</v>
      </c>
      <c r="E196" s="218" t="s">
        <v>586</v>
      </c>
      <c r="F196" s="219" t="s">
        <v>587</v>
      </c>
      <c r="G196" s="220" t="s">
        <v>287</v>
      </c>
      <c r="H196" s="221">
        <v>51.609999999999999</v>
      </c>
      <c r="I196" s="222">
        <v>296</v>
      </c>
      <c r="J196" s="222">
        <f>ROUND(I196*H196,2)</f>
        <v>15276.56</v>
      </c>
      <c r="K196" s="223"/>
      <c r="L196" s="35"/>
      <c r="M196" s="224" t="s">
        <v>1</v>
      </c>
      <c r="N196" s="225" t="s">
        <v>38</v>
      </c>
      <c r="O196" s="226">
        <v>0.068000000000000005</v>
      </c>
      <c r="P196" s="226">
        <f>O196*H196</f>
        <v>3.5094800000000004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15276.56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15276.56</v>
      </c>
      <c r="BL196" s="14" t="s">
        <v>288</v>
      </c>
      <c r="BM196" s="228" t="s">
        <v>1665</v>
      </c>
    </row>
    <row r="197" s="2" customFormat="1" ht="33" customHeight="1">
      <c r="A197" s="29"/>
      <c r="B197" s="30"/>
      <c r="C197" s="217" t="s">
        <v>532</v>
      </c>
      <c r="D197" s="217" t="s">
        <v>284</v>
      </c>
      <c r="E197" s="218" t="s">
        <v>594</v>
      </c>
      <c r="F197" s="219" t="s">
        <v>595</v>
      </c>
      <c r="G197" s="220" t="s">
        <v>287</v>
      </c>
      <c r="H197" s="221">
        <v>90.093999999999994</v>
      </c>
      <c r="I197" s="222">
        <v>318</v>
      </c>
      <c r="J197" s="222">
        <f>ROUND(I197*H197,2)</f>
        <v>28649.889999999999</v>
      </c>
      <c r="K197" s="223"/>
      <c r="L197" s="35"/>
      <c r="M197" s="224" t="s">
        <v>1</v>
      </c>
      <c r="N197" s="225" t="s">
        <v>38</v>
      </c>
      <c r="O197" s="226">
        <v>0.070999999999999994</v>
      </c>
      <c r="P197" s="226">
        <f>O197*H197</f>
        <v>6.3966739999999991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28649.889999999999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28649.889999999999</v>
      </c>
      <c r="BL197" s="14" t="s">
        <v>288</v>
      </c>
      <c r="BM197" s="228" t="s">
        <v>596</v>
      </c>
    </row>
    <row r="198" s="2" customFormat="1" ht="33" customHeight="1">
      <c r="A198" s="29"/>
      <c r="B198" s="30"/>
      <c r="C198" s="217" t="s">
        <v>536</v>
      </c>
      <c r="D198" s="217" t="s">
        <v>284</v>
      </c>
      <c r="E198" s="218" t="s">
        <v>938</v>
      </c>
      <c r="F198" s="219" t="s">
        <v>939</v>
      </c>
      <c r="G198" s="220" t="s">
        <v>287</v>
      </c>
      <c r="H198" s="221">
        <v>2.5</v>
      </c>
      <c r="I198" s="222">
        <v>270</v>
      </c>
      <c r="J198" s="222">
        <f>ROUND(I198*H198,2)</f>
        <v>675</v>
      </c>
      <c r="K198" s="223"/>
      <c r="L198" s="35"/>
      <c r="M198" s="224" t="s">
        <v>1</v>
      </c>
      <c r="N198" s="225" t="s">
        <v>38</v>
      </c>
      <c r="O198" s="226">
        <v>0.64800000000000002</v>
      </c>
      <c r="P198" s="226">
        <f>O198*H198</f>
        <v>1.6200000000000001</v>
      </c>
      <c r="Q198" s="226">
        <v>0.10100000000000001</v>
      </c>
      <c r="R198" s="226">
        <f>Q198*H198</f>
        <v>0.2525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675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675</v>
      </c>
      <c r="BL198" s="14" t="s">
        <v>288</v>
      </c>
      <c r="BM198" s="228" t="s">
        <v>940</v>
      </c>
    </row>
    <row r="199" s="12" customFormat="1" ht="22.8" customHeight="1">
      <c r="A199" s="12"/>
      <c r="B199" s="202"/>
      <c r="C199" s="203"/>
      <c r="D199" s="204" t="s">
        <v>72</v>
      </c>
      <c r="E199" s="215" t="s">
        <v>311</v>
      </c>
      <c r="F199" s="215" t="s">
        <v>597</v>
      </c>
      <c r="G199" s="203"/>
      <c r="H199" s="203"/>
      <c r="I199" s="203"/>
      <c r="J199" s="216">
        <f>BK199</f>
        <v>211978.67000000004</v>
      </c>
      <c r="K199" s="203"/>
      <c r="L199" s="207"/>
      <c r="M199" s="208"/>
      <c r="N199" s="209"/>
      <c r="O199" s="209"/>
      <c r="P199" s="210">
        <f>SUM(P200:P230)</f>
        <v>100.08146000000001</v>
      </c>
      <c r="Q199" s="209"/>
      <c r="R199" s="210">
        <f>SUM(R200:R230)</f>
        <v>4.9033178800000004</v>
      </c>
      <c r="S199" s="209"/>
      <c r="T199" s="211">
        <f>SUM(T200:T230)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2" t="s">
        <v>80</v>
      </c>
      <c r="AT199" s="213" t="s">
        <v>72</v>
      </c>
      <c r="AU199" s="213" t="s">
        <v>80</v>
      </c>
      <c r="AY199" s="212" t="s">
        <v>282</v>
      </c>
      <c r="BK199" s="214">
        <f>SUM(BK200:BK230)</f>
        <v>211978.67000000004</v>
      </c>
    </row>
    <row r="200" s="2" customFormat="1" ht="21.75" customHeight="1">
      <c r="A200" s="29"/>
      <c r="B200" s="30"/>
      <c r="C200" s="230" t="s">
        <v>540</v>
      </c>
      <c r="D200" s="230" t="s">
        <v>378</v>
      </c>
      <c r="E200" s="231" t="s">
        <v>1666</v>
      </c>
      <c r="F200" s="232" t="s">
        <v>1667</v>
      </c>
      <c r="G200" s="233" t="s">
        <v>322</v>
      </c>
      <c r="H200" s="234">
        <v>52.185000000000002</v>
      </c>
      <c r="I200" s="235">
        <v>134</v>
      </c>
      <c r="J200" s="235">
        <f>ROUND(I200*H200,2)</f>
        <v>6992.79</v>
      </c>
      <c r="K200" s="236"/>
      <c r="L200" s="237"/>
      <c r="M200" s="238" t="s">
        <v>1</v>
      </c>
      <c r="N200" s="239" t="s">
        <v>38</v>
      </c>
      <c r="O200" s="226">
        <v>0</v>
      </c>
      <c r="P200" s="226">
        <f>O200*H200</f>
        <v>0</v>
      </c>
      <c r="Q200" s="226">
        <v>0.0010200000000000001</v>
      </c>
      <c r="R200" s="226">
        <f>Q200*H200</f>
        <v>0.053228700000000004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311</v>
      </c>
      <c r="AT200" s="228" t="s">
        <v>378</v>
      </c>
      <c r="AU200" s="228" t="s">
        <v>82</v>
      </c>
      <c r="AY200" s="14" t="s">
        <v>282</v>
      </c>
      <c r="BE200" s="229">
        <f>IF(N200="základní",J200,0)</f>
        <v>6992.79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6992.79</v>
      </c>
      <c r="BL200" s="14" t="s">
        <v>288</v>
      </c>
      <c r="BM200" s="228" t="s">
        <v>1668</v>
      </c>
    </row>
    <row r="201" s="2" customFormat="1" ht="33" customHeight="1">
      <c r="A201" s="29"/>
      <c r="B201" s="30"/>
      <c r="C201" s="217" t="s">
        <v>544</v>
      </c>
      <c r="D201" s="217" t="s">
        <v>284</v>
      </c>
      <c r="E201" s="218" t="s">
        <v>1610</v>
      </c>
      <c r="F201" s="219" t="s">
        <v>1611</v>
      </c>
      <c r="G201" s="220" t="s">
        <v>322</v>
      </c>
      <c r="H201" s="221">
        <v>61.420000000000002</v>
      </c>
      <c r="I201" s="222">
        <v>141</v>
      </c>
      <c r="J201" s="222">
        <f>ROUND(I201*H201,2)</f>
        <v>8660.2199999999993</v>
      </c>
      <c r="K201" s="223"/>
      <c r="L201" s="35"/>
      <c r="M201" s="224" t="s">
        <v>1</v>
      </c>
      <c r="N201" s="225" t="s">
        <v>38</v>
      </c>
      <c r="O201" s="226">
        <v>0.29199999999999998</v>
      </c>
      <c r="P201" s="226">
        <f>O201*H201</f>
        <v>17.934639999999998</v>
      </c>
      <c r="Q201" s="226">
        <v>1.0000000000000001E-05</v>
      </c>
      <c r="R201" s="226">
        <f>Q201*H201</f>
        <v>0.00061420000000000008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8660.2199999999993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8660.2199999999993</v>
      </c>
      <c r="BL201" s="14" t="s">
        <v>288</v>
      </c>
      <c r="BM201" s="228" t="s">
        <v>1612</v>
      </c>
    </row>
    <row r="202" s="2" customFormat="1" ht="16.5" customHeight="1">
      <c r="A202" s="29"/>
      <c r="B202" s="30"/>
      <c r="C202" s="230" t="s">
        <v>548</v>
      </c>
      <c r="D202" s="230" t="s">
        <v>378</v>
      </c>
      <c r="E202" s="231" t="s">
        <v>1613</v>
      </c>
      <c r="F202" s="232" t="s">
        <v>1614</v>
      </c>
      <c r="G202" s="233" t="s">
        <v>322</v>
      </c>
      <c r="H202" s="234">
        <v>62.956000000000003</v>
      </c>
      <c r="I202" s="235">
        <v>368</v>
      </c>
      <c r="J202" s="235">
        <f>ROUND(I202*H202,2)</f>
        <v>23167.810000000001</v>
      </c>
      <c r="K202" s="236"/>
      <c r="L202" s="237"/>
      <c r="M202" s="238" t="s">
        <v>1</v>
      </c>
      <c r="N202" s="239" t="s">
        <v>38</v>
      </c>
      <c r="O202" s="226">
        <v>0</v>
      </c>
      <c r="P202" s="226">
        <f>O202*H202</f>
        <v>0</v>
      </c>
      <c r="Q202" s="226">
        <v>0.0024099999999999998</v>
      </c>
      <c r="R202" s="226">
        <f>Q202*H202</f>
        <v>0.15172395999999999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311</v>
      </c>
      <c r="AT202" s="228" t="s">
        <v>378</v>
      </c>
      <c r="AU202" s="228" t="s">
        <v>82</v>
      </c>
      <c r="AY202" s="14" t="s">
        <v>282</v>
      </c>
      <c r="BE202" s="229">
        <f>IF(N202="základní",J202,0)</f>
        <v>23167.810000000001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23167.810000000001</v>
      </c>
      <c r="BL202" s="14" t="s">
        <v>288</v>
      </c>
      <c r="BM202" s="228" t="s">
        <v>1615</v>
      </c>
    </row>
    <row r="203" s="2" customFormat="1" ht="33" customHeight="1">
      <c r="A203" s="29"/>
      <c r="B203" s="30"/>
      <c r="C203" s="217" t="s">
        <v>553</v>
      </c>
      <c r="D203" s="217" t="s">
        <v>284</v>
      </c>
      <c r="E203" s="218" t="s">
        <v>1616</v>
      </c>
      <c r="F203" s="219" t="s">
        <v>1617</v>
      </c>
      <c r="G203" s="220" t="s">
        <v>322</v>
      </c>
      <c r="H203" s="221">
        <v>3.4199999999999999</v>
      </c>
      <c r="I203" s="222">
        <v>149</v>
      </c>
      <c r="J203" s="222">
        <f>ROUND(I203*H203,2)</f>
        <v>509.57999999999998</v>
      </c>
      <c r="K203" s="223"/>
      <c r="L203" s="35"/>
      <c r="M203" s="224" t="s">
        <v>1</v>
      </c>
      <c r="N203" s="225" t="s">
        <v>38</v>
      </c>
      <c r="O203" s="226">
        <v>0.36099999999999999</v>
      </c>
      <c r="P203" s="226">
        <f>O203*H203</f>
        <v>1.2346199999999998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509.57999999999998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509.57999999999998</v>
      </c>
      <c r="BL203" s="14" t="s">
        <v>288</v>
      </c>
      <c r="BM203" s="228" t="s">
        <v>1618</v>
      </c>
    </row>
    <row r="204" s="2" customFormat="1" ht="21.75" customHeight="1">
      <c r="A204" s="29"/>
      <c r="B204" s="30"/>
      <c r="C204" s="230" t="s">
        <v>557</v>
      </c>
      <c r="D204" s="230" t="s">
        <v>378</v>
      </c>
      <c r="E204" s="231" t="s">
        <v>1619</v>
      </c>
      <c r="F204" s="232" t="s">
        <v>1620</v>
      </c>
      <c r="G204" s="233" t="s">
        <v>322</v>
      </c>
      <c r="H204" s="234">
        <v>3.5059999999999998</v>
      </c>
      <c r="I204" s="235">
        <v>534</v>
      </c>
      <c r="J204" s="235">
        <f>ROUND(I204*H204,2)</f>
        <v>1872.2000000000001</v>
      </c>
      <c r="K204" s="236"/>
      <c r="L204" s="237"/>
      <c r="M204" s="238" t="s">
        <v>1</v>
      </c>
      <c r="N204" s="239" t="s">
        <v>38</v>
      </c>
      <c r="O204" s="226">
        <v>0</v>
      </c>
      <c r="P204" s="226">
        <f>O204*H204</f>
        <v>0</v>
      </c>
      <c r="Q204" s="226">
        <v>0.0045700000000000003</v>
      </c>
      <c r="R204" s="226">
        <f>Q204*H204</f>
        <v>0.016022419999999999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311</v>
      </c>
      <c r="AT204" s="228" t="s">
        <v>378</v>
      </c>
      <c r="AU204" s="228" t="s">
        <v>82</v>
      </c>
      <c r="AY204" s="14" t="s">
        <v>282</v>
      </c>
      <c r="BE204" s="229">
        <f>IF(N204="základní",J204,0)</f>
        <v>1872.2000000000001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1872.2000000000001</v>
      </c>
      <c r="BL204" s="14" t="s">
        <v>288</v>
      </c>
      <c r="BM204" s="228" t="s">
        <v>1669</v>
      </c>
    </row>
    <row r="205" s="2" customFormat="1" ht="21.75" customHeight="1">
      <c r="A205" s="29"/>
      <c r="B205" s="30"/>
      <c r="C205" s="217" t="s">
        <v>561</v>
      </c>
      <c r="D205" s="217" t="s">
        <v>284</v>
      </c>
      <c r="E205" s="218" t="s">
        <v>1670</v>
      </c>
      <c r="F205" s="219" t="s">
        <v>1671</v>
      </c>
      <c r="G205" s="220" t="s">
        <v>501</v>
      </c>
      <c r="H205" s="221">
        <v>4</v>
      </c>
      <c r="I205" s="222">
        <v>213</v>
      </c>
      <c r="J205" s="222">
        <f>ROUND(I205*H205,2)</f>
        <v>852</v>
      </c>
      <c r="K205" s="223"/>
      <c r="L205" s="35"/>
      <c r="M205" s="224" t="s">
        <v>1</v>
      </c>
      <c r="N205" s="225" t="s">
        <v>38</v>
      </c>
      <c r="O205" s="226">
        <v>0.48499999999999999</v>
      </c>
      <c r="P205" s="226">
        <f>O205*H205</f>
        <v>1.94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852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852</v>
      </c>
      <c r="BL205" s="14" t="s">
        <v>288</v>
      </c>
      <c r="BM205" s="228" t="s">
        <v>1672</v>
      </c>
    </row>
    <row r="206" s="2" customFormat="1" ht="21.75" customHeight="1">
      <c r="A206" s="29"/>
      <c r="B206" s="30"/>
      <c r="C206" s="217" t="s">
        <v>565</v>
      </c>
      <c r="D206" s="217" t="s">
        <v>284</v>
      </c>
      <c r="E206" s="218" t="s">
        <v>1673</v>
      </c>
      <c r="F206" s="219" t="s">
        <v>1674</v>
      </c>
      <c r="G206" s="220" t="s">
        <v>501</v>
      </c>
      <c r="H206" s="221">
        <v>5</v>
      </c>
      <c r="I206" s="222">
        <v>226</v>
      </c>
      <c r="J206" s="222">
        <f>ROUND(I206*H206,2)</f>
        <v>1130</v>
      </c>
      <c r="K206" s="223"/>
      <c r="L206" s="35"/>
      <c r="M206" s="224" t="s">
        <v>1</v>
      </c>
      <c r="N206" s="225" t="s">
        <v>38</v>
      </c>
      <c r="O206" s="226">
        <v>0.52600000000000002</v>
      </c>
      <c r="P206" s="226">
        <f>O206*H206</f>
        <v>2.6299999999999999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1130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1130</v>
      </c>
      <c r="BL206" s="14" t="s">
        <v>288</v>
      </c>
      <c r="BM206" s="228" t="s">
        <v>1675</v>
      </c>
    </row>
    <row r="207" s="2" customFormat="1" ht="21.75" customHeight="1">
      <c r="A207" s="29"/>
      <c r="B207" s="30"/>
      <c r="C207" s="217" t="s">
        <v>569</v>
      </c>
      <c r="D207" s="217" t="s">
        <v>284</v>
      </c>
      <c r="E207" s="218" t="s">
        <v>1676</v>
      </c>
      <c r="F207" s="219" t="s">
        <v>1677</v>
      </c>
      <c r="G207" s="220" t="s">
        <v>501</v>
      </c>
      <c r="H207" s="221">
        <v>2</v>
      </c>
      <c r="I207" s="222">
        <v>213</v>
      </c>
      <c r="J207" s="222">
        <f>ROUND(I207*H207,2)</f>
        <v>426</v>
      </c>
      <c r="K207" s="223"/>
      <c r="L207" s="35"/>
      <c r="M207" s="224" t="s">
        <v>1</v>
      </c>
      <c r="N207" s="225" t="s">
        <v>38</v>
      </c>
      <c r="O207" s="226">
        <v>0.48499999999999999</v>
      </c>
      <c r="P207" s="226">
        <f>O207*H207</f>
        <v>0.96999999999999997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426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426</v>
      </c>
      <c r="BL207" s="14" t="s">
        <v>288</v>
      </c>
      <c r="BM207" s="228" t="s">
        <v>1678</v>
      </c>
    </row>
    <row r="208" s="2" customFormat="1" ht="16.5" customHeight="1">
      <c r="A208" s="29"/>
      <c r="B208" s="30"/>
      <c r="C208" s="230" t="s">
        <v>573</v>
      </c>
      <c r="D208" s="230" t="s">
        <v>378</v>
      </c>
      <c r="E208" s="231" t="s">
        <v>1679</v>
      </c>
      <c r="F208" s="232" t="s">
        <v>1680</v>
      </c>
      <c r="G208" s="233" t="s">
        <v>501</v>
      </c>
      <c r="H208" s="234">
        <v>4</v>
      </c>
      <c r="I208" s="235">
        <v>387</v>
      </c>
      <c r="J208" s="235">
        <f>ROUND(I208*H208,2)</f>
        <v>1548</v>
      </c>
      <c r="K208" s="236"/>
      <c r="L208" s="237"/>
      <c r="M208" s="238" t="s">
        <v>1</v>
      </c>
      <c r="N208" s="239" t="s">
        <v>38</v>
      </c>
      <c r="O208" s="226">
        <v>0</v>
      </c>
      <c r="P208" s="226">
        <f>O208*H208</f>
        <v>0</v>
      </c>
      <c r="Q208" s="226">
        <v>0.00020000000000000001</v>
      </c>
      <c r="R208" s="226">
        <f>Q208*H208</f>
        <v>0.00080000000000000004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311</v>
      </c>
      <c r="AT208" s="228" t="s">
        <v>378</v>
      </c>
      <c r="AU208" s="228" t="s">
        <v>82</v>
      </c>
      <c r="AY208" s="14" t="s">
        <v>282</v>
      </c>
      <c r="BE208" s="229">
        <f>IF(N208="základní",J208,0)</f>
        <v>1548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1548</v>
      </c>
      <c r="BL208" s="14" t="s">
        <v>288</v>
      </c>
      <c r="BM208" s="228" t="s">
        <v>1681</v>
      </c>
    </row>
    <row r="209" s="2" customFormat="1" ht="16.5" customHeight="1">
      <c r="A209" s="29"/>
      <c r="B209" s="30"/>
      <c r="C209" s="230" t="s">
        <v>577</v>
      </c>
      <c r="D209" s="230" t="s">
        <v>378</v>
      </c>
      <c r="E209" s="231" t="s">
        <v>1682</v>
      </c>
      <c r="F209" s="232" t="s">
        <v>1683</v>
      </c>
      <c r="G209" s="233" t="s">
        <v>501</v>
      </c>
      <c r="H209" s="234">
        <v>5</v>
      </c>
      <c r="I209" s="235">
        <v>387</v>
      </c>
      <c r="J209" s="235">
        <f>ROUND(I209*H209,2)</f>
        <v>1935</v>
      </c>
      <c r="K209" s="236"/>
      <c r="L209" s="237"/>
      <c r="M209" s="238" t="s">
        <v>1</v>
      </c>
      <c r="N209" s="239" t="s">
        <v>38</v>
      </c>
      <c r="O209" s="226">
        <v>0</v>
      </c>
      <c r="P209" s="226">
        <f>O209*H209</f>
        <v>0</v>
      </c>
      <c r="Q209" s="226">
        <v>0.00020000000000000001</v>
      </c>
      <c r="R209" s="226">
        <f>Q209*H209</f>
        <v>0.001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311</v>
      </c>
      <c r="AT209" s="228" t="s">
        <v>378</v>
      </c>
      <c r="AU209" s="228" t="s">
        <v>82</v>
      </c>
      <c r="AY209" s="14" t="s">
        <v>282</v>
      </c>
      <c r="BE209" s="229">
        <f>IF(N209="základní",J209,0)</f>
        <v>1935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1935</v>
      </c>
      <c r="BL209" s="14" t="s">
        <v>288</v>
      </c>
      <c r="BM209" s="228" t="s">
        <v>1684</v>
      </c>
    </row>
    <row r="210" s="2" customFormat="1" ht="16.5" customHeight="1">
      <c r="A210" s="29"/>
      <c r="B210" s="30"/>
      <c r="C210" s="230" t="s">
        <v>581</v>
      </c>
      <c r="D210" s="230" t="s">
        <v>378</v>
      </c>
      <c r="E210" s="231" t="s">
        <v>1685</v>
      </c>
      <c r="F210" s="232" t="s">
        <v>1686</v>
      </c>
      <c r="G210" s="233" t="s">
        <v>501</v>
      </c>
      <c r="H210" s="234">
        <v>2</v>
      </c>
      <c r="I210" s="235">
        <v>301</v>
      </c>
      <c r="J210" s="235">
        <f>ROUND(I210*H210,2)</f>
        <v>602</v>
      </c>
      <c r="K210" s="236"/>
      <c r="L210" s="237"/>
      <c r="M210" s="238" t="s">
        <v>1</v>
      </c>
      <c r="N210" s="239" t="s">
        <v>38</v>
      </c>
      <c r="O210" s="226">
        <v>0</v>
      </c>
      <c r="P210" s="226">
        <f>O210*H210</f>
        <v>0</v>
      </c>
      <c r="Q210" s="226">
        <v>0.00012</v>
      </c>
      <c r="R210" s="226">
        <f>Q210*H210</f>
        <v>0.00024000000000000001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311</v>
      </c>
      <c r="AT210" s="228" t="s">
        <v>378</v>
      </c>
      <c r="AU210" s="228" t="s">
        <v>82</v>
      </c>
      <c r="AY210" s="14" t="s">
        <v>282</v>
      </c>
      <c r="BE210" s="229">
        <f>IF(N210="základní",J210,0)</f>
        <v>602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602</v>
      </c>
      <c r="BL210" s="14" t="s">
        <v>288</v>
      </c>
      <c r="BM210" s="228" t="s">
        <v>1687</v>
      </c>
    </row>
    <row r="211" s="2" customFormat="1" ht="21.75" customHeight="1">
      <c r="A211" s="29"/>
      <c r="B211" s="30"/>
      <c r="C211" s="217" t="s">
        <v>585</v>
      </c>
      <c r="D211" s="217" t="s">
        <v>284</v>
      </c>
      <c r="E211" s="218" t="s">
        <v>1622</v>
      </c>
      <c r="F211" s="219" t="s">
        <v>1623</v>
      </c>
      <c r="G211" s="220" t="s">
        <v>501</v>
      </c>
      <c r="H211" s="221">
        <v>10</v>
      </c>
      <c r="I211" s="222">
        <v>226</v>
      </c>
      <c r="J211" s="222">
        <f>ROUND(I211*H211,2)</f>
        <v>2260</v>
      </c>
      <c r="K211" s="223"/>
      <c r="L211" s="35"/>
      <c r="M211" s="224" t="s">
        <v>1</v>
      </c>
      <c r="N211" s="225" t="s">
        <v>38</v>
      </c>
      <c r="O211" s="226">
        <v>0.68300000000000005</v>
      </c>
      <c r="P211" s="226">
        <f>O211*H211</f>
        <v>6.8300000000000001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2260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2260</v>
      </c>
      <c r="BL211" s="14" t="s">
        <v>288</v>
      </c>
      <c r="BM211" s="228" t="s">
        <v>1624</v>
      </c>
    </row>
    <row r="212" s="2" customFormat="1" ht="16.5" customHeight="1">
      <c r="A212" s="29"/>
      <c r="B212" s="30"/>
      <c r="C212" s="230" t="s">
        <v>589</v>
      </c>
      <c r="D212" s="230" t="s">
        <v>378</v>
      </c>
      <c r="E212" s="231" t="s">
        <v>1625</v>
      </c>
      <c r="F212" s="232" t="s">
        <v>1626</v>
      </c>
      <c r="G212" s="233" t="s">
        <v>501</v>
      </c>
      <c r="H212" s="234">
        <v>10</v>
      </c>
      <c r="I212" s="235">
        <v>106</v>
      </c>
      <c r="J212" s="235">
        <f>ROUND(I212*H212,2)</f>
        <v>1060</v>
      </c>
      <c r="K212" s="236"/>
      <c r="L212" s="237"/>
      <c r="M212" s="238" t="s">
        <v>1</v>
      </c>
      <c r="N212" s="239" t="s">
        <v>38</v>
      </c>
      <c r="O212" s="226">
        <v>0</v>
      </c>
      <c r="P212" s="226">
        <f>O212*H212</f>
        <v>0</v>
      </c>
      <c r="Q212" s="226">
        <v>0.00064999999999999997</v>
      </c>
      <c r="R212" s="226">
        <f>Q212*H212</f>
        <v>0.0064999999999999997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311</v>
      </c>
      <c r="AT212" s="228" t="s">
        <v>378</v>
      </c>
      <c r="AU212" s="228" t="s">
        <v>82</v>
      </c>
      <c r="AY212" s="14" t="s">
        <v>282</v>
      </c>
      <c r="BE212" s="229">
        <f>IF(N212="základní",J212,0)</f>
        <v>1060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1060</v>
      </c>
      <c r="BL212" s="14" t="s">
        <v>288</v>
      </c>
      <c r="BM212" s="228" t="s">
        <v>1627</v>
      </c>
    </row>
    <row r="213" s="2" customFormat="1" ht="21.75" customHeight="1">
      <c r="A213" s="29"/>
      <c r="B213" s="30"/>
      <c r="C213" s="217" t="s">
        <v>593</v>
      </c>
      <c r="D213" s="217" t="s">
        <v>284</v>
      </c>
      <c r="E213" s="218" t="s">
        <v>607</v>
      </c>
      <c r="F213" s="219" t="s">
        <v>608</v>
      </c>
      <c r="G213" s="220" t="s">
        <v>501</v>
      </c>
      <c r="H213" s="221">
        <v>15</v>
      </c>
      <c r="I213" s="222">
        <v>86</v>
      </c>
      <c r="J213" s="222">
        <f>ROUND(I213*H213,2)</f>
        <v>1290</v>
      </c>
      <c r="K213" s="223"/>
      <c r="L213" s="35"/>
      <c r="M213" s="224" t="s">
        <v>1</v>
      </c>
      <c r="N213" s="225" t="s">
        <v>38</v>
      </c>
      <c r="O213" s="226">
        <v>0.68300000000000005</v>
      </c>
      <c r="P213" s="226">
        <f>O213*H213</f>
        <v>10.245000000000001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1290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1290</v>
      </c>
      <c r="BL213" s="14" t="s">
        <v>288</v>
      </c>
      <c r="BM213" s="228" t="s">
        <v>1628</v>
      </c>
    </row>
    <row r="214" s="2" customFormat="1" ht="16.5" customHeight="1">
      <c r="A214" s="29"/>
      <c r="B214" s="30"/>
      <c r="C214" s="230" t="s">
        <v>598</v>
      </c>
      <c r="D214" s="230" t="s">
        <v>378</v>
      </c>
      <c r="E214" s="231" t="s">
        <v>611</v>
      </c>
      <c r="F214" s="232" t="s">
        <v>612</v>
      </c>
      <c r="G214" s="233" t="s">
        <v>501</v>
      </c>
      <c r="H214" s="234">
        <v>15</v>
      </c>
      <c r="I214" s="235">
        <v>40.399999999999999</v>
      </c>
      <c r="J214" s="235">
        <f>ROUND(I214*H214,2)</f>
        <v>606</v>
      </c>
      <c r="K214" s="236"/>
      <c r="L214" s="237"/>
      <c r="M214" s="238" t="s">
        <v>1</v>
      </c>
      <c r="N214" s="239" t="s">
        <v>38</v>
      </c>
      <c r="O214" s="226">
        <v>0</v>
      </c>
      <c r="P214" s="226">
        <f>O214*H214</f>
        <v>0</v>
      </c>
      <c r="Q214" s="226">
        <v>0.00029</v>
      </c>
      <c r="R214" s="226">
        <f>Q214*H214</f>
        <v>0.0043499999999999997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311</v>
      </c>
      <c r="AT214" s="228" t="s">
        <v>378</v>
      </c>
      <c r="AU214" s="228" t="s">
        <v>82</v>
      </c>
      <c r="AY214" s="14" t="s">
        <v>282</v>
      </c>
      <c r="BE214" s="229">
        <f>IF(N214="základní",J214,0)</f>
        <v>606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606</v>
      </c>
      <c r="BL214" s="14" t="s">
        <v>288</v>
      </c>
      <c r="BM214" s="228" t="s">
        <v>1629</v>
      </c>
    </row>
    <row r="215" s="2" customFormat="1" ht="21.75" customHeight="1">
      <c r="A215" s="29"/>
      <c r="B215" s="30"/>
      <c r="C215" s="217" t="s">
        <v>602</v>
      </c>
      <c r="D215" s="217" t="s">
        <v>284</v>
      </c>
      <c r="E215" s="218" t="s">
        <v>1630</v>
      </c>
      <c r="F215" s="219" t="s">
        <v>1631</v>
      </c>
      <c r="G215" s="220" t="s">
        <v>501</v>
      </c>
      <c r="H215" s="221">
        <v>5</v>
      </c>
      <c r="I215" s="222">
        <v>1090</v>
      </c>
      <c r="J215" s="222">
        <f>ROUND(I215*H215,2)</f>
        <v>5450</v>
      </c>
      <c r="K215" s="223"/>
      <c r="L215" s="35"/>
      <c r="M215" s="224" t="s">
        <v>1</v>
      </c>
      <c r="N215" s="225" t="s">
        <v>38</v>
      </c>
      <c r="O215" s="226">
        <v>0.5</v>
      </c>
      <c r="P215" s="226">
        <f>O215*H215</f>
        <v>2.5</v>
      </c>
      <c r="Q215" s="226">
        <v>0.040050000000000002</v>
      </c>
      <c r="R215" s="226">
        <f>Q215*H215</f>
        <v>0.20025000000000001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5450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5450</v>
      </c>
      <c r="BL215" s="14" t="s">
        <v>288</v>
      </c>
      <c r="BM215" s="228" t="s">
        <v>1632</v>
      </c>
    </row>
    <row r="216" s="2" customFormat="1" ht="33" customHeight="1">
      <c r="A216" s="29"/>
      <c r="B216" s="30"/>
      <c r="C216" s="217" t="s">
        <v>606</v>
      </c>
      <c r="D216" s="217" t="s">
        <v>284</v>
      </c>
      <c r="E216" s="218" t="s">
        <v>1633</v>
      </c>
      <c r="F216" s="219" t="s">
        <v>1634</v>
      </c>
      <c r="G216" s="220" t="s">
        <v>501</v>
      </c>
      <c r="H216" s="221">
        <v>5</v>
      </c>
      <c r="I216" s="222">
        <v>1350</v>
      </c>
      <c r="J216" s="222">
        <f>ROUND(I216*H216,2)</f>
        <v>6750</v>
      </c>
      <c r="K216" s="223"/>
      <c r="L216" s="35"/>
      <c r="M216" s="224" t="s">
        <v>1</v>
      </c>
      <c r="N216" s="225" t="s">
        <v>38</v>
      </c>
      <c r="O216" s="226">
        <v>0.25</v>
      </c>
      <c r="P216" s="226">
        <f>O216*H216</f>
        <v>1.25</v>
      </c>
      <c r="Q216" s="226">
        <v>0.0081399999999999997</v>
      </c>
      <c r="R216" s="226">
        <f>Q216*H216</f>
        <v>0.0407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6750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6750</v>
      </c>
      <c r="BL216" s="14" t="s">
        <v>288</v>
      </c>
      <c r="BM216" s="228" t="s">
        <v>1635</v>
      </c>
    </row>
    <row r="217" s="2" customFormat="1" ht="21.75" customHeight="1">
      <c r="A217" s="29"/>
      <c r="B217" s="30"/>
      <c r="C217" s="217" t="s">
        <v>610</v>
      </c>
      <c r="D217" s="217" t="s">
        <v>284</v>
      </c>
      <c r="E217" s="218" t="s">
        <v>1636</v>
      </c>
      <c r="F217" s="219" t="s">
        <v>1637</v>
      </c>
      <c r="G217" s="220" t="s">
        <v>501</v>
      </c>
      <c r="H217" s="221">
        <v>5</v>
      </c>
      <c r="I217" s="222">
        <v>75.200000000000003</v>
      </c>
      <c r="J217" s="222">
        <f>ROUND(I217*H217,2)</f>
        <v>376</v>
      </c>
      <c r="K217" s="223"/>
      <c r="L217" s="35"/>
      <c r="M217" s="224" t="s">
        <v>1</v>
      </c>
      <c r="N217" s="225" t="s">
        <v>38</v>
      </c>
      <c r="O217" s="226">
        <v>0.22</v>
      </c>
      <c r="P217" s="226">
        <f>O217*H217</f>
        <v>1.1000000000000001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376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376</v>
      </c>
      <c r="BL217" s="14" t="s">
        <v>288</v>
      </c>
      <c r="BM217" s="228" t="s">
        <v>1638</v>
      </c>
    </row>
    <row r="218" s="2" customFormat="1" ht="33" customHeight="1">
      <c r="A218" s="29"/>
      <c r="B218" s="30"/>
      <c r="C218" s="217" t="s">
        <v>614</v>
      </c>
      <c r="D218" s="217" t="s">
        <v>284</v>
      </c>
      <c r="E218" s="218" t="s">
        <v>1639</v>
      </c>
      <c r="F218" s="219" t="s">
        <v>1640</v>
      </c>
      <c r="G218" s="220" t="s">
        <v>501</v>
      </c>
      <c r="H218" s="221">
        <v>5</v>
      </c>
      <c r="I218" s="222">
        <v>2470</v>
      </c>
      <c r="J218" s="222">
        <f>ROUND(I218*H218,2)</f>
        <v>12350</v>
      </c>
      <c r="K218" s="223"/>
      <c r="L218" s="35"/>
      <c r="M218" s="224" t="s">
        <v>1</v>
      </c>
      <c r="N218" s="225" t="s">
        <v>38</v>
      </c>
      <c r="O218" s="226">
        <v>0.34999999999999998</v>
      </c>
      <c r="P218" s="226">
        <f>O218*H218</f>
        <v>1.75</v>
      </c>
      <c r="Q218" s="226">
        <v>0.037249999999999998</v>
      </c>
      <c r="R218" s="226">
        <f>Q218*H218</f>
        <v>0.18625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12350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12350</v>
      </c>
      <c r="BL218" s="14" t="s">
        <v>288</v>
      </c>
      <c r="BM218" s="228" t="s">
        <v>1641</v>
      </c>
    </row>
    <row r="219" s="2" customFormat="1" ht="21.75" customHeight="1">
      <c r="A219" s="29"/>
      <c r="B219" s="30"/>
      <c r="C219" s="217" t="s">
        <v>618</v>
      </c>
      <c r="D219" s="217" t="s">
        <v>284</v>
      </c>
      <c r="E219" s="218" t="s">
        <v>1642</v>
      </c>
      <c r="F219" s="219" t="s">
        <v>1643</v>
      </c>
      <c r="G219" s="220" t="s">
        <v>501</v>
      </c>
      <c r="H219" s="221">
        <v>6</v>
      </c>
      <c r="I219" s="222">
        <v>5250</v>
      </c>
      <c r="J219" s="222">
        <f>ROUND(I219*H219,2)</f>
        <v>31500</v>
      </c>
      <c r="K219" s="223"/>
      <c r="L219" s="35"/>
      <c r="M219" s="224" t="s">
        <v>1</v>
      </c>
      <c r="N219" s="225" t="s">
        <v>38</v>
      </c>
      <c r="O219" s="226">
        <v>0.66700000000000004</v>
      </c>
      <c r="P219" s="226">
        <f>O219*H219</f>
        <v>4.0020000000000007</v>
      </c>
      <c r="Q219" s="226">
        <v>0.1056</v>
      </c>
      <c r="R219" s="226">
        <f>Q219*H219</f>
        <v>0.63359999999999994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31500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31500</v>
      </c>
      <c r="BL219" s="14" t="s">
        <v>288</v>
      </c>
      <c r="BM219" s="228" t="s">
        <v>1644</v>
      </c>
    </row>
    <row r="220" s="2" customFormat="1" ht="21.75" customHeight="1">
      <c r="A220" s="29"/>
      <c r="B220" s="30"/>
      <c r="C220" s="217" t="s">
        <v>622</v>
      </c>
      <c r="D220" s="217" t="s">
        <v>284</v>
      </c>
      <c r="E220" s="218" t="s">
        <v>1645</v>
      </c>
      <c r="F220" s="219" t="s">
        <v>1646</v>
      </c>
      <c r="G220" s="220" t="s">
        <v>501</v>
      </c>
      <c r="H220" s="221">
        <v>6</v>
      </c>
      <c r="I220" s="222">
        <v>3790</v>
      </c>
      <c r="J220" s="222">
        <f>ROUND(I220*H220,2)</f>
        <v>22740</v>
      </c>
      <c r="K220" s="223"/>
      <c r="L220" s="35"/>
      <c r="M220" s="224" t="s">
        <v>1</v>
      </c>
      <c r="N220" s="225" t="s">
        <v>38</v>
      </c>
      <c r="O220" s="226">
        <v>0.16700000000000001</v>
      </c>
      <c r="P220" s="226">
        <f>O220*H220</f>
        <v>1.002</v>
      </c>
      <c r="Q220" s="226">
        <v>0.024240000000000001</v>
      </c>
      <c r="R220" s="226">
        <f>Q220*H220</f>
        <v>0.14544000000000001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22740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22740</v>
      </c>
      <c r="BL220" s="14" t="s">
        <v>288</v>
      </c>
      <c r="BM220" s="228" t="s">
        <v>1647</v>
      </c>
    </row>
    <row r="221" s="2" customFormat="1" ht="21.75" customHeight="1">
      <c r="A221" s="29"/>
      <c r="B221" s="30"/>
      <c r="C221" s="217" t="s">
        <v>626</v>
      </c>
      <c r="D221" s="217" t="s">
        <v>284</v>
      </c>
      <c r="E221" s="218" t="s">
        <v>1648</v>
      </c>
      <c r="F221" s="219" t="s">
        <v>1649</v>
      </c>
      <c r="G221" s="220" t="s">
        <v>501</v>
      </c>
      <c r="H221" s="221">
        <v>6</v>
      </c>
      <c r="I221" s="222">
        <v>114</v>
      </c>
      <c r="J221" s="222">
        <f>ROUND(I221*H221,2)</f>
        <v>684</v>
      </c>
      <c r="K221" s="223"/>
      <c r="L221" s="35"/>
      <c r="M221" s="224" t="s">
        <v>1</v>
      </c>
      <c r="N221" s="225" t="s">
        <v>38</v>
      </c>
      <c r="O221" s="226">
        <v>0.33300000000000002</v>
      </c>
      <c r="P221" s="226">
        <f>O221*H221</f>
        <v>1.9980000000000002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684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684</v>
      </c>
      <c r="BL221" s="14" t="s">
        <v>288</v>
      </c>
      <c r="BM221" s="228" t="s">
        <v>1650</v>
      </c>
    </row>
    <row r="222" s="2" customFormat="1" ht="33" customHeight="1">
      <c r="A222" s="29"/>
      <c r="B222" s="30"/>
      <c r="C222" s="217" t="s">
        <v>630</v>
      </c>
      <c r="D222" s="217" t="s">
        <v>284</v>
      </c>
      <c r="E222" s="218" t="s">
        <v>1651</v>
      </c>
      <c r="F222" s="219" t="s">
        <v>1652</v>
      </c>
      <c r="G222" s="220" t="s">
        <v>501</v>
      </c>
      <c r="H222" s="221">
        <v>6</v>
      </c>
      <c r="I222" s="222">
        <v>9210</v>
      </c>
      <c r="J222" s="222">
        <f>ROUND(I222*H222,2)</f>
        <v>55260</v>
      </c>
      <c r="K222" s="223"/>
      <c r="L222" s="35"/>
      <c r="M222" s="224" t="s">
        <v>1</v>
      </c>
      <c r="N222" s="225" t="s">
        <v>38</v>
      </c>
      <c r="O222" s="226">
        <v>1.7509999999999999</v>
      </c>
      <c r="P222" s="226">
        <f>O222*H222</f>
        <v>10.506</v>
      </c>
      <c r="Q222" s="226">
        <v>0.42115999999999998</v>
      </c>
      <c r="R222" s="226">
        <f>Q222*H222</f>
        <v>2.5269599999999999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55260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55260</v>
      </c>
      <c r="BL222" s="14" t="s">
        <v>288</v>
      </c>
      <c r="BM222" s="228" t="s">
        <v>1653</v>
      </c>
    </row>
    <row r="223" s="2" customFormat="1" ht="16.5" customHeight="1">
      <c r="A223" s="29"/>
      <c r="B223" s="30"/>
      <c r="C223" s="217" t="s">
        <v>634</v>
      </c>
      <c r="D223" s="217" t="s">
        <v>284</v>
      </c>
      <c r="E223" s="218" t="s">
        <v>1517</v>
      </c>
      <c r="F223" s="219" t="s">
        <v>1518</v>
      </c>
      <c r="G223" s="220" t="s">
        <v>322</v>
      </c>
      <c r="H223" s="221">
        <v>49.700000000000003</v>
      </c>
      <c r="I223" s="222">
        <v>25.199999999999999</v>
      </c>
      <c r="J223" s="222">
        <f>ROUND(I223*H223,2)</f>
        <v>1252.4400000000001</v>
      </c>
      <c r="K223" s="223"/>
      <c r="L223" s="35"/>
      <c r="M223" s="224" t="s">
        <v>1</v>
      </c>
      <c r="N223" s="225" t="s">
        <v>38</v>
      </c>
      <c r="O223" s="226">
        <v>0.062</v>
      </c>
      <c r="P223" s="226">
        <f>O223*H223</f>
        <v>3.0814000000000004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1252.4400000000001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1252.4400000000001</v>
      </c>
      <c r="BL223" s="14" t="s">
        <v>288</v>
      </c>
      <c r="BM223" s="228" t="s">
        <v>1688</v>
      </c>
    </row>
    <row r="224" s="2" customFormat="1" ht="16.5" customHeight="1">
      <c r="A224" s="29"/>
      <c r="B224" s="30"/>
      <c r="C224" s="217" t="s">
        <v>638</v>
      </c>
      <c r="D224" s="217" t="s">
        <v>284</v>
      </c>
      <c r="E224" s="218" t="s">
        <v>1346</v>
      </c>
      <c r="F224" s="219" t="s">
        <v>1347</v>
      </c>
      <c r="G224" s="220" t="s">
        <v>322</v>
      </c>
      <c r="H224" s="221">
        <v>49.700000000000003</v>
      </c>
      <c r="I224" s="222">
        <v>17.699999999999999</v>
      </c>
      <c r="J224" s="222">
        <f>ROUND(I224*H224,2)</f>
        <v>879.69000000000005</v>
      </c>
      <c r="K224" s="223"/>
      <c r="L224" s="35"/>
      <c r="M224" s="224" t="s">
        <v>1</v>
      </c>
      <c r="N224" s="225" t="s">
        <v>38</v>
      </c>
      <c r="O224" s="226">
        <v>0.043999999999999997</v>
      </c>
      <c r="P224" s="226">
        <f>O224*H224</f>
        <v>2.1867999999999999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879.69000000000005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879.69000000000005</v>
      </c>
      <c r="BL224" s="14" t="s">
        <v>288</v>
      </c>
      <c r="BM224" s="228" t="s">
        <v>1689</v>
      </c>
    </row>
    <row r="225" s="2" customFormat="1" ht="16.5" customHeight="1">
      <c r="A225" s="29"/>
      <c r="B225" s="30"/>
      <c r="C225" s="217" t="s">
        <v>642</v>
      </c>
      <c r="D225" s="217" t="s">
        <v>284</v>
      </c>
      <c r="E225" s="218" t="s">
        <v>1654</v>
      </c>
      <c r="F225" s="219" t="s">
        <v>1655</v>
      </c>
      <c r="G225" s="220" t="s">
        <v>322</v>
      </c>
      <c r="H225" s="221">
        <v>64.840000000000003</v>
      </c>
      <c r="I225" s="222">
        <v>23.199999999999999</v>
      </c>
      <c r="J225" s="222">
        <f>ROUND(I225*H225,2)</f>
        <v>1504.29</v>
      </c>
      <c r="K225" s="223"/>
      <c r="L225" s="35"/>
      <c r="M225" s="224" t="s">
        <v>1</v>
      </c>
      <c r="N225" s="225" t="s">
        <v>38</v>
      </c>
      <c r="O225" s="226">
        <v>0.055</v>
      </c>
      <c r="P225" s="226">
        <f>O225*H225</f>
        <v>3.5662000000000003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1504.29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1504.29</v>
      </c>
      <c r="BL225" s="14" t="s">
        <v>288</v>
      </c>
      <c r="BM225" s="228" t="s">
        <v>1656</v>
      </c>
    </row>
    <row r="226" s="2" customFormat="1" ht="21.75" customHeight="1">
      <c r="A226" s="29"/>
      <c r="B226" s="30"/>
      <c r="C226" s="217" t="s">
        <v>646</v>
      </c>
      <c r="D226" s="217" t="s">
        <v>284</v>
      </c>
      <c r="E226" s="218" t="s">
        <v>1358</v>
      </c>
      <c r="F226" s="219" t="s">
        <v>1359</v>
      </c>
      <c r="G226" s="220" t="s">
        <v>501</v>
      </c>
      <c r="H226" s="221">
        <v>2</v>
      </c>
      <c r="I226" s="222">
        <v>6650</v>
      </c>
      <c r="J226" s="222">
        <f>ROUND(I226*H226,2)</f>
        <v>13300</v>
      </c>
      <c r="K226" s="223"/>
      <c r="L226" s="35"/>
      <c r="M226" s="224" t="s">
        <v>1</v>
      </c>
      <c r="N226" s="225" t="s">
        <v>38</v>
      </c>
      <c r="O226" s="226">
        <v>10.300000000000001</v>
      </c>
      <c r="P226" s="226">
        <f>O226*H226</f>
        <v>20.600000000000001</v>
      </c>
      <c r="Q226" s="226">
        <v>0.45937</v>
      </c>
      <c r="R226" s="226">
        <f>Q226*H226</f>
        <v>0.91874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13300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13300</v>
      </c>
      <c r="BL226" s="14" t="s">
        <v>288</v>
      </c>
      <c r="BM226" s="228" t="s">
        <v>1690</v>
      </c>
    </row>
    <row r="227" s="2" customFormat="1" ht="16.5" customHeight="1">
      <c r="A227" s="29"/>
      <c r="B227" s="30"/>
      <c r="C227" s="217" t="s">
        <v>650</v>
      </c>
      <c r="D227" s="217" t="s">
        <v>284</v>
      </c>
      <c r="E227" s="218" t="s">
        <v>1394</v>
      </c>
      <c r="F227" s="219" t="s">
        <v>1395</v>
      </c>
      <c r="G227" s="220" t="s">
        <v>322</v>
      </c>
      <c r="H227" s="221">
        <v>49.700000000000003</v>
      </c>
      <c r="I227" s="222">
        <v>43.299999999999997</v>
      </c>
      <c r="J227" s="222">
        <f>ROUND(I227*H227,2)</f>
        <v>2152.0100000000002</v>
      </c>
      <c r="K227" s="223"/>
      <c r="L227" s="35"/>
      <c r="M227" s="224" t="s">
        <v>1</v>
      </c>
      <c r="N227" s="225" t="s">
        <v>38</v>
      </c>
      <c r="O227" s="226">
        <v>0.053999999999999999</v>
      </c>
      <c r="P227" s="226">
        <f>O227*H227</f>
        <v>2.6838000000000002</v>
      </c>
      <c r="Q227" s="226">
        <v>0.00019000000000000001</v>
      </c>
      <c r="R227" s="226">
        <f>Q227*H227</f>
        <v>0.0094430000000000017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2152.0100000000002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2152.0100000000002</v>
      </c>
      <c r="BL227" s="14" t="s">
        <v>288</v>
      </c>
      <c r="BM227" s="228" t="s">
        <v>1396</v>
      </c>
    </row>
    <row r="228" s="2" customFormat="1" ht="21.75" customHeight="1">
      <c r="A228" s="29"/>
      <c r="B228" s="30"/>
      <c r="C228" s="217" t="s">
        <v>654</v>
      </c>
      <c r="D228" s="217" t="s">
        <v>284</v>
      </c>
      <c r="E228" s="218" t="s">
        <v>676</v>
      </c>
      <c r="F228" s="219" t="s">
        <v>677</v>
      </c>
      <c r="G228" s="220" t="s">
        <v>322</v>
      </c>
      <c r="H228" s="221">
        <v>82.840000000000003</v>
      </c>
      <c r="I228" s="222">
        <v>12.9</v>
      </c>
      <c r="J228" s="222">
        <f>ROUND(I228*H228,2)</f>
        <v>1068.6400000000001</v>
      </c>
      <c r="K228" s="223"/>
      <c r="L228" s="35"/>
      <c r="M228" s="224" t="s">
        <v>1</v>
      </c>
      <c r="N228" s="225" t="s">
        <v>38</v>
      </c>
      <c r="O228" s="226">
        <v>0.025000000000000001</v>
      </c>
      <c r="P228" s="226">
        <f>O228*H228</f>
        <v>2.0710000000000002</v>
      </c>
      <c r="Q228" s="226">
        <v>9.0000000000000006E-05</v>
      </c>
      <c r="R228" s="226">
        <f>Q228*H228</f>
        <v>0.0074556000000000006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1068.6400000000001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1068.6400000000001</v>
      </c>
      <c r="BL228" s="14" t="s">
        <v>288</v>
      </c>
      <c r="BM228" s="228" t="s">
        <v>678</v>
      </c>
    </row>
    <row r="229" s="2" customFormat="1" ht="33" customHeight="1">
      <c r="A229" s="29"/>
      <c r="B229" s="30"/>
      <c r="C229" s="217" t="s">
        <v>658</v>
      </c>
      <c r="D229" s="217" t="s">
        <v>284</v>
      </c>
      <c r="E229" s="218" t="s">
        <v>1691</v>
      </c>
      <c r="F229" s="219" t="s">
        <v>1692</v>
      </c>
      <c r="G229" s="220" t="s">
        <v>719</v>
      </c>
      <c r="H229" s="221">
        <v>2</v>
      </c>
      <c r="I229" s="222">
        <v>900</v>
      </c>
      <c r="J229" s="222">
        <f>ROUND(I229*H229,2)</f>
        <v>1800</v>
      </c>
      <c r="K229" s="223"/>
      <c r="L229" s="35"/>
      <c r="M229" s="224" t="s">
        <v>1</v>
      </c>
      <c r="N229" s="225" t="s">
        <v>38</v>
      </c>
      <c r="O229" s="226">
        <v>0</v>
      </c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1800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1800</v>
      </c>
      <c r="BL229" s="14" t="s">
        <v>288</v>
      </c>
      <c r="BM229" s="228" t="s">
        <v>1693</v>
      </c>
    </row>
    <row r="230" s="2" customFormat="1" ht="33" customHeight="1">
      <c r="A230" s="29"/>
      <c r="B230" s="30"/>
      <c r="C230" s="217" t="s">
        <v>662</v>
      </c>
      <c r="D230" s="217" t="s">
        <v>284</v>
      </c>
      <c r="E230" s="218" t="s">
        <v>1558</v>
      </c>
      <c r="F230" s="219" t="s">
        <v>1559</v>
      </c>
      <c r="G230" s="220" t="s">
        <v>719</v>
      </c>
      <c r="H230" s="221">
        <v>2</v>
      </c>
      <c r="I230" s="222">
        <v>1000</v>
      </c>
      <c r="J230" s="222">
        <f>ROUND(I230*H230,2)</f>
        <v>2000</v>
      </c>
      <c r="K230" s="223"/>
      <c r="L230" s="35"/>
      <c r="M230" s="224" t="s">
        <v>1</v>
      </c>
      <c r="N230" s="225" t="s">
        <v>38</v>
      </c>
      <c r="O230" s="226">
        <v>0</v>
      </c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2000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2000</v>
      </c>
      <c r="BL230" s="14" t="s">
        <v>288</v>
      </c>
      <c r="BM230" s="228" t="s">
        <v>1694</v>
      </c>
    </row>
    <row r="231" s="12" customFormat="1" ht="22.8" customHeight="1">
      <c r="A231" s="12"/>
      <c r="B231" s="202"/>
      <c r="C231" s="203"/>
      <c r="D231" s="204" t="s">
        <v>72</v>
      </c>
      <c r="E231" s="215" t="s">
        <v>315</v>
      </c>
      <c r="F231" s="215" t="s">
        <v>683</v>
      </c>
      <c r="G231" s="203"/>
      <c r="H231" s="203"/>
      <c r="I231" s="203"/>
      <c r="J231" s="216">
        <f>BK231</f>
        <v>36192.470000000001</v>
      </c>
      <c r="K231" s="203"/>
      <c r="L231" s="207"/>
      <c r="M231" s="208"/>
      <c r="N231" s="209"/>
      <c r="O231" s="209"/>
      <c r="P231" s="210">
        <f>SUM(P232:P240)</f>
        <v>45.975228000000016</v>
      </c>
      <c r="Q231" s="209"/>
      <c r="R231" s="210">
        <f>SUM(R232:R240)</f>
        <v>0.66944760000000003</v>
      </c>
      <c r="S231" s="209"/>
      <c r="T231" s="211">
        <f>SUM(T232:T240)</f>
        <v>0.77417999999999998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2" t="s">
        <v>80</v>
      </c>
      <c r="AT231" s="213" t="s">
        <v>72</v>
      </c>
      <c r="AU231" s="213" t="s">
        <v>80</v>
      </c>
      <c r="AY231" s="212" t="s">
        <v>282</v>
      </c>
      <c r="BK231" s="214">
        <f>SUM(BK232:BK240)</f>
        <v>36192.470000000001</v>
      </c>
    </row>
    <row r="232" s="2" customFormat="1" ht="33" customHeight="1">
      <c r="A232" s="29"/>
      <c r="B232" s="30"/>
      <c r="C232" s="217" t="s">
        <v>666</v>
      </c>
      <c r="D232" s="217" t="s">
        <v>284</v>
      </c>
      <c r="E232" s="218" t="s">
        <v>857</v>
      </c>
      <c r="F232" s="219" t="s">
        <v>858</v>
      </c>
      <c r="G232" s="220" t="s">
        <v>322</v>
      </c>
      <c r="H232" s="221">
        <v>3</v>
      </c>
      <c r="I232" s="222">
        <v>256</v>
      </c>
      <c r="J232" s="222">
        <f>ROUND(I232*H232,2)</f>
        <v>768</v>
      </c>
      <c r="K232" s="223"/>
      <c r="L232" s="35"/>
      <c r="M232" s="224" t="s">
        <v>1</v>
      </c>
      <c r="N232" s="225" t="s">
        <v>38</v>
      </c>
      <c r="O232" s="226">
        <v>0.26800000000000002</v>
      </c>
      <c r="P232" s="226">
        <f>O232*H232</f>
        <v>0.80400000000000005</v>
      </c>
      <c r="Q232" s="226">
        <v>0.15540000000000001</v>
      </c>
      <c r="R232" s="226">
        <f>Q232*H232</f>
        <v>0.46620000000000006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768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768</v>
      </c>
      <c r="BL232" s="14" t="s">
        <v>288</v>
      </c>
      <c r="BM232" s="228" t="s">
        <v>1500</v>
      </c>
    </row>
    <row r="233" s="2" customFormat="1" ht="21.75" customHeight="1">
      <c r="A233" s="29"/>
      <c r="B233" s="30"/>
      <c r="C233" s="217" t="s">
        <v>670</v>
      </c>
      <c r="D233" s="217" t="s">
        <v>284</v>
      </c>
      <c r="E233" s="218" t="s">
        <v>860</v>
      </c>
      <c r="F233" s="219" t="s">
        <v>861</v>
      </c>
      <c r="G233" s="220" t="s">
        <v>356</v>
      </c>
      <c r="H233" s="221">
        <v>0.089999999999999997</v>
      </c>
      <c r="I233" s="222">
        <v>3020</v>
      </c>
      <c r="J233" s="222">
        <f>ROUND(I233*H233,2)</f>
        <v>271.80000000000001</v>
      </c>
      <c r="K233" s="223"/>
      <c r="L233" s="35"/>
      <c r="M233" s="224" t="s">
        <v>1</v>
      </c>
      <c r="N233" s="225" t="s">
        <v>38</v>
      </c>
      <c r="O233" s="226">
        <v>1.442</v>
      </c>
      <c r="P233" s="226">
        <f>O233*H233</f>
        <v>0.12977999999999998</v>
      </c>
      <c r="Q233" s="226">
        <v>2.2563399999999998</v>
      </c>
      <c r="R233" s="226">
        <f>Q233*H233</f>
        <v>0.20307059999999996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271.80000000000001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271.80000000000001</v>
      </c>
      <c r="BL233" s="14" t="s">
        <v>288</v>
      </c>
      <c r="BM233" s="228" t="s">
        <v>1501</v>
      </c>
    </row>
    <row r="234" s="2" customFormat="1" ht="33" customHeight="1">
      <c r="A234" s="29"/>
      <c r="B234" s="30"/>
      <c r="C234" s="217" t="s">
        <v>675</v>
      </c>
      <c r="D234" s="217" t="s">
        <v>284</v>
      </c>
      <c r="E234" s="218" t="s">
        <v>693</v>
      </c>
      <c r="F234" s="219" t="s">
        <v>694</v>
      </c>
      <c r="G234" s="220" t="s">
        <v>322</v>
      </c>
      <c r="H234" s="221">
        <v>134.18000000000001</v>
      </c>
      <c r="I234" s="222">
        <v>115</v>
      </c>
      <c r="J234" s="222">
        <f>ROUND(I234*H234,2)</f>
        <v>15430.700000000001</v>
      </c>
      <c r="K234" s="223"/>
      <c r="L234" s="35"/>
      <c r="M234" s="224" t="s">
        <v>1</v>
      </c>
      <c r="N234" s="225" t="s">
        <v>38</v>
      </c>
      <c r="O234" s="226">
        <v>0</v>
      </c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15430.700000000001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15430.700000000001</v>
      </c>
      <c r="BL234" s="14" t="s">
        <v>288</v>
      </c>
      <c r="BM234" s="228" t="s">
        <v>695</v>
      </c>
    </row>
    <row r="235" s="2" customFormat="1" ht="16.5" customHeight="1">
      <c r="A235" s="29"/>
      <c r="B235" s="30"/>
      <c r="C235" s="217" t="s">
        <v>679</v>
      </c>
      <c r="D235" s="217" t="s">
        <v>284</v>
      </c>
      <c r="E235" s="218" t="s">
        <v>701</v>
      </c>
      <c r="F235" s="219" t="s">
        <v>702</v>
      </c>
      <c r="G235" s="220" t="s">
        <v>322</v>
      </c>
      <c r="H235" s="221">
        <v>134.18000000000001</v>
      </c>
      <c r="I235" s="222">
        <v>66.599999999999994</v>
      </c>
      <c r="J235" s="222">
        <f>ROUND(I235*H235,2)</f>
        <v>8936.3899999999994</v>
      </c>
      <c r="K235" s="223"/>
      <c r="L235" s="35"/>
      <c r="M235" s="224" t="s">
        <v>1</v>
      </c>
      <c r="N235" s="225" t="s">
        <v>38</v>
      </c>
      <c r="O235" s="226">
        <v>0.155</v>
      </c>
      <c r="P235" s="226">
        <f>O235*H235</f>
        <v>20.797900000000002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8936.3899999999994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8936.3899999999994</v>
      </c>
      <c r="BL235" s="14" t="s">
        <v>288</v>
      </c>
      <c r="BM235" s="228" t="s">
        <v>703</v>
      </c>
    </row>
    <row r="236" s="2" customFormat="1" ht="21.75" customHeight="1">
      <c r="A236" s="29"/>
      <c r="B236" s="30"/>
      <c r="C236" s="217" t="s">
        <v>684</v>
      </c>
      <c r="D236" s="217" t="s">
        <v>284</v>
      </c>
      <c r="E236" s="218" t="s">
        <v>705</v>
      </c>
      <c r="F236" s="219" t="s">
        <v>706</v>
      </c>
      <c r="G236" s="220" t="s">
        <v>322</v>
      </c>
      <c r="H236" s="221">
        <v>114.98</v>
      </c>
      <c r="I236" s="222">
        <v>84</v>
      </c>
      <c r="J236" s="222">
        <f>ROUND(I236*H236,2)</f>
        <v>9658.3199999999997</v>
      </c>
      <c r="K236" s="223"/>
      <c r="L236" s="35"/>
      <c r="M236" s="224" t="s">
        <v>1</v>
      </c>
      <c r="N236" s="225" t="s">
        <v>38</v>
      </c>
      <c r="O236" s="226">
        <v>0.19600000000000001</v>
      </c>
      <c r="P236" s="226">
        <f>O236*H236</f>
        <v>22.536080000000002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9658.3199999999997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9658.3199999999997</v>
      </c>
      <c r="BL236" s="14" t="s">
        <v>288</v>
      </c>
      <c r="BM236" s="228" t="s">
        <v>707</v>
      </c>
    </row>
    <row r="237" s="2" customFormat="1" ht="21.75" customHeight="1">
      <c r="A237" s="29"/>
      <c r="B237" s="30"/>
      <c r="C237" s="217" t="s">
        <v>688</v>
      </c>
      <c r="D237" s="217" t="s">
        <v>284</v>
      </c>
      <c r="E237" s="218" t="s">
        <v>713</v>
      </c>
      <c r="F237" s="219" t="s">
        <v>714</v>
      </c>
      <c r="G237" s="220" t="s">
        <v>287</v>
      </c>
      <c r="H237" s="221">
        <v>38.484000000000002</v>
      </c>
      <c r="I237" s="222">
        <v>0.75</v>
      </c>
      <c r="J237" s="222">
        <f>ROUND(I237*H237,2)</f>
        <v>28.859999999999999</v>
      </c>
      <c r="K237" s="223"/>
      <c r="L237" s="35"/>
      <c r="M237" s="224" t="s">
        <v>1</v>
      </c>
      <c r="N237" s="225" t="s">
        <v>38</v>
      </c>
      <c r="O237" s="226">
        <v>0.002</v>
      </c>
      <c r="P237" s="226">
        <f>O237*H237</f>
        <v>0.076968000000000009</v>
      </c>
      <c r="Q237" s="226">
        <v>0</v>
      </c>
      <c r="R237" s="226">
        <f>Q237*H237</f>
        <v>0</v>
      </c>
      <c r="S237" s="226">
        <v>0.02</v>
      </c>
      <c r="T237" s="227">
        <f>S237*H237</f>
        <v>0.76968000000000003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28.859999999999999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28.859999999999999</v>
      </c>
      <c r="BL237" s="14" t="s">
        <v>288</v>
      </c>
      <c r="BM237" s="228" t="s">
        <v>715</v>
      </c>
    </row>
    <row r="238" s="2" customFormat="1" ht="21.75" customHeight="1">
      <c r="A238" s="29"/>
      <c r="B238" s="30"/>
      <c r="C238" s="217" t="s">
        <v>692</v>
      </c>
      <c r="D238" s="217" t="s">
        <v>284</v>
      </c>
      <c r="E238" s="218" t="s">
        <v>1695</v>
      </c>
      <c r="F238" s="219" t="s">
        <v>1696</v>
      </c>
      <c r="G238" s="220" t="s">
        <v>322</v>
      </c>
      <c r="H238" s="221">
        <v>0.29999999999999999</v>
      </c>
      <c r="I238" s="222">
        <v>2230</v>
      </c>
      <c r="J238" s="222">
        <f>ROUND(I238*H238,2)</f>
        <v>669</v>
      </c>
      <c r="K238" s="223"/>
      <c r="L238" s="35"/>
      <c r="M238" s="224" t="s">
        <v>1</v>
      </c>
      <c r="N238" s="225" t="s">
        <v>38</v>
      </c>
      <c r="O238" s="226">
        <v>0.80000000000000004</v>
      </c>
      <c r="P238" s="226">
        <f>O238*H238</f>
        <v>0.23999999999999999</v>
      </c>
      <c r="Q238" s="226">
        <v>0.00059000000000000003</v>
      </c>
      <c r="R238" s="226">
        <f>Q238*H238</f>
        <v>0.00017699999999999999</v>
      </c>
      <c r="S238" s="226">
        <v>0.014999999999999999</v>
      </c>
      <c r="T238" s="227">
        <f>S238*H238</f>
        <v>0.0044999999999999997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669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669</v>
      </c>
      <c r="BL238" s="14" t="s">
        <v>288</v>
      </c>
      <c r="BM238" s="228" t="s">
        <v>1697</v>
      </c>
    </row>
    <row r="239" s="2" customFormat="1" ht="21.75" customHeight="1">
      <c r="A239" s="29"/>
      <c r="B239" s="30"/>
      <c r="C239" s="217" t="s">
        <v>696</v>
      </c>
      <c r="D239" s="217" t="s">
        <v>284</v>
      </c>
      <c r="E239" s="218" t="s">
        <v>863</v>
      </c>
      <c r="F239" s="219" t="s">
        <v>864</v>
      </c>
      <c r="G239" s="220" t="s">
        <v>322</v>
      </c>
      <c r="H239" s="221">
        <v>3</v>
      </c>
      <c r="I239" s="222">
        <v>57.299999999999997</v>
      </c>
      <c r="J239" s="222">
        <f>ROUND(I239*H239,2)</f>
        <v>171.90000000000001</v>
      </c>
      <c r="K239" s="223"/>
      <c r="L239" s="35"/>
      <c r="M239" s="224" t="s">
        <v>1</v>
      </c>
      <c r="N239" s="225" t="s">
        <v>38</v>
      </c>
      <c r="O239" s="226">
        <v>0.186</v>
      </c>
      <c r="P239" s="226">
        <f>O239*H239</f>
        <v>0.55800000000000005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171.90000000000001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171.90000000000001</v>
      </c>
      <c r="BL239" s="14" t="s">
        <v>288</v>
      </c>
      <c r="BM239" s="228" t="s">
        <v>1502</v>
      </c>
    </row>
    <row r="240" s="2" customFormat="1" ht="33" customHeight="1">
      <c r="A240" s="29"/>
      <c r="B240" s="30"/>
      <c r="C240" s="217" t="s">
        <v>700</v>
      </c>
      <c r="D240" s="217" t="s">
        <v>284</v>
      </c>
      <c r="E240" s="218" t="s">
        <v>980</v>
      </c>
      <c r="F240" s="219" t="s">
        <v>981</v>
      </c>
      <c r="G240" s="220" t="s">
        <v>287</v>
      </c>
      <c r="H240" s="221">
        <v>2.5</v>
      </c>
      <c r="I240" s="222">
        <v>103</v>
      </c>
      <c r="J240" s="222">
        <f>ROUND(I240*H240,2)</f>
        <v>257.5</v>
      </c>
      <c r="K240" s="223"/>
      <c r="L240" s="35"/>
      <c r="M240" s="224" t="s">
        <v>1</v>
      </c>
      <c r="N240" s="225" t="s">
        <v>38</v>
      </c>
      <c r="O240" s="226">
        <v>0.33300000000000002</v>
      </c>
      <c r="P240" s="226">
        <f>O240*H240</f>
        <v>0.83250000000000002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257.5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257.5</v>
      </c>
      <c r="BL240" s="14" t="s">
        <v>288</v>
      </c>
      <c r="BM240" s="228" t="s">
        <v>982</v>
      </c>
    </row>
    <row r="241" s="12" customFormat="1" ht="22.8" customHeight="1">
      <c r="A241" s="12"/>
      <c r="B241" s="202"/>
      <c r="C241" s="203"/>
      <c r="D241" s="204" t="s">
        <v>72</v>
      </c>
      <c r="E241" s="215" t="s">
        <v>721</v>
      </c>
      <c r="F241" s="215" t="s">
        <v>722</v>
      </c>
      <c r="G241" s="203"/>
      <c r="H241" s="203"/>
      <c r="I241" s="203"/>
      <c r="J241" s="216">
        <f>BK241</f>
        <v>27198.080000000002</v>
      </c>
      <c r="K241" s="203"/>
      <c r="L241" s="207"/>
      <c r="M241" s="208"/>
      <c r="N241" s="209"/>
      <c r="O241" s="209"/>
      <c r="P241" s="210">
        <f>SUM(P242:P249)</f>
        <v>8.6460629999999998</v>
      </c>
      <c r="Q241" s="209"/>
      <c r="R241" s="210">
        <f>SUM(R242:R249)</f>
        <v>0</v>
      </c>
      <c r="S241" s="209"/>
      <c r="T241" s="211">
        <f>SUM(T242:T249)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2" t="s">
        <v>80</v>
      </c>
      <c r="AT241" s="213" t="s">
        <v>72</v>
      </c>
      <c r="AU241" s="213" t="s">
        <v>80</v>
      </c>
      <c r="AY241" s="212" t="s">
        <v>282</v>
      </c>
      <c r="BK241" s="214">
        <f>SUM(BK242:BK249)</f>
        <v>27198.080000000002</v>
      </c>
    </row>
    <row r="242" s="2" customFormat="1" ht="21.75" customHeight="1">
      <c r="A242" s="29"/>
      <c r="B242" s="30"/>
      <c r="C242" s="217" t="s">
        <v>704</v>
      </c>
      <c r="D242" s="217" t="s">
        <v>284</v>
      </c>
      <c r="E242" s="218" t="s">
        <v>724</v>
      </c>
      <c r="F242" s="219" t="s">
        <v>725</v>
      </c>
      <c r="G242" s="220" t="s">
        <v>429</v>
      </c>
      <c r="H242" s="221">
        <v>29.654</v>
      </c>
      <c r="I242" s="222">
        <v>42.700000000000003</v>
      </c>
      <c r="J242" s="222">
        <f>ROUND(I242*H242,2)</f>
        <v>1266.23</v>
      </c>
      <c r="K242" s="223"/>
      <c r="L242" s="35"/>
      <c r="M242" s="224" t="s">
        <v>1</v>
      </c>
      <c r="N242" s="225" t="s">
        <v>38</v>
      </c>
      <c r="O242" s="226">
        <v>0.029999999999999999</v>
      </c>
      <c r="P242" s="226">
        <f>O242*H242</f>
        <v>0.88961999999999997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1266.23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1266.23</v>
      </c>
      <c r="BL242" s="14" t="s">
        <v>288</v>
      </c>
      <c r="BM242" s="228" t="s">
        <v>726</v>
      </c>
    </row>
    <row r="243" s="2" customFormat="1" ht="21.75" customHeight="1">
      <c r="A243" s="29"/>
      <c r="B243" s="30"/>
      <c r="C243" s="217" t="s">
        <v>708</v>
      </c>
      <c r="D243" s="217" t="s">
        <v>284</v>
      </c>
      <c r="E243" s="218" t="s">
        <v>728</v>
      </c>
      <c r="F243" s="219" t="s">
        <v>729</v>
      </c>
      <c r="G243" s="220" t="s">
        <v>429</v>
      </c>
      <c r="H243" s="221">
        <v>291.82400000000001</v>
      </c>
      <c r="I243" s="222">
        <v>9.6300000000000008</v>
      </c>
      <c r="J243" s="222">
        <f>ROUND(I243*H243,2)</f>
        <v>2810.27</v>
      </c>
      <c r="K243" s="223"/>
      <c r="L243" s="35"/>
      <c r="M243" s="224" t="s">
        <v>1</v>
      </c>
      <c r="N243" s="225" t="s">
        <v>38</v>
      </c>
      <c r="O243" s="226">
        <v>0.002</v>
      </c>
      <c r="P243" s="226">
        <f>O243*H243</f>
        <v>0.58364800000000006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2810.27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2810.27</v>
      </c>
      <c r="BL243" s="14" t="s">
        <v>288</v>
      </c>
      <c r="BM243" s="228" t="s">
        <v>730</v>
      </c>
    </row>
    <row r="244" s="2" customFormat="1" ht="21.75" customHeight="1">
      <c r="A244" s="29"/>
      <c r="B244" s="30"/>
      <c r="C244" s="217" t="s">
        <v>712</v>
      </c>
      <c r="D244" s="217" t="s">
        <v>284</v>
      </c>
      <c r="E244" s="218" t="s">
        <v>732</v>
      </c>
      <c r="F244" s="219" t="s">
        <v>733</v>
      </c>
      <c r="G244" s="220" t="s">
        <v>429</v>
      </c>
      <c r="H244" s="221">
        <v>33.735999999999997</v>
      </c>
      <c r="I244" s="222">
        <v>48</v>
      </c>
      <c r="J244" s="222">
        <f>ROUND(I244*H244,2)</f>
        <v>1619.3299999999999</v>
      </c>
      <c r="K244" s="223"/>
      <c r="L244" s="35"/>
      <c r="M244" s="224" t="s">
        <v>1</v>
      </c>
      <c r="N244" s="225" t="s">
        <v>38</v>
      </c>
      <c r="O244" s="226">
        <v>0.032000000000000001</v>
      </c>
      <c r="P244" s="226">
        <f>O244*H244</f>
        <v>1.0795519999999999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1619.3299999999999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1619.3299999999999</v>
      </c>
      <c r="BL244" s="14" t="s">
        <v>288</v>
      </c>
      <c r="BM244" s="228" t="s">
        <v>734</v>
      </c>
    </row>
    <row r="245" s="2" customFormat="1" ht="21.75" customHeight="1">
      <c r="A245" s="29"/>
      <c r="B245" s="30"/>
      <c r="C245" s="217" t="s">
        <v>716</v>
      </c>
      <c r="D245" s="217" t="s">
        <v>284</v>
      </c>
      <c r="E245" s="218" t="s">
        <v>736</v>
      </c>
      <c r="F245" s="219" t="s">
        <v>737</v>
      </c>
      <c r="G245" s="220" t="s">
        <v>429</v>
      </c>
      <c r="H245" s="221">
        <v>337.36000000000001</v>
      </c>
      <c r="I245" s="222">
        <v>12.300000000000001</v>
      </c>
      <c r="J245" s="222">
        <f>ROUND(I245*H245,2)</f>
        <v>4149.5299999999997</v>
      </c>
      <c r="K245" s="223"/>
      <c r="L245" s="35"/>
      <c r="M245" s="224" t="s">
        <v>1</v>
      </c>
      <c r="N245" s="225" t="s">
        <v>38</v>
      </c>
      <c r="O245" s="226">
        <v>0.0030000000000000001</v>
      </c>
      <c r="P245" s="226">
        <f>O245*H245</f>
        <v>1.0120800000000001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4149.5299999999997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4149.5299999999997</v>
      </c>
      <c r="BL245" s="14" t="s">
        <v>288</v>
      </c>
      <c r="BM245" s="228" t="s">
        <v>738</v>
      </c>
    </row>
    <row r="246" s="2" customFormat="1" ht="21.75" customHeight="1">
      <c r="A246" s="29"/>
      <c r="B246" s="30"/>
      <c r="C246" s="217" t="s">
        <v>723</v>
      </c>
      <c r="D246" s="217" t="s">
        <v>284</v>
      </c>
      <c r="E246" s="218" t="s">
        <v>740</v>
      </c>
      <c r="F246" s="219" t="s">
        <v>741</v>
      </c>
      <c r="G246" s="220" t="s">
        <v>429</v>
      </c>
      <c r="H246" s="221">
        <v>31.957000000000001</v>
      </c>
      <c r="I246" s="222">
        <v>165</v>
      </c>
      <c r="J246" s="222">
        <f>ROUND(I246*H246,2)</f>
        <v>5272.9099999999999</v>
      </c>
      <c r="K246" s="223"/>
      <c r="L246" s="35"/>
      <c r="M246" s="224" t="s">
        <v>1</v>
      </c>
      <c r="N246" s="225" t="s">
        <v>38</v>
      </c>
      <c r="O246" s="226">
        <v>0.159</v>
      </c>
      <c r="P246" s="226">
        <f>O246*H246</f>
        <v>5.0811630000000001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5272.9099999999999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5272.9099999999999</v>
      </c>
      <c r="BL246" s="14" t="s">
        <v>288</v>
      </c>
      <c r="BM246" s="228" t="s">
        <v>742</v>
      </c>
    </row>
    <row r="247" s="2" customFormat="1" ht="33" customHeight="1">
      <c r="A247" s="29"/>
      <c r="B247" s="30"/>
      <c r="C247" s="217" t="s">
        <v>727</v>
      </c>
      <c r="D247" s="217" t="s">
        <v>284</v>
      </c>
      <c r="E247" s="218" t="s">
        <v>884</v>
      </c>
      <c r="F247" s="219" t="s">
        <v>885</v>
      </c>
      <c r="G247" s="220" t="s">
        <v>429</v>
      </c>
      <c r="H247" s="221">
        <v>0.35999999999999999</v>
      </c>
      <c r="I247" s="222">
        <v>162</v>
      </c>
      <c r="J247" s="222">
        <f>ROUND(I247*H247,2)</f>
        <v>58.32</v>
      </c>
      <c r="K247" s="223"/>
      <c r="L247" s="35"/>
      <c r="M247" s="224" t="s">
        <v>1</v>
      </c>
      <c r="N247" s="225" t="s">
        <v>38</v>
      </c>
      <c r="O247" s="226">
        <v>0</v>
      </c>
      <c r="P247" s="226">
        <f>O247*H247</f>
        <v>0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58.32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58.32</v>
      </c>
      <c r="BL247" s="14" t="s">
        <v>288</v>
      </c>
      <c r="BM247" s="228" t="s">
        <v>886</v>
      </c>
    </row>
    <row r="248" s="2" customFormat="1" ht="44.25" customHeight="1">
      <c r="A248" s="29"/>
      <c r="B248" s="30"/>
      <c r="C248" s="217" t="s">
        <v>731</v>
      </c>
      <c r="D248" s="217" t="s">
        <v>284</v>
      </c>
      <c r="E248" s="218" t="s">
        <v>748</v>
      </c>
      <c r="F248" s="219" t="s">
        <v>749</v>
      </c>
      <c r="G248" s="220" t="s">
        <v>429</v>
      </c>
      <c r="H248" s="221">
        <v>14.565</v>
      </c>
      <c r="I248" s="222">
        <v>253</v>
      </c>
      <c r="J248" s="222">
        <f>ROUND(I248*H248,2)</f>
        <v>3684.9499999999998</v>
      </c>
      <c r="K248" s="223"/>
      <c r="L248" s="35"/>
      <c r="M248" s="224" t="s">
        <v>1</v>
      </c>
      <c r="N248" s="225" t="s">
        <v>38</v>
      </c>
      <c r="O248" s="226">
        <v>0</v>
      </c>
      <c r="P248" s="226">
        <f>O248*H248</f>
        <v>0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3684.9499999999998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3684.9499999999998</v>
      </c>
      <c r="BL248" s="14" t="s">
        <v>288</v>
      </c>
      <c r="BM248" s="228" t="s">
        <v>750</v>
      </c>
    </row>
    <row r="249" s="2" customFormat="1" ht="44.25" customHeight="1">
      <c r="A249" s="29"/>
      <c r="B249" s="30"/>
      <c r="C249" s="217" t="s">
        <v>735</v>
      </c>
      <c r="D249" s="217" t="s">
        <v>284</v>
      </c>
      <c r="E249" s="218" t="s">
        <v>752</v>
      </c>
      <c r="F249" s="219" t="s">
        <v>753</v>
      </c>
      <c r="G249" s="220" t="s">
        <v>429</v>
      </c>
      <c r="H249" s="221">
        <v>16.507999999999999</v>
      </c>
      <c r="I249" s="222">
        <v>505</v>
      </c>
      <c r="J249" s="222">
        <f>ROUND(I249*H249,2)</f>
        <v>8336.5400000000009</v>
      </c>
      <c r="K249" s="223"/>
      <c r="L249" s="35"/>
      <c r="M249" s="224" t="s">
        <v>1</v>
      </c>
      <c r="N249" s="225" t="s">
        <v>38</v>
      </c>
      <c r="O249" s="226">
        <v>0</v>
      </c>
      <c r="P249" s="226">
        <f>O249*H249</f>
        <v>0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8336.5400000000009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8336.5400000000009</v>
      </c>
      <c r="BL249" s="14" t="s">
        <v>288</v>
      </c>
      <c r="BM249" s="228" t="s">
        <v>754</v>
      </c>
    </row>
    <row r="250" s="12" customFormat="1" ht="22.8" customHeight="1">
      <c r="A250" s="12"/>
      <c r="B250" s="202"/>
      <c r="C250" s="203"/>
      <c r="D250" s="204" t="s">
        <v>72</v>
      </c>
      <c r="E250" s="215" t="s">
        <v>755</v>
      </c>
      <c r="F250" s="215" t="s">
        <v>756</v>
      </c>
      <c r="G250" s="203"/>
      <c r="H250" s="203"/>
      <c r="I250" s="203"/>
      <c r="J250" s="216">
        <f>BK250</f>
        <v>47935.269999999997</v>
      </c>
      <c r="K250" s="203"/>
      <c r="L250" s="207"/>
      <c r="M250" s="208"/>
      <c r="N250" s="209"/>
      <c r="O250" s="209"/>
      <c r="P250" s="210">
        <f>P251</f>
        <v>74.287120000000002</v>
      </c>
      <c r="Q250" s="209"/>
      <c r="R250" s="210">
        <f>R251</f>
        <v>0</v>
      </c>
      <c r="S250" s="209"/>
      <c r="T250" s="211">
        <f>T251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2" t="s">
        <v>80</v>
      </c>
      <c r="AT250" s="213" t="s">
        <v>72</v>
      </c>
      <c r="AU250" s="213" t="s">
        <v>80</v>
      </c>
      <c r="AY250" s="212" t="s">
        <v>282</v>
      </c>
      <c r="BK250" s="214">
        <f>BK251</f>
        <v>47935.269999999997</v>
      </c>
    </row>
    <row r="251" s="2" customFormat="1" ht="21.75" customHeight="1">
      <c r="A251" s="29"/>
      <c r="B251" s="30"/>
      <c r="C251" s="217" t="s">
        <v>739</v>
      </c>
      <c r="D251" s="217" t="s">
        <v>284</v>
      </c>
      <c r="E251" s="218" t="s">
        <v>758</v>
      </c>
      <c r="F251" s="219" t="s">
        <v>759</v>
      </c>
      <c r="G251" s="220" t="s">
        <v>429</v>
      </c>
      <c r="H251" s="221">
        <v>50.194000000000003</v>
      </c>
      <c r="I251" s="222">
        <v>955</v>
      </c>
      <c r="J251" s="222">
        <f>ROUND(I251*H251,2)</f>
        <v>47935.269999999997</v>
      </c>
      <c r="K251" s="223"/>
      <c r="L251" s="35"/>
      <c r="M251" s="240" t="s">
        <v>1</v>
      </c>
      <c r="N251" s="241" t="s">
        <v>38</v>
      </c>
      <c r="O251" s="242">
        <v>1.48</v>
      </c>
      <c r="P251" s="242">
        <f>O251*H251</f>
        <v>74.287120000000002</v>
      </c>
      <c r="Q251" s="242">
        <v>0</v>
      </c>
      <c r="R251" s="242">
        <f>Q251*H251</f>
        <v>0</v>
      </c>
      <c r="S251" s="242">
        <v>0</v>
      </c>
      <c r="T251" s="243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47935.269999999997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47935.269999999997</v>
      </c>
      <c r="BL251" s="14" t="s">
        <v>288</v>
      </c>
      <c r="BM251" s="228" t="s">
        <v>1698</v>
      </c>
    </row>
    <row r="252" s="2" customFormat="1" ht="6.96" customHeight="1">
      <c r="A252" s="29"/>
      <c r="B252" s="56"/>
      <c r="C252" s="57"/>
      <c r="D252" s="57"/>
      <c r="E252" s="57"/>
      <c r="F252" s="57"/>
      <c r="G252" s="57"/>
      <c r="H252" s="57"/>
      <c r="I252" s="57"/>
      <c r="J252" s="57"/>
      <c r="K252" s="57"/>
      <c r="L252" s="35"/>
      <c r="M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</row>
  </sheetData>
  <sheetProtection sheet="1" autoFilter="0" formatColumns="0" formatRows="0" objects="1" scenarios="1" spinCount="100000" saltValue="TtrjkWmEPb9ensVdC5ByKR1+gX2bxeuEd6o13zn7Gc7GcnE0enfz/KdOHASt1Yym7me8pox42rKzOjvp/vw1WQ==" hashValue="CUDEsZqH0/Ox+CQ/bdgQpcQ6k1kLzSsaQjK/+A1jyvGqmDU5UuT33fjK//X7Wf0LpBk3q7KsUE4NuRLUORXR3w==" algorithmName="SHA-512" password="CC35"/>
  <autoFilter ref="C129:K25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138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1565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1699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ROUND(J130, 2)</f>
        <v>2039123.8500000001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ROUND((SUM(BE130:BE252)),  2)</f>
        <v>2039123.8500000001</v>
      </c>
      <c r="G35" s="29"/>
      <c r="H35" s="29"/>
      <c r="I35" s="155">
        <v>0.20999999999999999</v>
      </c>
      <c r="J35" s="154">
        <f>ROUND(((SUM(BE130:BE252))*I35),  2)</f>
        <v>428216.01000000001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ROUND((SUM(BF130:BF252)),  2)</f>
        <v>0</v>
      </c>
      <c r="G36" s="29"/>
      <c r="H36" s="29"/>
      <c r="I36" s="155">
        <v>0.14999999999999999</v>
      </c>
      <c r="J36" s="154">
        <f>ROUND(((SUM(BF130:BF252))*I36),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ROUND((SUM(BG130:BG252)),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ROUND((SUM(BH130:BH252)),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ROUND((SUM(BI130:BI252)),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2467339.8600000003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1565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002-3 - Stoky C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J130</f>
        <v>2039123.8499999999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J131</f>
        <v>2039123.8499999999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J132</f>
        <v>1334434.4299999999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J182</f>
        <v>7374.6599999999999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J184</f>
        <v>5438.8400000000001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J186</f>
        <v>21099.330000000002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J188</f>
        <v>72686.400000000009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J200</f>
        <v>462684.60000000003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J232</f>
        <v>28136.23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J242</f>
        <v>33548.129999999997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J251</f>
        <v>73721.229999999996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6.96" customHeight="1">
      <c r="A110" s="29"/>
      <c r="B110" s="56"/>
      <c r="C110" s="57"/>
      <c r="D110" s="57"/>
      <c r="E110" s="57"/>
      <c r="F110" s="57"/>
      <c r="G110" s="57"/>
      <c r="H110" s="57"/>
      <c r="I110" s="57"/>
      <c r="J110" s="57"/>
      <c r="K110" s="57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="2" customFormat="1" ht="6.96" customHeight="1">
      <c r="A114" s="29"/>
      <c r="B114" s="58"/>
      <c r="C114" s="59"/>
      <c r="D114" s="59"/>
      <c r="E114" s="59"/>
      <c r="F114" s="59"/>
      <c r="G114" s="59"/>
      <c r="H114" s="59"/>
      <c r="I114" s="59"/>
      <c r="J114" s="59"/>
      <c r="K114" s="59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24.96" customHeight="1">
      <c r="A115" s="29"/>
      <c r="B115" s="30"/>
      <c r="C115" s="20" t="s">
        <v>267</v>
      </c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2" customHeight="1">
      <c r="A117" s="29"/>
      <c r="B117" s="30"/>
      <c r="C117" s="26" t="s">
        <v>14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26.25" customHeight="1">
      <c r="A118" s="29"/>
      <c r="B118" s="30"/>
      <c r="C118" s="31"/>
      <c r="D118" s="31"/>
      <c r="E118" s="174" t="str">
        <f>E7</f>
        <v>Kanalizace a ČOV pro obec Horní Kruty, místní část Dolní Kruty, Přestavlky a Bohouňovice II</v>
      </c>
      <c r="F118" s="26"/>
      <c r="G118" s="26"/>
      <c r="H118" s="26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1" customFormat="1" ht="12" customHeight="1">
      <c r="B119" s="18"/>
      <c r="C119" s="26" t="s">
        <v>246</v>
      </c>
      <c r="D119" s="19"/>
      <c r="E119" s="19"/>
      <c r="F119" s="19"/>
      <c r="G119" s="19"/>
      <c r="H119" s="19"/>
      <c r="I119" s="19"/>
      <c r="J119" s="19"/>
      <c r="K119" s="19"/>
      <c r="L119" s="17"/>
    </row>
    <row r="120" s="2" customFormat="1" ht="16.5" customHeight="1">
      <c r="A120" s="29"/>
      <c r="B120" s="30"/>
      <c r="C120" s="31"/>
      <c r="D120" s="31"/>
      <c r="E120" s="174" t="s">
        <v>1565</v>
      </c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248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6.5" customHeight="1">
      <c r="A122" s="29"/>
      <c r="B122" s="30"/>
      <c r="C122" s="31"/>
      <c r="D122" s="31"/>
      <c r="E122" s="66" t="str">
        <f>E11</f>
        <v>002-3 - Stoky C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6.96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2" customHeight="1">
      <c r="A124" s="29"/>
      <c r="B124" s="30"/>
      <c r="C124" s="26" t="s">
        <v>18</v>
      </c>
      <c r="D124" s="31"/>
      <c r="E124" s="31"/>
      <c r="F124" s="23" t="str">
        <f>F14</f>
        <v>Horní Kruty, místní část Dolní Kruty, Přestavlky a</v>
      </c>
      <c r="G124" s="31"/>
      <c r="H124" s="31"/>
      <c r="I124" s="26" t="s">
        <v>20</v>
      </c>
      <c r="J124" s="69" t="str">
        <f>IF(J14="","",J14)</f>
        <v>10. 2. 2021</v>
      </c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40.05" customHeight="1">
      <c r="A126" s="29"/>
      <c r="B126" s="30"/>
      <c r="C126" s="26" t="s">
        <v>22</v>
      </c>
      <c r="D126" s="31"/>
      <c r="E126" s="31"/>
      <c r="F126" s="23" t="str">
        <f>E17</f>
        <v>Obec Horní Kruty</v>
      </c>
      <c r="G126" s="31"/>
      <c r="H126" s="31"/>
      <c r="I126" s="26" t="s">
        <v>28</v>
      </c>
      <c r="J126" s="27" t="str">
        <f>E23</f>
        <v>Vodohospodářské inženýrské služby a.s.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5.15" customHeight="1">
      <c r="A127" s="29"/>
      <c r="B127" s="30"/>
      <c r="C127" s="26" t="s">
        <v>26</v>
      </c>
      <c r="D127" s="31"/>
      <c r="E127" s="31"/>
      <c r="F127" s="23" t="str">
        <f>IF(E20="","",E20)</f>
        <v xml:space="preserve"> </v>
      </c>
      <c r="G127" s="31"/>
      <c r="H127" s="31"/>
      <c r="I127" s="26" t="s">
        <v>31</v>
      </c>
      <c r="J127" s="27" t="str">
        <f>E26</f>
        <v xml:space="preserve"> 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0.32" customHeight="1">
      <c r="A128" s="29"/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11" customFormat="1" ht="29.28" customHeight="1">
      <c r="A129" s="190"/>
      <c r="B129" s="191"/>
      <c r="C129" s="192" t="s">
        <v>268</v>
      </c>
      <c r="D129" s="193" t="s">
        <v>58</v>
      </c>
      <c r="E129" s="193" t="s">
        <v>54</v>
      </c>
      <c r="F129" s="193" t="s">
        <v>55</v>
      </c>
      <c r="G129" s="193" t="s">
        <v>269</v>
      </c>
      <c r="H129" s="193" t="s">
        <v>270</v>
      </c>
      <c r="I129" s="193" t="s">
        <v>271</v>
      </c>
      <c r="J129" s="194" t="s">
        <v>252</v>
      </c>
      <c r="K129" s="195" t="s">
        <v>272</v>
      </c>
      <c r="L129" s="196"/>
      <c r="M129" s="90" t="s">
        <v>1</v>
      </c>
      <c r="N129" s="91" t="s">
        <v>37</v>
      </c>
      <c r="O129" s="91" t="s">
        <v>273</v>
      </c>
      <c r="P129" s="91" t="s">
        <v>274</v>
      </c>
      <c r="Q129" s="91" t="s">
        <v>275</v>
      </c>
      <c r="R129" s="91" t="s">
        <v>276</v>
      </c>
      <c r="S129" s="91" t="s">
        <v>277</v>
      </c>
      <c r="T129" s="92" t="s">
        <v>278</v>
      </c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</row>
    <row r="130" s="2" customFormat="1" ht="22.8" customHeight="1">
      <c r="A130" s="29"/>
      <c r="B130" s="30"/>
      <c r="C130" s="97" t="s">
        <v>279</v>
      </c>
      <c r="D130" s="31"/>
      <c r="E130" s="31"/>
      <c r="F130" s="31"/>
      <c r="G130" s="31"/>
      <c r="H130" s="31"/>
      <c r="I130" s="31"/>
      <c r="J130" s="197">
        <f>BK130</f>
        <v>2039123.8499999999</v>
      </c>
      <c r="K130" s="31"/>
      <c r="L130" s="35"/>
      <c r="M130" s="93"/>
      <c r="N130" s="198"/>
      <c r="O130" s="94"/>
      <c r="P130" s="199">
        <f>P131</f>
        <v>2602.3258640000013</v>
      </c>
      <c r="Q130" s="94"/>
      <c r="R130" s="199">
        <f>R131</f>
        <v>77.194993720000014</v>
      </c>
      <c r="S130" s="94"/>
      <c r="T130" s="200">
        <f>T131</f>
        <v>46.953985999999993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72</v>
      </c>
      <c r="AU130" s="14" t="s">
        <v>254</v>
      </c>
      <c r="BK130" s="201">
        <f>BK131</f>
        <v>2039123.8499999999</v>
      </c>
    </row>
    <row r="131" s="12" customFormat="1" ht="25.92" customHeight="1">
      <c r="A131" s="12"/>
      <c r="B131" s="202"/>
      <c r="C131" s="203"/>
      <c r="D131" s="204" t="s">
        <v>72</v>
      </c>
      <c r="E131" s="205" t="s">
        <v>280</v>
      </c>
      <c r="F131" s="205" t="s">
        <v>281</v>
      </c>
      <c r="G131" s="203"/>
      <c r="H131" s="203"/>
      <c r="I131" s="203"/>
      <c r="J131" s="206">
        <f>BK131</f>
        <v>2039123.8499999999</v>
      </c>
      <c r="K131" s="203"/>
      <c r="L131" s="207"/>
      <c r="M131" s="208"/>
      <c r="N131" s="209"/>
      <c r="O131" s="209"/>
      <c r="P131" s="210">
        <f>P132+P182+P184+P186+P188+P200+P232+P242+P251</f>
        <v>2602.3258640000013</v>
      </c>
      <c r="Q131" s="209"/>
      <c r="R131" s="210">
        <f>R132+R182+R184+R186+R188+R200+R232+R242+R251</f>
        <v>77.194993720000014</v>
      </c>
      <c r="S131" s="209"/>
      <c r="T131" s="211">
        <f>T132+T182+T184+T186+T188+T200+T232+T242+T251</f>
        <v>46.953985999999993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73</v>
      </c>
      <c r="AY131" s="212" t="s">
        <v>282</v>
      </c>
      <c r="BK131" s="214">
        <f>BK132+BK182+BK184+BK186+BK188+BK200+BK232+BK242+BK251</f>
        <v>2039123.8499999999</v>
      </c>
    </row>
    <row r="132" s="12" customFormat="1" ht="22.8" customHeight="1">
      <c r="A132" s="12"/>
      <c r="B132" s="202"/>
      <c r="C132" s="203"/>
      <c r="D132" s="204" t="s">
        <v>72</v>
      </c>
      <c r="E132" s="215" t="s">
        <v>80</v>
      </c>
      <c r="F132" s="215" t="s">
        <v>283</v>
      </c>
      <c r="G132" s="203"/>
      <c r="H132" s="203"/>
      <c r="I132" s="203"/>
      <c r="J132" s="216">
        <f>BK132</f>
        <v>1334434.4299999999</v>
      </c>
      <c r="K132" s="203"/>
      <c r="L132" s="207"/>
      <c r="M132" s="208"/>
      <c r="N132" s="209"/>
      <c r="O132" s="209"/>
      <c r="P132" s="210">
        <f>SUM(P133:P181)</f>
        <v>2182.5459710000009</v>
      </c>
      <c r="Q132" s="209"/>
      <c r="R132" s="210">
        <f>SUM(R133:R181)</f>
        <v>2.2356085500000002</v>
      </c>
      <c r="S132" s="209"/>
      <c r="T132" s="211">
        <f>SUM(T133:T181)</f>
        <v>46.461445999999995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80</v>
      </c>
      <c r="AY132" s="212" t="s">
        <v>282</v>
      </c>
      <c r="BK132" s="214">
        <f>SUM(BK133:BK181)</f>
        <v>1334434.4299999999</v>
      </c>
    </row>
    <row r="133" s="2" customFormat="1" ht="21.75" customHeight="1">
      <c r="A133" s="29"/>
      <c r="B133" s="30"/>
      <c r="C133" s="217" t="s">
        <v>80</v>
      </c>
      <c r="D133" s="217" t="s">
        <v>284</v>
      </c>
      <c r="E133" s="218" t="s">
        <v>1061</v>
      </c>
      <c r="F133" s="219" t="s">
        <v>1062</v>
      </c>
      <c r="G133" s="220" t="s">
        <v>287</v>
      </c>
      <c r="H133" s="221">
        <v>63.920000000000002</v>
      </c>
      <c r="I133" s="222">
        <v>64.599999999999994</v>
      </c>
      <c r="J133" s="222">
        <f>ROUND(I133*H133,2)</f>
        <v>4129.2299999999996</v>
      </c>
      <c r="K133" s="223"/>
      <c r="L133" s="35"/>
      <c r="M133" s="224" t="s">
        <v>1</v>
      </c>
      <c r="N133" s="225" t="s">
        <v>38</v>
      </c>
      <c r="O133" s="226">
        <v>0.13100000000000001</v>
      </c>
      <c r="P133" s="226">
        <f>O133*H133</f>
        <v>8.373520000000001</v>
      </c>
      <c r="Q133" s="226">
        <v>0</v>
      </c>
      <c r="R133" s="226">
        <f>Q133*H133</f>
        <v>0</v>
      </c>
      <c r="S133" s="226">
        <v>0.19</v>
      </c>
      <c r="T133" s="227">
        <f>S133*H133</f>
        <v>12.1448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4129.2299999999996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4129.2299999999996</v>
      </c>
      <c r="BL133" s="14" t="s">
        <v>288</v>
      </c>
      <c r="BM133" s="228" t="s">
        <v>1063</v>
      </c>
    </row>
    <row r="134" s="2" customFormat="1" ht="21.75" customHeight="1">
      <c r="A134" s="29"/>
      <c r="B134" s="30"/>
      <c r="C134" s="217" t="s">
        <v>82</v>
      </c>
      <c r="D134" s="217" t="s">
        <v>284</v>
      </c>
      <c r="E134" s="218" t="s">
        <v>1064</v>
      </c>
      <c r="F134" s="219" t="s">
        <v>1065</v>
      </c>
      <c r="G134" s="220" t="s">
        <v>287</v>
      </c>
      <c r="H134" s="221">
        <v>36.950000000000003</v>
      </c>
      <c r="I134" s="222">
        <v>93.700000000000003</v>
      </c>
      <c r="J134" s="222">
        <f>ROUND(I134*H134,2)</f>
        <v>3462.2199999999998</v>
      </c>
      <c r="K134" s="223"/>
      <c r="L134" s="35"/>
      <c r="M134" s="224" t="s">
        <v>1</v>
      </c>
      <c r="N134" s="225" t="s">
        <v>38</v>
      </c>
      <c r="O134" s="226">
        <v>0.19</v>
      </c>
      <c r="P134" s="226">
        <f>O134*H134</f>
        <v>7.0205000000000002</v>
      </c>
      <c r="Q134" s="226">
        <v>0</v>
      </c>
      <c r="R134" s="226">
        <f>Q134*H134</f>
        <v>0</v>
      </c>
      <c r="S134" s="226">
        <v>0.28999999999999998</v>
      </c>
      <c r="T134" s="227">
        <f>S134*H134</f>
        <v>10.715500000000001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3462.2199999999998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3462.2199999999998</v>
      </c>
      <c r="BL134" s="14" t="s">
        <v>288</v>
      </c>
      <c r="BM134" s="228" t="s">
        <v>1066</v>
      </c>
    </row>
    <row r="135" s="2" customFormat="1" ht="21.75" customHeight="1">
      <c r="A135" s="29"/>
      <c r="B135" s="30"/>
      <c r="C135" s="217" t="s">
        <v>155</v>
      </c>
      <c r="D135" s="217" t="s">
        <v>284</v>
      </c>
      <c r="E135" s="218" t="s">
        <v>1067</v>
      </c>
      <c r="F135" s="219" t="s">
        <v>1068</v>
      </c>
      <c r="G135" s="220" t="s">
        <v>287</v>
      </c>
      <c r="H135" s="221">
        <v>24.402000000000001</v>
      </c>
      <c r="I135" s="222">
        <v>77.299999999999997</v>
      </c>
      <c r="J135" s="222">
        <f>ROUND(I135*H135,2)</f>
        <v>1886.27</v>
      </c>
      <c r="K135" s="223"/>
      <c r="L135" s="35"/>
      <c r="M135" s="224" t="s">
        <v>1</v>
      </c>
      <c r="N135" s="225" t="s">
        <v>38</v>
      </c>
      <c r="O135" s="226">
        <v>0.158</v>
      </c>
      <c r="P135" s="226">
        <f>O135*H135</f>
        <v>3.8555160000000002</v>
      </c>
      <c r="Q135" s="226">
        <v>0</v>
      </c>
      <c r="R135" s="226">
        <f>Q135*H135</f>
        <v>0</v>
      </c>
      <c r="S135" s="226">
        <v>0.098000000000000004</v>
      </c>
      <c r="T135" s="227">
        <f>S135*H135</f>
        <v>2.3913960000000003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1886.27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1886.27</v>
      </c>
      <c r="BL135" s="14" t="s">
        <v>288</v>
      </c>
      <c r="BM135" s="228" t="s">
        <v>1069</v>
      </c>
    </row>
    <row r="136" s="2" customFormat="1" ht="21.75" customHeight="1">
      <c r="A136" s="29"/>
      <c r="B136" s="30"/>
      <c r="C136" s="217" t="s">
        <v>288</v>
      </c>
      <c r="D136" s="217" t="s">
        <v>284</v>
      </c>
      <c r="E136" s="218" t="s">
        <v>1070</v>
      </c>
      <c r="F136" s="219" t="s">
        <v>1071</v>
      </c>
      <c r="G136" s="220" t="s">
        <v>287</v>
      </c>
      <c r="H136" s="221">
        <v>36.950000000000003</v>
      </c>
      <c r="I136" s="222">
        <v>111</v>
      </c>
      <c r="J136" s="222">
        <f>ROUND(I136*H136,2)</f>
        <v>4101.4499999999998</v>
      </c>
      <c r="K136" s="223"/>
      <c r="L136" s="35"/>
      <c r="M136" s="224" t="s">
        <v>1</v>
      </c>
      <c r="N136" s="225" t="s">
        <v>38</v>
      </c>
      <c r="O136" s="226">
        <v>0.218</v>
      </c>
      <c r="P136" s="226">
        <f>O136*H136</f>
        <v>8.0551000000000013</v>
      </c>
      <c r="Q136" s="226">
        <v>0</v>
      </c>
      <c r="R136" s="226">
        <f>Q136*H136</f>
        <v>0</v>
      </c>
      <c r="S136" s="226">
        <v>0.22</v>
      </c>
      <c r="T136" s="227">
        <f>S136*H136</f>
        <v>8.1290000000000013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4101.4499999999998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4101.4499999999998</v>
      </c>
      <c r="BL136" s="14" t="s">
        <v>288</v>
      </c>
      <c r="BM136" s="228" t="s">
        <v>1072</v>
      </c>
    </row>
    <row r="137" s="2" customFormat="1" ht="16.5" customHeight="1">
      <c r="A137" s="29"/>
      <c r="B137" s="30"/>
      <c r="C137" s="217" t="s">
        <v>299</v>
      </c>
      <c r="D137" s="217" t="s">
        <v>284</v>
      </c>
      <c r="E137" s="218" t="s">
        <v>807</v>
      </c>
      <c r="F137" s="219" t="s">
        <v>808</v>
      </c>
      <c r="G137" s="220" t="s">
        <v>287</v>
      </c>
      <c r="H137" s="221">
        <v>31.649999999999999</v>
      </c>
      <c r="I137" s="222">
        <v>56.899999999999999</v>
      </c>
      <c r="J137" s="222">
        <f>ROUND(I137*H137,2)</f>
        <v>1800.8900000000001</v>
      </c>
      <c r="K137" s="223"/>
      <c r="L137" s="35"/>
      <c r="M137" s="224" t="s">
        <v>1</v>
      </c>
      <c r="N137" s="225" t="s">
        <v>38</v>
      </c>
      <c r="O137" s="226">
        <v>0.085999999999999993</v>
      </c>
      <c r="P137" s="226">
        <f>O137*H137</f>
        <v>2.7218999999999998</v>
      </c>
      <c r="Q137" s="226">
        <v>0</v>
      </c>
      <c r="R137" s="226">
        <f>Q137*H137</f>
        <v>0</v>
      </c>
      <c r="S137" s="226">
        <v>0.35499999999999998</v>
      </c>
      <c r="T137" s="227">
        <f>S137*H137</f>
        <v>11.23575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1800.8900000000001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1800.8900000000001</v>
      </c>
      <c r="BL137" s="14" t="s">
        <v>288</v>
      </c>
      <c r="BM137" s="228" t="s">
        <v>1700</v>
      </c>
    </row>
    <row r="138" s="2" customFormat="1" ht="16.5" customHeight="1">
      <c r="A138" s="29"/>
      <c r="B138" s="30"/>
      <c r="C138" s="217" t="s">
        <v>303</v>
      </c>
      <c r="D138" s="217" t="s">
        <v>284</v>
      </c>
      <c r="E138" s="218" t="s">
        <v>810</v>
      </c>
      <c r="F138" s="219" t="s">
        <v>811</v>
      </c>
      <c r="G138" s="220" t="s">
        <v>322</v>
      </c>
      <c r="H138" s="221">
        <v>9</v>
      </c>
      <c r="I138" s="222">
        <v>59.899999999999999</v>
      </c>
      <c r="J138" s="222">
        <f>ROUND(I138*H138,2)</f>
        <v>539.10000000000002</v>
      </c>
      <c r="K138" s="223"/>
      <c r="L138" s="35"/>
      <c r="M138" s="224" t="s">
        <v>1</v>
      </c>
      <c r="N138" s="225" t="s">
        <v>38</v>
      </c>
      <c r="O138" s="226">
        <v>0.13300000000000001</v>
      </c>
      <c r="P138" s="226">
        <f>O138*H138</f>
        <v>1.1970000000000001</v>
      </c>
      <c r="Q138" s="226">
        <v>0</v>
      </c>
      <c r="R138" s="226">
        <f>Q138*H138</f>
        <v>0</v>
      </c>
      <c r="S138" s="226">
        <v>0.20499999999999999</v>
      </c>
      <c r="T138" s="227">
        <f>S138*H138</f>
        <v>1.845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539.10000000000002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539.10000000000002</v>
      </c>
      <c r="BL138" s="14" t="s">
        <v>288</v>
      </c>
      <c r="BM138" s="228" t="s">
        <v>1484</v>
      </c>
    </row>
    <row r="139" s="2" customFormat="1" ht="16.5" customHeight="1">
      <c r="A139" s="29"/>
      <c r="B139" s="30"/>
      <c r="C139" s="217" t="s">
        <v>307</v>
      </c>
      <c r="D139" s="217" t="s">
        <v>284</v>
      </c>
      <c r="E139" s="218" t="s">
        <v>320</v>
      </c>
      <c r="F139" s="219" t="s">
        <v>321</v>
      </c>
      <c r="G139" s="220" t="s">
        <v>322</v>
      </c>
      <c r="H139" s="221">
        <v>10</v>
      </c>
      <c r="I139" s="222">
        <v>273</v>
      </c>
      <c r="J139" s="222">
        <f>ROUND(I139*H139,2)</f>
        <v>2730</v>
      </c>
      <c r="K139" s="223"/>
      <c r="L139" s="35"/>
      <c r="M139" s="224" t="s">
        <v>1</v>
      </c>
      <c r="N139" s="225" t="s">
        <v>38</v>
      </c>
      <c r="O139" s="226">
        <v>0.30299999999999999</v>
      </c>
      <c r="P139" s="226">
        <f>O139*H139</f>
        <v>3.0299999999999998</v>
      </c>
      <c r="Q139" s="226">
        <v>0.0071900000000000002</v>
      </c>
      <c r="R139" s="226">
        <f>Q139*H139</f>
        <v>0.071900000000000006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2730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2730</v>
      </c>
      <c r="BL139" s="14" t="s">
        <v>288</v>
      </c>
      <c r="BM139" s="228" t="s">
        <v>1662</v>
      </c>
    </row>
    <row r="140" s="2" customFormat="1" ht="21.75" customHeight="1">
      <c r="A140" s="29"/>
      <c r="B140" s="30"/>
      <c r="C140" s="217" t="s">
        <v>311</v>
      </c>
      <c r="D140" s="217" t="s">
        <v>284</v>
      </c>
      <c r="E140" s="218" t="s">
        <v>325</v>
      </c>
      <c r="F140" s="219" t="s">
        <v>326</v>
      </c>
      <c r="G140" s="220" t="s">
        <v>327</v>
      </c>
      <c r="H140" s="221">
        <v>72</v>
      </c>
      <c r="I140" s="222">
        <v>74.900000000000006</v>
      </c>
      <c r="J140" s="222">
        <f>ROUND(I140*H140,2)</f>
        <v>5392.8000000000002</v>
      </c>
      <c r="K140" s="223"/>
      <c r="L140" s="35"/>
      <c r="M140" s="224" t="s">
        <v>1</v>
      </c>
      <c r="N140" s="225" t="s">
        <v>38</v>
      </c>
      <c r="O140" s="226">
        <v>0.184</v>
      </c>
      <c r="P140" s="226">
        <f>O140*H140</f>
        <v>13.247999999999999</v>
      </c>
      <c r="Q140" s="226">
        <v>3.0000000000000001E-05</v>
      </c>
      <c r="R140" s="226">
        <f>Q140*H140</f>
        <v>0.00216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5392.8000000000002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5392.8000000000002</v>
      </c>
      <c r="BL140" s="14" t="s">
        <v>288</v>
      </c>
      <c r="BM140" s="228" t="s">
        <v>328</v>
      </c>
    </row>
    <row r="141" s="2" customFormat="1" ht="21.75" customHeight="1">
      <c r="A141" s="29"/>
      <c r="B141" s="30"/>
      <c r="C141" s="217" t="s">
        <v>315</v>
      </c>
      <c r="D141" s="217" t="s">
        <v>284</v>
      </c>
      <c r="E141" s="218" t="s">
        <v>330</v>
      </c>
      <c r="F141" s="219" t="s">
        <v>331</v>
      </c>
      <c r="G141" s="220" t="s">
        <v>332</v>
      </c>
      <c r="H141" s="221">
        <v>6</v>
      </c>
      <c r="I141" s="222">
        <v>43.899999999999999</v>
      </c>
      <c r="J141" s="222">
        <f>ROUND(I141*H141,2)</f>
        <v>263.39999999999998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263.39999999999998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263.39999999999998</v>
      </c>
      <c r="BL141" s="14" t="s">
        <v>288</v>
      </c>
      <c r="BM141" s="228" t="s">
        <v>333</v>
      </c>
    </row>
    <row r="142" s="2" customFormat="1" ht="16.5" customHeight="1">
      <c r="A142" s="29"/>
      <c r="B142" s="30"/>
      <c r="C142" s="217" t="s">
        <v>319</v>
      </c>
      <c r="D142" s="217" t="s">
        <v>284</v>
      </c>
      <c r="E142" s="218" t="s">
        <v>335</v>
      </c>
      <c r="F142" s="219" t="s">
        <v>336</v>
      </c>
      <c r="G142" s="220" t="s">
        <v>322</v>
      </c>
      <c r="H142" s="221">
        <v>14</v>
      </c>
      <c r="I142" s="222">
        <v>248</v>
      </c>
      <c r="J142" s="222">
        <f>ROUND(I142*H142,2)</f>
        <v>3472</v>
      </c>
      <c r="K142" s="223"/>
      <c r="L142" s="35"/>
      <c r="M142" s="224" t="s">
        <v>1</v>
      </c>
      <c r="N142" s="225" t="s">
        <v>38</v>
      </c>
      <c r="O142" s="226">
        <v>0.58099999999999996</v>
      </c>
      <c r="P142" s="226">
        <f>O142*H142</f>
        <v>8.1340000000000003</v>
      </c>
      <c r="Q142" s="226">
        <v>0.036900000000000002</v>
      </c>
      <c r="R142" s="226">
        <f>Q142*H142</f>
        <v>0.51660000000000006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3472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3472</v>
      </c>
      <c r="BL142" s="14" t="s">
        <v>288</v>
      </c>
      <c r="BM142" s="228" t="s">
        <v>337</v>
      </c>
    </row>
    <row r="143" s="2" customFormat="1" ht="16.5" customHeight="1">
      <c r="A143" s="29"/>
      <c r="B143" s="30"/>
      <c r="C143" s="217" t="s">
        <v>324</v>
      </c>
      <c r="D143" s="217" t="s">
        <v>284</v>
      </c>
      <c r="E143" s="218" t="s">
        <v>778</v>
      </c>
      <c r="F143" s="219" t="s">
        <v>779</v>
      </c>
      <c r="G143" s="220" t="s">
        <v>322</v>
      </c>
      <c r="H143" s="221">
        <v>2.7999999999999998</v>
      </c>
      <c r="I143" s="222">
        <v>325</v>
      </c>
      <c r="J143" s="222">
        <f>ROUND(I143*H143,2)</f>
        <v>910</v>
      </c>
      <c r="K143" s="223"/>
      <c r="L143" s="35"/>
      <c r="M143" s="224" t="s">
        <v>1</v>
      </c>
      <c r="N143" s="225" t="s">
        <v>38</v>
      </c>
      <c r="O143" s="226">
        <v>0.81799999999999995</v>
      </c>
      <c r="P143" s="226">
        <f>O143*H143</f>
        <v>2.2903999999999995</v>
      </c>
      <c r="Q143" s="226">
        <v>0.0086800000000000002</v>
      </c>
      <c r="R143" s="226">
        <f>Q143*H143</f>
        <v>0.024303999999999999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910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910</v>
      </c>
      <c r="BL143" s="14" t="s">
        <v>288</v>
      </c>
      <c r="BM143" s="228" t="s">
        <v>780</v>
      </c>
    </row>
    <row r="144" s="2" customFormat="1" ht="21.75" customHeight="1">
      <c r="A144" s="29"/>
      <c r="B144" s="30"/>
      <c r="C144" s="217" t="s">
        <v>329</v>
      </c>
      <c r="D144" s="217" t="s">
        <v>284</v>
      </c>
      <c r="E144" s="218" t="s">
        <v>339</v>
      </c>
      <c r="F144" s="219" t="s">
        <v>340</v>
      </c>
      <c r="G144" s="220" t="s">
        <v>322</v>
      </c>
      <c r="H144" s="221">
        <v>21</v>
      </c>
      <c r="I144" s="222">
        <v>238</v>
      </c>
      <c r="J144" s="222">
        <f>ROUND(I144*H144,2)</f>
        <v>4998</v>
      </c>
      <c r="K144" s="223"/>
      <c r="L144" s="35"/>
      <c r="M144" s="224" t="s">
        <v>1</v>
      </c>
      <c r="N144" s="225" t="s">
        <v>38</v>
      </c>
      <c r="O144" s="226">
        <v>0.54700000000000004</v>
      </c>
      <c r="P144" s="226">
        <f>O144*H144</f>
        <v>11.487</v>
      </c>
      <c r="Q144" s="226">
        <v>0.036900000000000002</v>
      </c>
      <c r="R144" s="226">
        <f>Q144*H144</f>
        <v>0.77490000000000003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4998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4998</v>
      </c>
      <c r="BL144" s="14" t="s">
        <v>288</v>
      </c>
      <c r="BM144" s="228" t="s">
        <v>341</v>
      </c>
    </row>
    <row r="145" s="2" customFormat="1" ht="21.75" customHeight="1">
      <c r="A145" s="29"/>
      <c r="B145" s="30"/>
      <c r="C145" s="217" t="s">
        <v>334</v>
      </c>
      <c r="D145" s="217" t="s">
        <v>284</v>
      </c>
      <c r="E145" s="218" t="s">
        <v>342</v>
      </c>
      <c r="F145" s="219" t="s">
        <v>343</v>
      </c>
      <c r="G145" s="220" t="s">
        <v>322</v>
      </c>
      <c r="H145" s="221">
        <v>209.38999999999999</v>
      </c>
      <c r="I145" s="222">
        <v>63.100000000000001</v>
      </c>
      <c r="J145" s="222">
        <f>ROUND(I145*H145,2)</f>
        <v>13212.51</v>
      </c>
      <c r="K145" s="223"/>
      <c r="L145" s="35"/>
      <c r="M145" s="224" t="s">
        <v>1</v>
      </c>
      <c r="N145" s="225" t="s">
        <v>38</v>
      </c>
      <c r="O145" s="226">
        <v>0.113</v>
      </c>
      <c r="P145" s="226">
        <f>O145*H145</f>
        <v>23.661069999999999</v>
      </c>
      <c r="Q145" s="226">
        <v>0.00013999999999999999</v>
      </c>
      <c r="R145" s="226">
        <f>Q145*H145</f>
        <v>0.029314599999999996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13212.51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13212.51</v>
      </c>
      <c r="BL145" s="14" t="s">
        <v>288</v>
      </c>
      <c r="BM145" s="228" t="s">
        <v>908</v>
      </c>
    </row>
    <row r="146" s="2" customFormat="1" ht="21.75" customHeight="1">
      <c r="A146" s="29"/>
      <c r="B146" s="30"/>
      <c r="C146" s="217" t="s">
        <v>338</v>
      </c>
      <c r="D146" s="217" t="s">
        <v>284</v>
      </c>
      <c r="E146" s="218" t="s">
        <v>346</v>
      </c>
      <c r="F146" s="219" t="s">
        <v>347</v>
      </c>
      <c r="G146" s="220" t="s">
        <v>322</v>
      </c>
      <c r="H146" s="221">
        <v>209.38999999999999</v>
      </c>
      <c r="I146" s="222">
        <v>36.799999999999997</v>
      </c>
      <c r="J146" s="222">
        <f>ROUND(I146*H146,2)</f>
        <v>7705.5500000000002</v>
      </c>
      <c r="K146" s="223"/>
      <c r="L146" s="35"/>
      <c r="M146" s="224" t="s">
        <v>1</v>
      </c>
      <c r="N146" s="225" t="s">
        <v>38</v>
      </c>
      <c r="O146" s="226">
        <v>0.072999999999999995</v>
      </c>
      <c r="P146" s="226">
        <f>O146*H146</f>
        <v>15.285469999999998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7705.5500000000002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7705.5500000000002</v>
      </c>
      <c r="BL146" s="14" t="s">
        <v>288</v>
      </c>
      <c r="BM146" s="228" t="s">
        <v>909</v>
      </c>
    </row>
    <row r="147" s="2" customFormat="1" ht="21.75" customHeight="1">
      <c r="A147" s="29"/>
      <c r="B147" s="30"/>
      <c r="C147" s="217" t="s">
        <v>8</v>
      </c>
      <c r="D147" s="217" t="s">
        <v>284</v>
      </c>
      <c r="E147" s="218" t="s">
        <v>350</v>
      </c>
      <c r="F147" s="219" t="s">
        <v>351</v>
      </c>
      <c r="G147" s="220" t="s">
        <v>287</v>
      </c>
      <c r="H147" s="221">
        <v>80.590000000000003</v>
      </c>
      <c r="I147" s="222">
        <v>50.399999999999999</v>
      </c>
      <c r="J147" s="222">
        <f>ROUND(I147*H147,2)</f>
        <v>4061.7399999999998</v>
      </c>
      <c r="K147" s="223"/>
      <c r="L147" s="35"/>
      <c r="M147" s="224" t="s">
        <v>1</v>
      </c>
      <c r="N147" s="225" t="s">
        <v>38</v>
      </c>
      <c r="O147" s="226">
        <v>0.075999999999999998</v>
      </c>
      <c r="P147" s="226">
        <f>O147*H147</f>
        <v>6.1248399999999998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4061.7399999999998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4061.7399999999998</v>
      </c>
      <c r="BL147" s="14" t="s">
        <v>288</v>
      </c>
      <c r="BM147" s="228" t="s">
        <v>352</v>
      </c>
    </row>
    <row r="148" s="2" customFormat="1" ht="33" customHeight="1">
      <c r="A148" s="29"/>
      <c r="B148" s="30"/>
      <c r="C148" s="217" t="s">
        <v>345</v>
      </c>
      <c r="D148" s="217" t="s">
        <v>284</v>
      </c>
      <c r="E148" s="218" t="s">
        <v>1082</v>
      </c>
      <c r="F148" s="219" t="s">
        <v>1083</v>
      </c>
      <c r="G148" s="220" t="s">
        <v>356</v>
      </c>
      <c r="H148" s="221">
        <v>18.856000000000002</v>
      </c>
      <c r="I148" s="222">
        <v>820</v>
      </c>
      <c r="J148" s="222">
        <f>ROUND(I148*H148,2)</f>
        <v>15461.92</v>
      </c>
      <c r="K148" s="223"/>
      <c r="L148" s="35"/>
      <c r="M148" s="224" t="s">
        <v>1</v>
      </c>
      <c r="N148" s="225" t="s">
        <v>38</v>
      </c>
      <c r="O148" s="226">
        <v>1.583</v>
      </c>
      <c r="P148" s="226">
        <f>O148*H148</f>
        <v>29.849048000000003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15461.92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15461.92</v>
      </c>
      <c r="BL148" s="14" t="s">
        <v>288</v>
      </c>
      <c r="BM148" s="228" t="s">
        <v>1084</v>
      </c>
    </row>
    <row r="149" s="2" customFormat="1" ht="33" customHeight="1">
      <c r="A149" s="29"/>
      <c r="B149" s="30"/>
      <c r="C149" s="217" t="s">
        <v>349</v>
      </c>
      <c r="D149" s="217" t="s">
        <v>284</v>
      </c>
      <c r="E149" s="218" t="s">
        <v>1085</v>
      </c>
      <c r="F149" s="219" t="s">
        <v>1086</v>
      </c>
      <c r="G149" s="220" t="s">
        <v>356</v>
      </c>
      <c r="H149" s="221">
        <v>18.856000000000002</v>
      </c>
      <c r="I149" s="222">
        <v>1090</v>
      </c>
      <c r="J149" s="222">
        <f>ROUND(I149*H149,2)</f>
        <v>20553.040000000001</v>
      </c>
      <c r="K149" s="223"/>
      <c r="L149" s="35"/>
      <c r="M149" s="224" t="s">
        <v>1</v>
      </c>
      <c r="N149" s="225" t="s">
        <v>38</v>
      </c>
      <c r="O149" s="226">
        <v>2.1000000000000001</v>
      </c>
      <c r="P149" s="226">
        <f>O149*H149</f>
        <v>39.597600000000007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20553.040000000001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20553.040000000001</v>
      </c>
      <c r="BL149" s="14" t="s">
        <v>288</v>
      </c>
      <c r="BM149" s="228" t="s">
        <v>1087</v>
      </c>
    </row>
    <row r="150" s="2" customFormat="1" ht="33" customHeight="1">
      <c r="A150" s="29"/>
      <c r="B150" s="30"/>
      <c r="C150" s="217" t="s">
        <v>353</v>
      </c>
      <c r="D150" s="217" t="s">
        <v>284</v>
      </c>
      <c r="E150" s="218" t="s">
        <v>1575</v>
      </c>
      <c r="F150" s="219" t="s">
        <v>1576</v>
      </c>
      <c r="G150" s="220" t="s">
        <v>356</v>
      </c>
      <c r="H150" s="221">
        <v>185.19499999999999</v>
      </c>
      <c r="I150" s="222">
        <v>958</v>
      </c>
      <c r="J150" s="222">
        <f>ROUND(I150*H150,2)</f>
        <v>177416.81</v>
      </c>
      <c r="K150" s="223"/>
      <c r="L150" s="35"/>
      <c r="M150" s="224" t="s">
        <v>1</v>
      </c>
      <c r="N150" s="225" t="s">
        <v>38</v>
      </c>
      <c r="O150" s="226">
        <v>1.8500000000000001</v>
      </c>
      <c r="P150" s="226">
        <f>O150*H150</f>
        <v>342.61075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177416.81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177416.81</v>
      </c>
      <c r="BL150" s="14" t="s">
        <v>288</v>
      </c>
      <c r="BM150" s="228" t="s">
        <v>357</v>
      </c>
    </row>
    <row r="151" s="2" customFormat="1" ht="33" customHeight="1">
      <c r="A151" s="29"/>
      <c r="B151" s="30"/>
      <c r="C151" s="217" t="s">
        <v>358</v>
      </c>
      <c r="D151" s="217" t="s">
        <v>284</v>
      </c>
      <c r="E151" s="218" t="s">
        <v>1577</v>
      </c>
      <c r="F151" s="219" t="s">
        <v>1578</v>
      </c>
      <c r="G151" s="220" t="s">
        <v>356</v>
      </c>
      <c r="H151" s="221">
        <v>174.083</v>
      </c>
      <c r="I151" s="222">
        <v>1290</v>
      </c>
      <c r="J151" s="222">
        <f>ROUND(I151*H151,2)</f>
        <v>224567.07000000001</v>
      </c>
      <c r="K151" s="223"/>
      <c r="L151" s="35"/>
      <c r="M151" s="224" t="s">
        <v>1</v>
      </c>
      <c r="N151" s="225" t="s">
        <v>38</v>
      </c>
      <c r="O151" s="226">
        <v>2.4900000000000002</v>
      </c>
      <c r="P151" s="226">
        <f>O151*H151</f>
        <v>433.46667000000002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224567.07000000001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224567.07000000001</v>
      </c>
      <c r="BL151" s="14" t="s">
        <v>288</v>
      </c>
      <c r="BM151" s="228" t="s">
        <v>361</v>
      </c>
    </row>
    <row r="152" s="2" customFormat="1" ht="33" customHeight="1">
      <c r="A152" s="29"/>
      <c r="B152" s="30"/>
      <c r="C152" s="217" t="s">
        <v>362</v>
      </c>
      <c r="D152" s="217" t="s">
        <v>284</v>
      </c>
      <c r="E152" s="218" t="s">
        <v>1579</v>
      </c>
      <c r="F152" s="219" t="s">
        <v>1580</v>
      </c>
      <c r="G152" s="220" t="s">
        <v>356</v>
      </c>
      <c r="H152" s="221">
        <v>9.2599999999999998</v>
      </c>
      <c r="I152" s="222">
        <v>1870</v>
      </c>
      <c r="J152" s="222">
        <f>ROUND(I152*H152,2)</f>
        <v>17316.200000000001</v>
      </c>
      <c r="K152" s="223"/>
      <c r="L152" s="35"/>
      <c r="M152" s="224" t="s">
        <v>1</v>
      </c>
      <c r="N152" s="225" t="s">
        <v>38</v>
      </c>
      <c r="O152" s="226">
        <v>2.7360000000000002</v>
      </c>
      <c r="P152" s="226">
        <f>O152*H152</f>
        <v>25.335360000000001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17316.200000000001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17316.200000000001</v>
      </c>
      <c r="BL152" s="14" t="s">
        <v>288</v>
      </c>
      <c r="BM152" s="228" t="s">
        <v>1581</v>
      </c>
    </row>
    <row r="153" s="2" customFormat="1" ht="33" customHeight="1">
      <c r="A153" s="29"/>
      <c r="B153" s="30"/>
      <c r="C153" s="217" t="s">
        <v>7</v>
      </c>
      <c r="D153" s="217" t="s">
        <v>284</v>
      </c>
      <c r="E153" s="218" t="s">
        <v>1582</v>
      </c>
      <c r="F153" s="219" t="s">
        <v>1583</v>
      </c>
      <c r="G153" s="220" t="s">
        <v>356</v>
      </c>
      <c r="H153" s="221">
        <v>1.8520000000000001</v>
      </c>
      <c r="I153" s="222">
        <v>2250</v>
      </c>
      <c r="J153" s="222">
        <f>ROUND(I153*H153,2)</f>
        <v>4167</v>
      </c>
      <c r="K153" s="223"/>
      <c r="L153" s="35"/>
      <c r="M153" s="224" t="s">
        <v>1</v>
      </c>
      <c r="N153" s="225" t="s">
        <v>38</v>
      </c>
      <c r="O153" s="226">
        <v>3.2989999999999999</v>
      </c>
      <c r="P153" s="226">
        <f>O153*H153</f>
        <v>6.1097479999999997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4167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4167</v>
      </c>
      <c r="BL153" s="14" t="s">
        <v>288</v>
      </c>
      <c r="BM153" s="228" t="s">
        <v>1584</v>
      </c>
    </row>
    <row r="154" s="2" customFormat="1" ht="16.5" customHeight="1">
      <c r="A154" s="29"/>
      <c r="B154" s="30"/>
      <c r="C154" s="217" t="s">
        <v>369</v>
      </c>
      <c r="D154" s="217" t="s">
        <v>284</v>
      </c>
      <c r="E154" s="218" t="s">
        <v>370</v>
      </c>
      <c r="F154" s="219" t="s">
        <v>371</v>
      </c>
      <c r="G154" s="220" t="s">
        <v>356</v>
      </c>
      <c r="H154" s="221">
        <v>122.43000000000001</v>
      </c>
      <c r="I154" s="222">
        <v>509</v>
      </c>
      <c r="J154" s="222">
        <f>ROUND(I154*H154,2)</f>
        <v>62316.870000000003</v>
      </c>
      <c r="K154" s="223"/>
      <c r="L154" s="35"/>
      <c r="M154" s="224" t="s">
        <v>1</v>
      </c>
      <c r="N154" s="225" t="s">
        <v>38</v>
      </c>
      <c r="O154" s="226">
        <v>1.7629999999999999</v>
      </c>
      <c r="P154" s="226">
        <f>O154*H154</f>
        <v>215.84408999999999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62316.870000000003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62316.870000000003</v>
      </c>
      <c r="BL154" s="14" t="s">
        <v>288</v>
      </c>
      <c r="BM154" s="228" t="s">
        <v>372</v>
      </c>
    </row>
    <row r="155" s="2" customFormat="1" ht="44.25" customHeight="1">
      <c r="A155" s="29"/>
      <c r="B155" s="30"/>
      <c r="C155" s="217" t="s">
        <v>373</v>
      </c>
      <c r="D155" s="217" t="s">
        <v>284</v>
      </c>
      <c r="E155" s="218" t="s">
        <v>1506</v>
      </c>
      <c r="F155" s="219" t="s">
        <v>1507</v>
      </c>
      <c r="G155" s="220" t="s">
        <v>322</v>
      </c>
      <c r="H155" s="221">
        <v>93.799999999999997</v>
      </c>
      <c r="I155" s="222">
        <v>1100</v>
      </c>
      <c r="J155" s="222">
        <f>ROUND(I155*H155,2)</f>
        <v>103180</v>
      </c>
      <c r="K155" s="223"/>
      <c r="L155" s="35"/>
      <c r="M155" s="224" t="s">
        <v>1</v>
      </c>
      <c r="N155" s="225" t="s">
        <v>38</v>
      </c>
      <c r="O155" s="226">
        <v>0.58299999999999996</v>
      </c>
      <c r="P155" s="226">
        <f>O155*H155</f>
        <v>54.685399999999994</v>
      </c>
      <c r="Q155" s="226">
        <v>0.0018</v>
      </c>
      <c r="R155" s="226">
        <f>Q155*H155</f>
        <v>0.16883999999999999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103180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103180</v>
      </c>
      <c r="BL155" s="14" t="s">
        <v>288</v>
      </c>
      <c r="BM155" s="228" t="s">
        <v>1663</v>
      </c>
    </row>
    <row r="156" s="2" customFormat="1" ht="21.75" customHeight="1">
      <c r="A156" s="29"/>
      <c r="B156" s="30"/>
      <c r="C156" s="217" t="s">
        <v>377</v>
      </c>
      <c r="D156" s="217" t="s">
        <v>284</v>
      </c>
      <c r="E156" s="218" t="s">
        <v>1106</v>
      </c>
      <c r="F156" s="219" t="s">
        <v>1107</v>
      </c>
      <c r="G156" s="220" t="s">
        <v>287</v>
      </c>
      <c r="H156" s="221">
        <v>72</v>
      </c>
      <c r="I156" s="222">
        <v>115</v>
      </c>
      <c r="J156" s="222">
        <f>ROUND(I156*H156,2)</f>
        <v>8280</v>
      </c>
      <c r="K156" s="223"/>
      <c r="L156" s="35"/>
      <c r="M156" s="224" t="s">
        <v>1</v>
      </c>
      <c r="N156" s="225" t="s">
        <v>38</v>
      </c>
      <c r="O156" s="226">
        <v>0.23599999999999999</v>
      </c>
      <c r="P156" s="226">
        <f>O156*H156</f>
        <v>16.991999999999997</v>
      </c>
      <c r="Q156" s="226">
        <v>0.00084000000000000003</v>
      </c>
      <c r="R156" s="226">
        <f>Q156*H156</f>
        <v>0.060480000000000006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8280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8280</v>
      </c>
      <c r="BL156" s="14" t="s">
        <v>288</v>
      </c>
      <c r="BM156" s="228" t="s">
        <v>1108</v>
      </c>
    </row>
    <row r="157" s="2" customFormat="1" ht="21.75" customHeight="1">
      <c r="A157" s="29"/>
      <c r="B157" s="30"/>
      <c r="C157" s="217" t="s">
        <v>382</v>
      </c>
      <c r="D157" s="217" t="s">
        <v>284</v>
      </c>
      <c r="E157" s="218" t="s">
        <v>1588</v>
      </c>
      <c r="F157" s="219" t="s">
        <v>1589</v>
      </c>
      <c r="G157" s="220" t="s">
        <v>287</v>
      </c>
      <c r="H157" s="221">
        <v>688.34699999999998</v>
      </c>
      <c r="I157" s="222">
        <v>205</v>
      </c>
      <c r="J157" s="222">
        <f>ROUND(I157*H157,2)</f>
        <v>141111.14000000001</v>
      </c>
      <c r="K157" s="223"/>
      <c r="L157" s="35"/>
      <c r="M157" s="224" t="s">
        <v>1</v>
      </c>
      <c r="N157" s="225" t="s">
        <v>38</v>
      </c>
      <c r="O157" s="226">
        <v>0.47899999999999998</v>
      </c>
      <c r="P157" s="226">
        <f>O157*H157</f>
        <v>329.71821299999999</v>
      </c>
      <c r="Q157" s="226">
        <v>0.00084999999999999995</v>
      </c>
      <c r="R157" s="226">
        <f>Q157*H157</f>
        <v>0.58509495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141111.14000000001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141111.14000000001</v>
      </c>
      <c r="BL157" s="14" t="s">
        <v>288</v>
      </c>
      <c r="BM157" s="228" t="s">
        <v>1590</v>
      </c>
    </row>
    <row r="158" s="2" customFormat="1" ht="21.75" customHeight="1">
      <c r="A158" s="29"/>
      <c r="B158" s="30"/>
      <c r="C158" s="217" t="s">
        <v>386</v>
      </c>
      <c r="D158" s="217" t="s">
        <v>284</v>
      </c>
      <c r="E158" s="218" t="s">
        <v>1112</v>
      </c>
      <c r="F158" s="219" t="s">
        <v>1113</v>
      </c>
      <c r="G158" s="220" t="s">
        <v>287</v>
      </c>
      <c r="H158" s="221">
        <v>72</v>
      </c>
      <c r="I158" s="222">
        <v>68.299999999999997</v>
      </c>
      <c r="J158" s="222">
        <f>ROUND(I158*H158,2)</f>
        <v>4917.6000000000004</v>
      </c>
      <c r="K158" s="223"/>
      <c r="L158" s="35"/>
      <c r="M158" s="224" t="s">
        <v>1</v>
      </c>
      <c r="N158" s="225" t="s">
        <v>38</v>
      </c>
      <c r="O158" s="226">
        <v>0.216</v>
      </c>
      <c r="P158" s="226">
        <f>O158*H158</f>
        <v>15.552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4917.6000000000004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4917.6000000000004</v>
      </c>
      <c r="BL158" s="14" t="s">
        <v>288</v>
      </c>
      <c r="BM158" s="228" t="s">
        <v>1114</v>
      </c>
    </row>
    <row r="159" s="2" customFormat="1" ht="21.75" customHeight="1">
      <c r="A159" s="29"/>
      <c r="B159" s="30"/>
      <c r="C159" s="217" t="s">
        <v>390</v>
      </c>
      <c r="D159" s="217" t="s">
        <v>284</v>
      </c>
      <c r="E159" s="218" t="s">
        <v>1592</v>
      </c>
      <c r="F159" s="219" t="s">
        <v>1593</v>
      </c>
      <c r="G159" s="220" t="s">
        <v>287</v>
      </c>
      <c r="H159" s="221">
        <v>688.34699999999998</v>
      </c>
      <c r="I159" s="222">
        <v>103</v>
      </c>
      <c r="J159" s="222">
        <f>ROUND(I159*H159,2)</f>
        <v>70899.740000000005</v>
      </c>
      <c r="K159" s="223"/>
      <c r="L159" s="35"/>
      <c r="M159" s="224" t="s">
        <v>1</v>
      </c>
      <c r="N159" s="225" t="s">
        <v>38</v>
      </c>
      <c r="O159" s="226">
        <v>0.32700000000000001</v>
      </c>
      <c r="P159" s="226">
        <f>O159*H159</f>
        <v>225.08946900000001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70899.740000000005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70899.740000000005</v>
      </c>
      <c r="BL159" s="14" t="s">
        <v>288</v>
      </c>
      <c r="BM159" s="228" t="s">
        <v>1594</v>
      </c>
    </row>
    <row r="160" s="2" customFormat="1" ht="33" customHeight="1">
      <c r="A160" s="29"/>
      <c r="B160" s="30"/>
      <c r="C160" s="217" t="s">
        <v>394</v>
      </c>
      <c r="D160" s="217" t="s">
        <v>284</v>
      </c>
      <c r="E160" s="218" t="s">
        <v>395</v>
      </c>
      <c r="F160" s="219" t="s">
        <v>396</v>
      </c>
      <c r="G160" s="220" t="s">
        <v>356</v>
      </c>
      <c r="H160" s="221">
        <v>521.11099999999999</v>
      </c>
      <c r="I160" s="222">
        <v>100</v>
      </c>
      <c r="J160" s="222">
        <f>ROUND(I160*H160,2)</f>
        <v>52111.099999999999</v>
      </c>
      <c r="K160" s="223"/>
      <c r="L160" s="35"/>
      <c r="M160" s="224" t="s">
        <v>1</v>
      </c>
      <c r="N160" s="225" t="s">
        <v>38</v>
      </c>
      <c r="O160" s="226">
        <v>0.050000000000000003</v>
      </c>
      <c r="P160" s="226">
        <f>O160*H160</f>
        <v>26.05555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52111.099999999999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52111.099999999999</v>
      </c>
      <c r="BL160" s="14" t="s">
        <v>288</v>
      </c>
      <c r="BM160" s="228" t="s">
        <v>397</v>
      </c>
    </row>
    <row r="161" s="2" customFormat="1" ht="33" customHeight="1">
      <c r="A161" s="29"/>
      <c r="B161" s="30"/>
      <c r="C161" s="217" t="s">
        <v>398</v>
      </c>
      <c r="D161" s="217" t="s">
        <v>284</v>
      </c>
      <c r="E161" s="218" t="s">
        <v>399</v>
      </c>
      <c r="F161" s="219" t="s">
        <v>400</v>
      </c>
      <c r="G161" s="220" t="s">
        <v>356</v>
      </c>
      <c r="H161" s="221">
        <v>286.16500000000002</v>
      </c>
      <c r="I161" s="222">
        <v>115</v>
      </c>
      <c r="J161" s="222">
        <f>ROUND(I161*H161,2)</f>
        <v>32908.980000000003</v>
      </c>
      <c r="K161" s="223"/>
      <c r="L161" s="35"/>
      <c r="M161" s="224" t="s">
        <v>1</v>
      </c>
      <c r="N161" s="225" t="s">
        <v>38</v>
      </c>
      <c r="O161" s="226">
        <v>0.057000000000000002</v>
      </c>
      <c r="P161" s="226">
        <f>O161*H161</f>
        <v>16.311405000000001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32908.980000000003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32908.980000000003</v>
      </c>
      <c r="BL161" s="14" t="s">
        <v>288</v>
      </c>
      <c r="BM161" s="228" t="s">
        <v>401</v>
      </c>
    </row>
    <row r="162" s="2" customFormat="1" ht="33" customHeight="1">
      <c r="A162" s="29"/>
      <c r="B162" s="30"/>
      <c r="C162" s="217" t="s">
        <v>402</v>
      </c>
      <c r="D162" s="217" t="s">
        <v>284</v>
      </c>
      <c r="E162" s="218" t="s">
        <v>403</v>
      </c>
      <c r="F162" s="219" t="s">
        <v>404</v>
      </c>
      <c r="G162" s="220" t="s">
        <v>356</v>
      </c>
      <c r="H162" s="221">
        <v>1.8520000000000001</v>
      </c>
      <c r="I162" s="222">
        <v>132</v>
      </c>
      <c r="J162" s="222">
        <f>ROUND(I162*H162,2)</f>
        <v>244.46000000000001</v>
      </c>
      <c r="K162" s="223"/>
      <c r="L162" s="35"/>
      <c r="M162" s="224" t="s">
        <v>1</v>
      </c>
      <c r="N162" s="225" t="s">
        <v>38</v>
      </c>
      <c r="O162" s="226">
        <v>0.064000000000000001</v>
      </c>
      <c r="P162" s="226">
        <f>O162*H162</f>
        <v>0.11852800000000001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244.46000000000001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244.46000000000001</v>
      </c>
      <c r="BL162" s="14" t="s">
        <v>288</v>
      </c>
      <c r="BM162" s="228" t="s">
        <v>1595</v>
      </c>
    </row>
    <row r="163" s="2" customFormat="1" ht="21.75" customHeight="1">
      <c r="A163" s="29"/>
      <c r="B163" s="30"/>
      <c r="C163" s="217" t="s">
        <v>406</v>
      </c>
      <c r="D163" s="217" t="s">
        <v>284</v>
      </c>
      <c r="E163" s="218" t="s">
        <v>1596</v>
      </c>
      <c r="F163" s="219" t="s">
        <v>1597</v>
      </c>
      <c r="G163" s="220" t="s">
        <v>356</v>
      </c>
      <c r="H163" s="221">
        <v>341.30700000000002</v>
      </c>
      <c r="I163" s="222">
        <v>140</v>
      </c>
      <c r="J163" s="222">
        <f>ROUND(I163*H163,2)</f>
        <v>47782.980000000003</v>
      </c>
      <c r="K163" s="223"/>
      <c r="L163" s="35"/>
      <c r="M163" s="224" t="s">
        <v>1</v>
      </c>
      <c r="N163" s="225" t="s">
        <v>38</v>
      </c>
      <c r="O163" s="226">
        <v>0.19700000000000001</v>
      </c>
      <c r="P163" s="226">
        <f>O163*H163</f>
        <v>67.237479000000008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47782.980000000003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47782.980000000003</v>
      </c>
      <c r="BL163" s="14" t="s">
        <v>288</v>
      </c>
      <c r="BM163" s="228" t="s">
        <v>409</v>
      </c>
    </row>
    <row r="164" s="2" customFormat="1" ht="21.75" customHeight="1">
      <c r="A164" s="29"/>
      <c r="B164" s="30"/>
      <c r="C164" s="217" t="s">
        <v>410</v>
      </c>
      <c r="D164" s="217" t="s">
        <v>284</v>
      </c>
      <c r="E164" s="218" t="s">
        <v>1598</v>
      </c>
      <c r="F164" s="219" t="s">
        <v>1599</v>
      </c>
      <c r="G164" s="220" t="s">
        <v>356</v>
      </c>
      <c r="H164" s="221">
        <v>202.19900000000001</v>
      </c>
      <c r="I164" s="222">
        <v>182</v>
      </c>
      <c r="J164" s="222">
        <f>ROUND(I164*H164,2)</f>
        <v>36800.220000000001</v>
      </c>
      <c r="K164" s="223"/>
      <c r="L164" s="35"/>
      <c r="M164" s="224" t="s">
        <v>1</v>
      </c>
      <c r="N164" s="225" t="s">
        <v>38</v>
      </c>
      <c r="O164" s="226">
        <v>0.25600000000000001</v>
      </c>
      <c r="P164" s="226">
        <f>O164*H164</f>
        <v>51.762944000000005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36800.220000000001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36800.220000000001</v>
      </c>
      <c r="BL164" s="14" t="s">
        <v>288</v>
      </c>
      <c r="BM164" s="228" t="s">
        <v>413</v>
      </c>
    </row>
    <row r="165" s="2" customFormat="1" ht="21.75" customHeight="1">
      <c r="A165" s="29"/>
      <c r="B165" s="30"/>
      <c r="C165" s="217" t="s">
        <v>414</v>
      </c>
      <c r="D165" s="217" t="s">
        <v>284</v>
      </c>
      <c r="E165" s="218" t="s">
        <v>1600</v>
      </c>
      <c r="F165" s="219" t="s">
        <v>1601</v>
      </c>
      <c r="G165" s="220" t="s">
        <v>356</v>
      </c>
      <c r="H165" s="221">
        <v>1.8520000000000001</v>
      </c>
      <c r="I165" s="222">
        <v>227</v>
      </c>
      <c r="J165" s="222">
        <f>ROUND(I165*H165,2)</f>
        <v>420.39999999999998</v>
      </c>
      <c r="K165" s="223"/>
      <c r="L165" s="35"/>
      <c r="M165" s="224" t="s">
        <v>1</v>
      </c>
      <c r="N165" s="225" t="s">
        <v>38</v>
      </c>
      <c r="O165" s="226">
        <v>0.32000000000000001</v>
      </c>
      <c r="P165" s="226">
        <f>O165*H165</f>
        <v>0.59264000000000006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420.39999999999998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420.39999999999998</v>
      </c>
      <c r="BL165" s="14" t="s">
        <v>288</v>
      </c>
      <c r="BM165" s="228" t="s">
        <v>1701</v>
      </c>
    </row>
    <row r="166" s="2" customFormat="1" ht="16.5" customHeight="1">
      <c r="A166" s="29"/>
      <c r="B166" s="30"/>
      <c r="C166" s="217" t="s">
        <v>418</v>
      </c>
      <c r="D166" s="217" t="s">
        <v>284</v>
      </c>
      <c r="E166" s="218" t="s">
        <v>419</v>
      </c>
      <c r="F166" s="219" t="s">
        <v>420</v>
      </c>
      <c r="G166" s="220" t="s">
        <v>356</v>
      </c>
      <c r="H166" s="221">
        <v>424.21899999999999</v>
      </c>
      <c r="I166" s="222">
        <v>18.5</v>
      </c>
      <c r="J166" s="222">
        <f>ROUND(I166*H166,2)</f>
        <v>7848.0500000000002</v>
      </c>
      <c r="K166" s="223"/>
      <c r="L166" s="35"/>
      <c r="M166" s="224" t="s">
        <v>1</v>
      </c>
      <c r="N166" s="225" t="s">
        <v>38</v>
      </c>
      <c r="O166" s="226">
        <v>0.0089999999999999993</v>
      </c>
      <c r="P166" s="226">
        <f>O166*H166</f>
        <v>3.8179709999999996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7848.0500000000002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7848.0500000000002</v>
      </c>
      <c r="BL166" s="14" t="s">
        <v>288</v>
      </c>
      <c r="BM166" s="228" t="s">
        <v>421</v>
      </c>
    </row>
    <row r="167" s="2" customFormat="1" ht="21.75" customHeight="1">
      <c r="A167" s="29"/>
      <c r="B167" s="30"/>
      <c r="C167" s="217" t="s">
        <v>422</v>
      </c>
      <c r="D167" s="217" t="s">
        <v>284</v>
      </c>
      <c r="E167" s="218" t="s">
        <v>423</v>
      </c>
      <c r="F167" s="219" t="s">
        <v>424</v>
      </c>
      <c r="G167" s="220" t="s">
        <v>356</v>
      </c>
      <c r="H167" s="221">
        <v>94.950000000000003</v>
      </c>
      <c r="I167" s="222">
        <v>195</v>
      </c>
      <c r="J167" s="222">
        <f>ROUND(I167*H167,2)</f>
        <v>18515.25</v>
      </c>
      <c r="K167" s="223"/>
      <c r="L167" s="35"/>
      <c r="M167" s="224" t="s">
        <v>1</v>
      </c>
      <c r="N167" s="225" t="s">
        <v>38</v>
      </c>
      <c r="O167" s="226">
        <v>0.435</v>
      </c>
      <c r="P167" s="226">
        <f>O167*H167</f>
        <v>41.303249999999998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18515.25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18515.25</v>
      </c>
      <c r="BL167" s="14" t="s">
        <v>288</v>
      </c>
      <c r="BM167" s="228" t="s">
        <v>425</v>
      </c>
    </row>
    <row r="168" s="2" customFormat="1" ht="16.5" customHeight="1">
      <c r="A168" s="29"/>
      <c r="B168" s="30"/>
      <c r="C168" s="230" t="s">
        <v>426</v>
      </c>
      <c r="D168" s="230" t="s">
        <v>378</v>
      </c>
      <c r="E168" s="231" t="s">
        <v>427</v>
      </c>
      <c r="F168" s="232" t="s">
        <v>428</v>
      </c>
      <c r="G168" s="233" t="s">
        <v>429</v>
      </c>
      <c r="H168" s="234">
        <v>170.91</v>
      </c>
      <c r="I168" s="235">
        <v>349</v>
      </c>
      <c r="J168" s="235">
        <f>ROUND(I168*H168,2)</f>
        <v>59647.589999999997</v>
      </c>
      <c r="K168" s="236"/>
      <c r="L168" s="237"/>
      <c r="M168" s="238" t="s">
        <v>1</v>
      </c>
      <c r="N168" s="239" t="s">
        <v>38</v>
      </c>
      <c r="O168" s="226">
        <v>0</v>
      </c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311</v>
      </c>
      <c r="AT168" s="228" t="s">
        <v>378</v>
      </c>
      <c r="AU168" s="228" t="s">
        <v>82</v>
      </c>
      <c r="AY168" s="14" t="s">
        <v>282</v>
      </c>
      <c r="BE168" s="229">
        <f>IF(N168="základní",J168,0)</f>
        <v>59647.589999999997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59647.589999999997</v>
      </c>
      <c r="BL168" s="14" t="s">
        <v>288</v>
      </c>
      <c r="BM168" s="228" t="s">
        <v>430</v>
      </c>
    </row>
    <row r="169" s="2" customFormat="1" ht="21.75" customHeight="1">
      <c r="A169" s="29"/>
      <c r="B169" s="30"/>
      <c r="C169" s="217" t="s">
        <v>431</v>
      </c>
      <c r="D169" s="217" t="s">
        <v>284</v>
      </c>
      <c r="E169" s="218" t="s">
        <v>432</v>
      </c>
      <c r="F169" s="219" t="s">
        <v>433</v>
      </c>
      <c r="G169" s="220" t="s">
        <v>356</v>
      </c>
      <c r="H169" s="221">
        <v>279.88799999999998</v>
      </c>
      <c r="I169" s="222">
        <v>133</v>
      </c>
      <c r="J169" s="222">
        <f>ROUND(I169*H169,2)</f>
        <v>37225.099999999999</v>
      </c>
      <c r="K169" s="223"/>
      <c r="L169" s="35"/>
      <c r="M169" s="224" t="s">
        <v>1</v>
      </c>
      <c r="N169" s="225" t="s">
        <v>38</v>
      </c>
      <c r="O169" s="226">
        <v>0.32800000000000001</v>
      </c>
      <c r="P169" s="226">
        <f>O169*H169</f>
        <v>91.803263999999999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37225.099999999999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37225.099999999999</v>
      </c>
      <c r="BL169" s="14" t="s">
        <v>288</v>
      </c>
      <c r="BM169" s="228" t="s">
        <v>434</v>
      </c>
    </row>
    <row r="170" s="2" customFormat="1" ht="33" customHeight="1">
      <c r="A170" s="29"/>
      <c r="B170" s="30"/>
      <c r="C170" s="217" t="s">
        <v>435</v>
      </c>
      <c r="D170" s="217" t="s">
        <v>284</v>
      </c>
      <c r="E170" s="218" t="s">
        <v>440</v>
      </c>
      <c r="F170" s="219" t="s">
        <v>441</v>
      </c>
      <c r="G170" s="220" t="s">
        <v>356</v>
      </c>
      <c r="H170" s="221">
        <v>8.1289999999999996</v>
      </c>
      <c r="I170" s="222">
        <v>256</v>
      </c>
      <c r="J170" s="222">
        <f>ROUND(I170*H170,2)</f>
        <v>2081.02</v>
      </c>
      <c r="K170" s="223"/>
      <c r="L170" s="35"/>
      <c r="M170" s="224" t="s">
        <v>1</v>
      </c>
      <c r="N170" s="225" t="s">
        <v>38</v>
      </c>
      <c r="O170" s="226">
        <v>0.086999999999999994</v>
      </c>
      <c r="P170" s="226">
        <f>O170*H170</f>
        <v>0.70722299999999994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2081.02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2081.02</v>
      </c>
      <c r="BL170" s="14" t="s">
        <v>288</v>
      </c>
      <c r="BM170" s="228" t="s">
        <v>442</v>
      </c>
    </row>
    <row r="171" s="2" customFormat="1" ht="33" customHeight="1">
      <c r="A171" s="29"/>
      <c r="B171" s="30"/>
      <c r="C171" s="217" t="s">
        <v>439</v>
      </c>
      <c r="D171" s="217" t="s">
        <v>284</v>
      </c>
      <c r="E171" s="218" t="s">
        <v>444</v>
      </c>
      <c r="F171" s="219" t="s">
        <v>445</v>
      </c>
      <c r="G171" s="220" t="s">
        <v>356</v>
      </c>
      <c r="H171" s="221">
        <v>81.290000000000006</v>
      </c>
      <c r="I171" s="222">
        <v>19.399999999999999</v>
      </c>
      <c r="J171" s="222">
        <f>ROUND(I171*H171,2)</f>
        <v>1577.03</v>
      </c>
      <c r="K171" s="223"/>
      <c r="L171" s="35"/>
      <c r="M171" s="224" t="s">
        <v>1</v>
      </c>
      <c r="N171" s="225" t="s">
        <v>38</v>
      </c>
      <c r="O171" s="226">
        <v>0.0050000000000000001</v>
      </c>
      <c r="P171" s="226">
        <f>O171*H171</f>
        <v>0.40645000000000003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1577.03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1577.03</v>
      </c>
      <c r="BL171" s="14" t="s">
        <v>288</v>
      </c>
      <c r="BM171" s="228" t="s">
        <v>446</v>
      </c>
    </row>
    <row r="172" s="2" customFormat="1" ht="33" customHeight="1">
      <c r="A172" s="29"/>
      <c r="B172" s="30"/>
      <c r="C172" s="217" t="s">
        <v>443</v>
      </c>
      <c r="D172" s="217" t="s">
        <v>284</v>
      </c>
      <c r="E172" s="218" t="s">
        <v>448</v>
      </c>
      <c r="F172" s="219" t="s">
        <v>449</v>
      </c>
      <c r="G172" s="220" t="s">
        <v>356</v>
      </c>
      <c r="H172" s="221">
        <v>118.233</v>
      </c>
      <c r="I172" s="222">
        <v>296</v>
      </c>
      <c r="J172" s="222">
        <f>ROUND(I172*H172,2)</f>
        <v>34996.970000000001</v>
      </c>
      <c r="K172" s="223"/>
      <c r="L172" s="35"/>
      <c r="M172" s="224" t="s">
        <v>1</v>
      </c>
      <c r="N172" s="225" t="s">
        <v>38</v>
      </c>
      <c r="O172" s="226">
        <v>0.099000000000000005</v>
      </c>
      <c r="P172" s="226">
        <f>O172*H172</f>
        <v>11.705067000000001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34996.970000000001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34996.970000000001</v>
      </c>
      <c r="BL172" s="14" t="s">
        <v>288</v>
      </c>
      <c r="BM172" s="228" t="s">
        <v>450</v>
      </c>
    </row>
    <row r="173" s="2" customFormat="1" ht="33" customHeight="1">
      <c r="A173" s="29"/>
      <c r="B173" s="30"/>
      <c r="C173" s="217" t="s">
        <v>447</v>
      </c>
      <c r="D173" s="217" t="s">
        <v>284</v>
      </c>
      <c r="E173" s="218" t="s">
        <v>452</v>
      </c>
      <c r="F173" s="219" t="s">
        <v>453</v>
      </c>
      <c r="G173" s="220" t="s">
        <v>356</v>
      </c>
      <c r="H173" s="221">
        <v>1182.3299999999999</v>
      </c>
      <c r="I173" s="222">
        <v>22.800000000000001</v>
      </c>
      <c r="J173" s="222">
        <f>ROUND(I173*H173,2)</f>
        <v>26957.119999999999</v>
      </c>
      <c r="K173" s="223"/>
      <c r="L173" s="35"/>
      <c r="M173" s="224" t="s">
        <v>1</v>
      </c>
      <c r="N173" s="225" t="s">
        <v>38</v>
      </c>
      <c r="O173" s="226">
        <v>0.0060000000000000001</v>
      </c>
      <c r="P173" s="226">
        <f>O173*H173</f>
        <v>7.0939799999999993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26957.119999999999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26957.119999999999</v>
      </c>
      <c r="BL173" s="14" t="s">
        <v>288</v>
      </c>
      <c r="BM173" s="228" t="s">
        <v>454</v>
      </c>
    </row>
    <row r="174" s="2" customFormat="1" ht="33" customHeight="1">
      <c r="A174" s="29"/>
      <c r="B174" s="30"/>
      <c r="C174" s="217" t="s">
        <v>451</v>
      </c>
      <c r="D174" s="217" t="s">
        <v>284</v>
      </c>
      <c r="E174" s="218" t="s">
        <v>456</v>
      </c>
      <c r="F174" s="219" t="s">
        <v>457</v>
      </c>
      <c r="G174" s="220" t="s">
        <v>356</v>
      </c>
      <c r="H174" s="221">
        <v>1.8520000000000001</v>
      </c>
      <c r="I174" s="222">
        <v>336</v>
      </c>
      <c r="J174" s="222">
        <f>ROUND(I174*H174,2)</f>
        <v>622.26999999999998</v>
      </c>
      <c r="K174" s="223"/>
      <c r="L174" s="35"/>
      <c r="M174" s="224" t="s">
        <v>1</v>
      </c>
      <c r="N174" s="225" t="s">
        <v>38</v>
      </c>
      <c r="O174" s="226">
        <v>0.113</v>
      </c>
      <c r="P174" s="226">
        <f>O174*H174</f>
        <v>0.20927600000000002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622.26999999999998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622.26999999999998</v>
      </c>
      <c r="BL174" s="14" t="s">
        <v>288</v>
      </c>
      <c r="BM174" s="228" t="s">
        <v>1603</v>
      </c>
    </row>
    <row r="175" s="2" customFormat="1" ht="33" customHeight="1">
      <c r="A175" s="29"/>
      <c r="B175" s="30"/>
      <c r="C175" s="217" t="s">
        <v>455</v>
      </c>
      <c r="D175" s="217" t="s">
        <v>284</v>
      </c>
      <c r="E175" s="218" t="s">
        <v>460</v>
      </c>
      <c r="F175" s="219" t="s">
        <v>461</v>
      </c>
      <c r="G175" s="220" t="s">
        <v>356</v>
      </c>
      <c r="H175" s="221">
        <v>18.52</v>
      </c>
      <c r="I175" s="222">
        <v>25.399999999999999</v>
      </c>
      <c r="J175" s="222">
        <f>ROUND(I175*H175,2)</f>
        <v>470.41000000000002</v>
      </c>
      <c r="K175" s="223"/>
      <c r="L175" s="35"/>
      <c r="M175" s="224" t="s">
        <v>1</v>
      </c>
      <c r="N175" s="225" t="s">
        <v>38</v>
      </c>
      <c r="O175" s="226">
        <v>0.0060000000000000001</v>
      </c>
      <c r="P175" s="226">
        <f>O175*H175</f>
        <v>0.11112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470.41000000000002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470.41000000000002</v>
      </c>
      <c r="BL175" s="14" t="s">
        <v>288</v>
      </c>
      <c r="BM175" s="228" t="s">
        <v>1604</v>
      </c>
    </row>
    <row r="176" s="2" customFormat="1" ht="33" customHeight="1">
      <c r="A176" s="29"/>
      <c r="B176" s="30"/>
      <c r="C176" s="217" t="s">
        <v>459</v>
      </c>
      <c r="D176" s="217" t="s">
        <v>284</v>
      </c>
      <c r="E176" s="218" t="s">
        <v>464</v>
      </c>
      <c r="F176" s="219" t="s">
        <v>465</v>
      </c>
      <c r="G176" s="220" t="s">
        <v>429</v>
      </c>
      <c r="H176" s="221">
        <v>217.964</v>
      </c>
      <c r="I176" s="222">
        <v>253</v>
      </c>
      <c r="J176" s="222">
        <f>ROUND(I176*H176,2)</f>
        <v>55144.889999999999</v>
      </c>
      <c r="K176" s="223"/>
      <c r="L176" s="35"/>
      <c r="M176" s="224" t="s">
        <v>1</v>
      </c>
      <c r="N176" s="225" t="s">
        <v>38</v>
      </c>
      <c r="O176" s="226">
        <v>0</v>
      </c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55144.889999999999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55144.889999999999</v>
      </c>
      <c r="BL176" s="14" t="s">
        <v>288</v>
      </c>
      <c r="BM176" s="228" t="s">
        <v>466</v>
      </c>
    </row>
    <row r="177" s="2" customFormat="1" ht="21.75" customHeight="1">
      <c r="A177" s="29"/>
      <c r="B177" s="30"/>
      <c r="C177" s="217" t="s">
        <v>463</v>
      </c>
      <c r="D177" s="217" t="s">
        <v>284</v>
      </c>
      <c r="E177" s="218" t="s">
        <v>468</v>
      </c>
      <c r="F177" s="219" t="s">
        <v>469</v>
      </c>
      <c r="G177" s="220" t="s">
        <v>287</v>
      </c>
      <c r="H177" s="221">
        <v>89.579999999999998</v>
      </c>
      <c r="I177" s="222">
        <v>13.699999999999999</v>
      </c>
      <c r="J177" s="222">
        <f>ROUND(I177*H177,2)</f>
        <v>1227.25</v>
      </c>
      <c r="K177" s="223"/>
      <c r="L177" s="35"/>
      <c r="M177" s="224" t="s">
        <v>1</v>
      </c>
      <c r="N177" s="225" t="s">
        <v>38</v>
      </c>
      <c r="O177" s="226">
        <v>0.019</v>
      </c>
      <c r="P177" s="226">
        <f>O177*H177</f>
        <v>1.7020199999999999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1227.25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1227.25</v>
      </c>
      <c r="BL177" s="14" t="s">
        <v>288</v>
      </c>
      <c r="BM177" s="228" t="s">
        <v>1508</v>
      </c>
    </row>
    <row r="178" s="2" customFormat="1" ht="21.75" customHeight="1">
      <c r="A178" s="29"/>
      <c r="B178" s="30"/>
      <c r="C178" s="217" t="s">
        <v>467</v>
      </c>
      <c r="D178" s="217" t="s">
        <v>284</v>
      </c>
      <c r="E178" s="218" t="s">
        <v>472</v>
      </c>
      <c r="F178" s="219" t="s">
        <v>473</v>
      </c>
      <c r="G178" s="220" t="s">
        <v>287</v>
      </c>
      <c r="H178" s="221">
        <v>100.87000000000001</v>
      </c>
      <c r="I178" s="222">
        <v>21.800000000000001</v>
      </c>
      <c r="J178" s="222">
        <f>ROUND(I178*H178,2)</f>
        <v>2198.9699999999998</v>
      </c>
      <c r="K178" s="223"/>
      <c r="L178" s="35"/>
      <c r="M178" s="224" t="s">
        <v>1</v>
      </c>
      <c r="N178" s="225" t="s">
        <v>38</v>
      </c>
      <c r="O178" s="226">
        <v>0.025000000000000001</v>
      </c>
      <c r="P178" s="226">
        <f>O178*H178</f>
        <v>2.5217500000000004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2198.9699999999998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2198.9699999999998</v>
      </c>
      <c r="BL178" s="14" t="s">
        <v>288</v>
      </c>
      <c r="BM178" s="228" t="s">
        <v>1509</v>
      </c>
    </row>
    <row r="179" s="2" customFormat="1" ht="21.75" customHeight="1">
      <c r="A179" s="29"/>
      <c r="B179" s="30"/>
      <c r="C179" s="217" t="s">
        <v>471</v>
      </c>
      <c r="D179" s="217" t="s">
        <v>284</v>
      </c>
      <c r="E179" s="218" t="s">
        <v>476</v>
      </c>
      <c r="F179" s="219" t="s">
        <v>477</v>
      </c>
      <c r="G179" s="220" t="s">
        <v>287</v>
      </c>
      <c r="H179" s="221">
        <v>80.590000000000003</v>
      </c>
      <c r="I179" s="222">
        <v>76</v>
      </c>
      <c r="J179" s="222">
        <f>ROUND(I179*H179,2)</f>
        <v>6124.8400000000001</v>
      </c>
      <c r="K179" s="223"/>
      <c r="L179" s="35"/>
      <c r="M179" s="224" t="s">
        <v>1</v>
      </c>
      <c r="N179" s="225" t="s">
        <v>38</v>
      </c>
      <c r="O179" s="226">
        <v>0.114</v>
      </c>
      <c r="P179" s="226">
        <f>O179*H179</f>
        <v>9.1872600000000002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6124.8400000000001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6124.8400000000001</v>
      </c>
      <c r="BL179" s="14" t="s">
        <v>288</v>
      </c>
      <c r="BM179" s="228" t="s">
        <v>478</v>
      </c>
    </row>
    <row r="180" s="2" customFormat="1" ht="21.75" customHeight="1">
      <c r="A180" s="29"/>
      <c r="B180" s="30"/>
      <c r="C180" s="217" t="s">
        <v>475</v>
      </c>
      <c r="D180" s="217" t="s">
        <v>284</v>
      </c>
      <c r="E180" s="218" t="s">
        <v>480</v>
      </c>
      <c r="F180" s="219" t="s">
        <v>481</v>
      </c>
      <c r="G180" s="220" t="s">
        <v>287</v>
      </c>
      <c r="H180" s="221">
        <v>80.590000000000003</v>
      </c>
      <c r="I180" s="222">
        <v>5.7999999999999998</v>
      </c>
      <c r="J180" s="222">
        <f>ROUND(I180*H180,2)</f>
        <v>467.42000000000002</v>
      </c>
      <c r="K180" s="223"/>
      <c r="L180" s="35"/>
      <c r="M180" s="224" t="s">
        <v>1</v>
      </c>
      <c r="N180" s="225" t="s">
        <v>38</v>
      </c>
      <c r="O180" s="226">
        <v>0.0070000000000000001</v>
      </c>
      <c r="P180" s="226">
        <f>O180*H180</f>
        <v>0.56413000000000002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467.42000000000002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467.42000000000002</v>
      </c>
      <c r="BL180" s="14" t="s">
        <v>288</v>
      </c>
      <c r="BM180" s="228" t="s">
        <v>482</v>
      </c>
    </row>
    <row r="181" s="2" customFormat="1" ht="16.5" customHeight="1">
      <c r="A181" s="29"/>
      <c r="B181" s="30"/>
      <c r="C181" s="230" t="s">
        <v>479</v>
      </c>
      <c r="D181" s="230" t="s">
        <v>378</v>
      </c>
      <c r="E181" s="231" t="s">
        <v>484</v>
      </c>
      <c r="F181" s="232" t="s">
        <v>485</v>
      </c>
      <c r="G181" s="233" t="s">
        <v>486</v>
      </c>
      <c r="H181" s="234">
        <v>2.0150000000000001</v>
      </c>
      <c r="I181" s="235">
        <v>104</v>
      </c>
      <c r="J181" s="235">
        <f>ROUND(I181*H181,2)</f>
        <v>209.56</v>
      </c>
      <c r="K181" s="236"/>
      <c r="L181" s="237"/>
      <c r="M181" s="238" t="s">
        <v>1</v>
      </c>
      <c r="N181" s="239" t="s">
        <v>38</v>
      </c>
      <c r="O181" s="226">
        <v>0</v>
      </c>
      <c r="P181" s="226">
        <f>O181*H181</f>
        <v>0</v>
      </c>
      <c r="Q181" s="226">
        <v>0.001</v>
      </c>
      <c r="R181" s="226">
        <f>Q181*H181</f>
        <v>0.0020150000000000003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311</v>
      </c>
      <c r="AT181" s="228" t="s">
        <v>378</v>
      </c>
      <c r="AU181" s="228" t="s">
        <v>82</v>
      </c>
      <c r="AY181" s="14" t="s">
        <v>282</v>
      </c>
      <c r="BE181" s="229">
        <f>IF(N181="základní",J181,0)</f>
        <v>209.56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209.56</v>
      </c>
      <c r="BL181" s="14" t="s">
        <v>288</v>
      </c>
      <c r="BM181" s="228" t="s">
        <v>487</v>
      </c>
    </row>
    <row r="182" s="12" customFormat="1" ht="22.8" customHeight="1">
      <c r="A182" s="12"/>
      <c r="B182" s="202"/>
      <c r="C182" s="203"/>
      <c r="D182" s="204" t="s">
        <v>72</v>
      </c>
      <c r="E182" s="215" t="s">
        <v>82</v>
      </c>
      <c r="F182" s="215" t="s">
        <v>488</v>
      </c>
      <c r="G182" s="203"/>
      <c r="H182" s="203"/>
      <c r="I182" s="203"/>
      <c r="J182" s="216">
        <f>BK182</f>
        <v>7374.6599999999999</v>
      </c>
      <c r="K182" s="203"/>
      <c r="L182" s="207"/>
      <c r="M182" s="208"/>
      <c r="N182" s="209"/>
      <c r="O182" s="209"/>
      <c r="P182" s="210">
        <f>P183</f>
        <v>5.9514800000000001</v>
      </c>
      <c r="Q182" s="209"/>
      <c r="R182" s="210">
        <f>R183</f>
        <v>0</v>
      </c>
      <c r="S182" s="209"/>
      <c r="T182" s="211">
        <f>T183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12" t="s">
        <v>80</v>
      </c>
      <c r="AT182" s="213" t="s">
        <v>72</v>
      </c>
      <c r="AU182" s="213" t="s">
        <v>80</v>
      </c>
      <c r="AY182" s="212" t="s">
        <v>282</v>
      </c>
      <c r="BK182" s="214">
        <f>BK183</f>
        <v>7374.6599999999999</v>
      </c>
    </row>
    <row r="183" s="2" customFormat="1" ht="33" customHeight="1">
      <c r="A183" s="29"/>
      <c r="B183" s="30"/>
      <c r="C183" s="217" t="s">
        <v>483</v>
      </c>
      <c r="D183" s="217" t="s">
        <v>284</v>
      </c>
      <c r="E183" s="218" t="s">
        <v>494</v>
      </c>
      <c r="F183" s="219" t="s">
        <v>495</v>
      </c>
      <c r="G183" s="220" t="s">
        <v>356</v>
      </c>
      <c r="H183" s="221">
        <v>6.4690000000000003</v>
      </c>
      <c r="I183" s="222">
        <v>1140</v>
      </c>
      <c r="J183" s="222">
        <f>ROUND(I183*H183,2)</f>
        <v>7374.6599999999999</v>
      </c>
      <c r="K183" s="223"/>
      <c r="L183" s="35"/>
      <c r="M183" s="224" t="s">
        <v>1</v>
      </c>
      <c r="N183" s="225" t="s">
        <v>38</v>
      </c>
      <c r="O183" s="226">
        <v>0.92000000000000004</v>
      </c>
      <c r="P183" s="226">
        <f>O183*H183</f>
        <v>5.9514800000000001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7374.6599999999999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7374.6599999999999</v>
      </c>
      <c r="BL183" s="14" t="s">
        <v>288</v>
      </c>
      <c r="BM183" s="228" t="s">
        <v>496</v>
      </c>
    </row>
    <row r="184" s="12" customFormat="1" ht="22.8" customHeight="1">
      <c r="A184" s="12"/>
      <c r="B184" s="202"/>
      <c r="C184" s="203"/>
      <c r="D184" s="204" t="s">
        <v>72</v>
      </c>
      <c r="E184" s="215" t="s">
        <v>155</v>
      </c>
      <c r="F184" s="215" t="s">
        <v>497</v>
      </c>
      <c r="G184" s="203"/>
      <c r="H184" s="203"/>
      <c r="I184" s="203"/>
      <c r="J184" s="216">
        <f>BK184</f>
        <v>5438.8400000000001</v>
      </c>
      <c r="K184" s="203"/>
      <c r="L184" s="207"/>
      <c r="M184" s="208"/>
      <c r="N184" s="209"/>
      <c r="O184" s="209"/>
      <c r="P184" s="210">
        <f>P185</f>
        <v>11.135910000000001</v>
      </c>
      <c r="Q184" s="209"/>
      <c r="R184" s="210">
        <f>R185</f>
        <v>0</v>
      </c>
      <c r="S184" s="209"/>
      <c r="T184" s="211">
        <f>T185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2" t="s">
        <v>80</v>
      </c>
      <c r="AT184" s="213" t="s">
        <v>72</v>
      </c>
      <c r="AU184" s="213" t="s">
        <v>80</v>
      </c>
      <c r="AY184" s="212" t="s">
        <v>282</v>
      </c>
      <c r="BK184" s="214">
        <f>BK185</f>
        <v>5438.8400000000001</v>
      </c>
    </row>
    <row r="185" s="2" customFormat="1" ht="16.5" customHeight="1">
      <c r="A185" s="29"/>
      <c r="B185" s="30"/>
      <c r="C185" s="217" t="s">
        <v>489</v>
      </c>
      <c r="D185" s="217" t="s">
        <v>284</v>
      </c>
      <c r="E185" s="218" t="s">
        <v>512</v>
      </c>
      <c r="F185" s="219" t="s">
        <v>513</v>
      </c>
      <c r="G185" s="220" t="s">
        <v>322</v>
      </c>
      <c r="H185" s="221">
        <v>161.38999999999999</v>
      </c>
      <c r="I185" s="222">
        <v>33.700000000000003</v>
      </c>
      <c r="J185" s="222">
        <f>ROUND(I185*H185,2)</f>
        <v>5438.8400000000001</v>
      </c>
      <c r="K185" s="223"/>
      <c r="L185" s="35"/>
      <c r="M185" s="224" t="s">
        <v>1</v>
      </c>
      <c r="N185" s="225" t="s">
        <v>38</v>
      </c>
      <c r="O185" s="226">
        <v>0.069000000000000006</v>
      </c>
      <c r="P185" s="226">
        <f>O185*H185</f>
        <v>11.135910000000001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5438.8400000000001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5438.8400000000001</v>
      </c>
      <c r="BL185" s="14" t="s">
        <v>288</v>
      </c>
      <c r="BM185" s="228" t="s">
        <v>1605</v>
      </c>
    </row>
    <row r="186" s="12" customFormat="1" ht="22.8" customHeight="1">
      <c r="A186" s="12"/>
      <c r="B186" s="202"/>
      <c r="C186" s="203"/>
      <c r="D186" s="204" t="s">
        <v>72</v>
      </c>
      <c r="E186" s="215" t="s">
        <v>288</v>
      </c>
      <c r="F186" s="215" t="s">
        <v>519</v>
      </c>
      <c r="G186" s="203"/>
      <c r="H186" s="203"/>
      <c r="I186" s="203"/>
      <c r="J186" s="216">
        <f>BK186</f>
        <v>21099.330000000002</v>
      </c>
      <c r="K186" s="203"/>
      <c r="L186" s="207"/>
      <c r="M186" s="208"/>
      <c r="N186" s="209"/>
      <c r="O186" s="209"/>
      <c r="P186" s="210">
        <f>P187</f>
        <v>25.969923000000001</v>
      </c>
      <c r="Q186" s="209"/>
      <c r="R186" s="210">
        <f>R187</f>
        <v>0</v>
      </c>
      <c r="S186" s="209"/>
      <c r="T186" s="211">
        <f>T187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2" t="s">
        <v>80</v>
      </c>
      <c r="AT186" s="213" t="s">
        <v>72</v>
      </c>
      <c r="AU186" s="213" t="s">
        <v>80</v>
      </c>
      <c r="AY186" s="212" t="s">
        <v>282</v>
      </c>
      <c r="BK186" s="214">
        <f>BK187</f>
        <v>21099.330000000002</v>
      </c>
    </row>
    <row r="187" s="2" customFormat="1" ht="33" customHeight="1">
      <c r="A187" s="29"/>
      <c r="B187" s="30"/>
      <c r="C187" s="217" t="s">
        <v>493</v>
      </c>
      <c r="D187" s="217" t="s">
        <v>284</v>
      </c>
      <c r="E187" s="218" t="s">
        <v>521</v>
      </c>
      <c r="F187" s="219" t="s">
        <v>522</v>
      </c>
      <c r="G187" s="220" t="s">
        <v>356</v>
      </c>
      <c r="H187" s="221">
        <v>19.719000000000001</v>
      </c>
      <c r="I187" s="222">
        <v>1070</v>
      </c>
      <c r="J187" s="222">
        <f>ROUND(I187*H187,2)</f>
        <v>21099.330000000002</v>
      </c>
      <c r="K187" s="223"/>
      <c r="L187" s="35"/>
      <c r="M187" s="224" t="s">
        <v>1</v>
      </c>
      <c r="N187" s="225" t="s">
        <v>38</v>
      </c>
      <c r="O187" s="226">
        <v>1.317</v>
      </c>
      <c r="P187" s="226">
        <f>O187*H187</f>
        <v>25.969923000000001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21099.330000000002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21099.330000000002</v>
      </c>
      <c r="BL187" s="14" t="s">
        <v>288</v>
      </c>
      <c r="BM187" s="228" t="s">
        <v>523</v>
      </c>
    </row>
    <row r="188" s="12" customFormat="1" ht="22.8" customHeight="1">
      <c r="A188" s="12"/>
      <c r="B188" s="202"/>
      <c r="C188" s="203"/>
      <c r="D188" s="204" t="s">
        <v>72</v>
      </c>
      <c r="E188" s="215" t="s">
        <v>299</v>
      </c>
      <c r="F188" s="215" t="s">
        <v>552</v>
      </c>
      <c r="G188" s="203"/>
      <c r="H188" s="203"/>
      <c r="I188" s="203"/>
      <c r="J188" s="216">
        <f>BK188</f>
        <v>72686.400000000009</v>
      </c>
      <c r="K188" s="203"/>
      <c r="L188" s="207"/>
      <c r="M188" s="208"/>
      <c r="N188" s="209"/>
      <c r="O188" s="209"/>
      <c r="P188" s="210">
        <f>SUM(P189:P199)</f>
        <v>24.902445999999998</v>
      </c>
      <c r="Q188" s="209"/>
      <c r="R188" s="210">
        <f>SUM(R189:R199)</f>
        <v>62.182777920000007</v>
      </c>
      <c r="S188" s="209"/>
      <c r="T188" s="211">
        <f>SUM(T189:T199)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2" t="s">
        <v>80</v>
      </c>
      <c r="AT188" s="213" t="s">
        <v>72</v>
      </c>
      <c r="AU188" s="213" t="s">
        <v>80</v>
      </c>
      <c r="AY188" s="212" t="s">
        <v>282</v>
      </c>
      <c r="BK188" s="214">
        <f>SUM(BK189:BK199)</f>
        <v>72686.400000000009</v>
      </c>
    </row>
    <row r="189" s="2" customFormat="1" ht="16.5" customHeight="1">
      <c r="A189" s="29"/>
      <c r="B189" s="30"/>
      <c r="C189" s="217" t="s">
        <v>498</v>
      </c>
      <c r="D189" s="217" t="s">
        <v>284</v>
      </c>
      <c r="E189" s="218" t="s">
        <v>788</v>
      </c>
      <c r="F189" s="219" t="s">
        <v>789</v>
      </c>
      <c r="G189" s="220" t="s">
        <v>287</v>
      </c>
      <c r="H189" s="221">
        <v>52.530000000000001</v>
      </c>
      <c r="I189" s="222">
        <v>112</v>
      </c>
      <c r="J189" s="222">
        <f>ROUND(I189*H189,2)</f>
        <v>5883.3599999999997</v>
      </c>
      <c r="K189" s="223"/>
      <c r="L189" s="35"/>
      <c r="M189" s="224" t="s">
        <v>1</v>
      </c>
      <c r="N189" s="225" t="s">
        <v>38</v>
      </c>
      <c r="O189" s="226">
        <v>0.023</v>
      </c>
      <c r="P189" s="226">
        <f>O189*H189</f>
        <v>1.2081900000000001</v>
      </c>
      <c r="Q189" s="226">
        <v>0.23000000000000001</v>
      </c>
      <c r="R189" s="226">
        <f>Q189*H189</f>
        <v>12.081900000000001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5883.3599999999997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5883.3599999999997</v>
      </c>
      <c r="BL189" s="14" t="s">
        <v>288</v>
      </c>
      <c r="BM189" s="228" t="s">
        <v>790</v>
      </c>
    </row>
    <row r="190" s="2" customFormat="1" ht="16.5" customHeight="1">
      <c r="A190" s="29"/>
      <c r="B190" s="30"/>
      <c r="C190" s="217" t="s">
        <v>503</v>
      </c>
      <c r="D190" s="217" t="s">
        <v>284</v>
      </c>
      <c r="E190" s="218" t="s">
        <v>558</v>
      </c>
      <c r="F190" s="219" t="s">
        <v>559</v>
      </c>
      <c r="G190" s="220" t="s">
        <v>287</v>
      </c>
      <c r="H190" s="221">
        <v>36.950000000000003</v>
      </c>
      <c r="I190" s="222">
        <v>162</v>
      </c>
      <c r="J190" s="222">
        <f>ROUND(I190*H190,2)</f>
        <v>5985.8999999999996</v>
      </c>
      <c r="K190" s="223"/>
      <c r="L190" s="35"/>
      <c r="M190" s="224" t="s">
        <v>1</v>
      </c>
      <c r="N190" s="225" t="s">
        <v>38</v>
      </c>
      <c r="O190" s="226">
        <v>0.025999999999999999</v>
      </c>
      <c r="P190" s="226">
        <f>O190*H190</f>
        <v>0.9607</v>
      </c>
      <c r="Q190" s="226">
        <v>0.34499999999999997</v>
      </c>
      <c r="R190" s="226">
        <f>Q190*H190</f>
        <v>12.74775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5985.8999999999996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5985.8999999999996</v>
      </c>
      <c r="BL190" s="14" t="s">
        <v>288</v>
      </c>
      <c r="BM190" s="228" t="s">
        <v>560</v>
      </c>
    </row>
    <row r="191" s="2" customFormat="1" ht="16.5" customHeight="1">
      <c r="A191" s="29"/>
      <c r="B191" s="30"/>
      <c r="C191" s="217" t="s">
        <v>507</v>
      </c>
      <c r="D191" s="217" t="s">
        <v>284</v>
      </c>
      <c r="E191" s="218" t="s">
        <v>844</v>
      </c>
      <c r="F191" s="219" t="s">
        <v>845</v>
      </c>
      <c r="G191" s="220" t="s">
        <v>287</v>
      </c>
      <c r="H191" s="221">
        <v>11.390000000000001</v>
      </c>
      <c r="I191" s="222">
        <v>171</v>
      </c>
      <c r="J191" s="222">
        <f>ROUND(I191*H191,2)</f>
        <v>1947.6900000000001</v>
      </c>
      <c r="K191" s="223"/>
      <c r="L191" s="35"/>
      <c r="M191" s="224" t="s">
        <v>1</v>
      </c>
      <c r="N191" s="225" t="s">
        <v>38</v>
      </c>
      <c r="O191" s="226">
        <v>0.025999999999999999</v>
      </c>
      <c r="P191" s="226">
        <f>O191*H191</f>
        <v>0.29614000000000001</v>
      </c>
      <c r="Q191" s="226">
        <v>0.36799999999999999</v>
      </c>
      <c r="R191" s="226">
        <f>Q191*H191</f>
        <v>4.1915200000000006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1947.6900000000001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1947.6900000000001</v>
      </c>
      <c r="BL191" s="14" t="s">
        <v>288</v>
      </c>
      <c r="BM191" s="228" t="s">
        <v>1702</v>
      </c>
    </row>
    <row r="192" s="2" customFormat="1" ht="16.5" customHeight="1">
      <c r="A192" s="29"/>
      <c r="B192" s="30"/>
      <c r="C192" s="217" t="s">
        <v>511</v>
      </c>
      <c r="D192" s="217" t="s">
        <v>284</v>
      </c>
      <c r="E192" s="218" t="s">
        <v>562</v>
      </c>
      <c r="F192" s="219" t="s">
        <v>563</v>
      </c>
      <c r="G192" s="220" t="s">
        <v>287</v>
      </c>
      <c r="H192" s="221">
        <v>36.950000000000003</v>
      </c>
      <c r="I192" s="222">
        <v>211</v>
      </c>
      <c r="J192" s="222">
        <f>ROUND(I192*H192,2)</f>
        <v>7796.4499999999998</v>
      </c>
      <c r="K192" s="223"/>
      <c r="L192" s="35"/>
      <c r="M192" s="224" t="s">
        <v>1</v>
      </c>
      <c r="N192" s="225" t="s">
        <v>38</v>
      </c>
      <c r="O192" s="226">
        <v>0.029000000000000001</v>
      </c>
      <c r="P192" s="226">
        <f>O192*H192</f>
        <v>1.0715500000000002</v>
      </c>
      <c r="Q192" s="226">
        <v>0.46000000000000002</v>
      </c>
      <c r="R192" s="226">
        <f>Q192*H192</f>
        <v>16.997000000000003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7796.4499999999998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7796.4499999999998</v>
      </c>
      <c r="BL192" s="14" t="s">
        <v>288</v>
      </c>
      <c r="BM192" s="228" t="s">
        <v>564</v>
      </c>
    </row>
    <row r="193" s="2" customFormat="1" ht="16.5" customHeight="1">
      <c r="A193" s="29"/>
      <c r="B193" s="30"/>
      <c r="C193" s="217" t="s">
        <v>515</v>
      </c>
      <c r="D193" s="217" t="s">
        <v>284</v>
      </c>
      <c r="E193" s="218" t="s">
        <v>791</v>
      </c>
      <c r="F193" s="219" t="s">
        <v>792</v>
      </c>
      <c r="G193" s="220" t="s">
        <v>287</v>
      </c>
      <c r="H193" s="221">
        <v>52.530000000000001</v>
      </c>
      <c r="I193" s="222">
        <v>67.599999999999994</v>
      </c>
      <c r="J193" s="222">
        <f>ROUND(I193*H193,2)</f>
        <v>3551.0300000000002</v>
      </c>
      <c r="K193" s="223"/>
      <c r="L193" s="35"/>
      <c r="M193" s="224" t="s">
        <v>1</v>
      </c>
      <c r="N193" s="225" t="s">
        <v>38</v>
      </c>
      <c r="O193" s="226">
        <v>0.024</v>
      </c>
      <c r="P193" s="226">
        <f>O193*H193</f>
        <v>1.2607200000000001</v>
      </c>
      <c r="Q193" s="226">
        <v>0.216</v>
      </c>
      <c r="R193" s="226">
        <f>Q193*H193</f>
        <v>11.34648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3551.0300000000002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3551.0300000000002</v>
      </c>
      <c r="BL193" s="14" t="s">
        <v>288</v>
      </c>
      <c r="BM193" s="228" t="s">
        <v>793</v>
      </c>
    </row>
    <row r="194" s="2" customFormat="1" ht="21.75" customHeight="1">
      <c r="A194" s="29"/>
      <c r="B194" s="30"/>
      <c r="C194" s="217" t="s">
        <v>520</v>
      </c>
      <c r="D194" s="217" t="s">
        <v>284</v>
      </c>
      <c r="E194" s="218" t="s">
        <v>578</v>
      </c>
      <c r="F194" s="219" t="s">
        <v>579</v>
      </c>
      <c r="G194" s="220" t="s">
        <v>287</v>
      </c>
      <c r="H194" s="221">
        <v>36.950000000000003</v>
      </c>
      <c r="I194" s="222">
        <v>18.800000000000001</v>
      </c>
      <c r="J194" s="222">
        <f>ROUND(I194*H194,2)</f>
        <v>694.65999999999997</v>
      </c>
      <c r="K194" s="223"/>
      <c r="L194" s="35"/>
      <c r="M194" s="224" t="s">
        <v>1</v>
      </c>
      <c r="N194" s="225" t="s">
        <v>38</v>
      </c>
      <c r="O194" s="226">
        <v>0.0080000000000000002</v>
      </c>
      <c r="P194" s="226">
        <f>O194*H194</f>
        <v>0.29560000000000003</v>
      </c>
      <c r="Q194" s="226">
        <v>0.00034000000000000002</v>
      </c>
      <c r="R194" s="226">
        <f>Q194*H194</f>
        <v>0.012563000000000001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694.65999999999997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694.65999999999997</v>
      </c>
      <c r="BL194" s="14" t="s">
        <v>288</v>
      </c>
      <c r="BM194" s="228" t="s">
        <v>580</v>
      </c>
    </row>
    <row r="195" s="2" customFormat="1" ht="21.75" customHeight="1">
      <c r="A195" s="29"/>
      <c r="B195" s="30"/>
      <c r="C195" s="217" t="s">
        <v>524</v>
      </c>
      <c r="D195" s="217" t="s">
        <v>284</v>
      </c>
      <c r="E195" s="218" t="s">
        <v>582</v>
      </c>
      <c r="F195" s="219" t="s">
        <v>583</v>
      </c>
      <c r="G195" s="220" t="s">
        <v>287</v>
      </c>
      <c r="H195" s="221">
        <v>61.351999999999997</v>
      </c>
      <c r="I195" s="222">
        <v>15.300000000000001</v>
      </c>
      <c r="J195" s="222">
        <f>ROUND(I195*H195,2)</f>
        <v>938.69000000000005</v>
      </c>
      <c r="K195" s="223"/>
      <c r="L195" s="35"/>
      <c r="M195" s="224" t="s">
        <v>1</v>
      </c>
      <c r="N195" s="225" t="s">
        <v>38</v>
      </c>
      <c r="O195" s="226">
        <v>0.002</v>
      </c>
      <c r="P195" s="226">
        <f>O195*H195</f>
        <v>0.12270399999999999</v>
      </c>
      <c r="Q195" s="226">
        <v>0.00071000000000000002</v>
      </c>
      <c r="R195" s="226">
        <f>Q195*H195</f>
        <v>0.043559920000000002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938.69000000000005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938.69000000000005</v>
      </c>
      <c r="BL195" s="14" t="s">
        <v>288</v>
      </c>
      <c r="BM195" s="228" t="s">
        <v>584</v>
      </c>
    </row>
    <row r="196" s="2" customFormat="1" ht="21.75" customHeight="1">
      <c r="A196" s="29"/>
      <c r="B196" s="30"/>
      <c r="C196" s="217" t="s">
        <v>528</v>
      </c>
      <c r="D196" s="217" t="s">
        <v>284</v>
      </c>
      <c r="E196" s="218" t="s">
        <v>586</v>
      </c>
      <c r="F196" s="219" t="s">
        <v>587</v>
      </c>
      <c r="G196" s="220" t="s">
        <v>287</v>
      </c>
      <c r="H196" s="221">
        <v>36.950000000000003</v>
      </c>
      <c r="I196" s="222">
        <v>296</v>
      </c>
      <c r="J196" s="222">
        <f>ROUND(I196*H196,2)</f>
        <v>10937.200000000001</v>
      </c>
      <c r="K196" s="223"/>
      <c r="L196" s="35"/>
      <c r="M196" s="224" t="s">
        <v>1</v>
      </c>
      <c r="N196" s="225" t="s">
        <v>38</v>
      </c>
      <c r="O196" s="226">
        <v>0.068000000000000005</v>
      </c>
      <c r="P196" s="226">
        <f>O196*H196</f>
        <v>2.5126000000000004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10937.200000000001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10937.200000000001</v>
      </c>
      <c r="BL196" s="14" t="s">
        <v>288</v>
      </c>
      <c r="BM196" s="228" t="s">
        <v>1703</v>
      </c>
    </row>
    <row r="197" s="2" customFormat="1" ht="33" customHeight="1">
      <c r="A197" s="29"/>
      <c r="B197" s="30"/>
      <c r="C197" s="217" t="s">
        <v>532</v>
      </c>
      <c r="D197" s="217" t="s">
        <v>284</v>
      </c>
      <c r="E197" s="218" t="s">
        <v>594</v>
      </c>
      <c r="F197" s="219" t="s">
        <v>595</v>
      </c>
      <c r="G197" s="220" t="s">
        <v>287</v>
      </c>
      <c r="H197" s="221">
        <v>61.351999999999997</v>
      </c>
      <c r="I197" s="222">
        <v>318</v>
      </c>
      <c r="J197" s="222">
        <f>ROUND(I197*H197,2)</f>
        <v>19509.939999999999</v>
      </c>
      <c r="K197" s="223"/>
      <c r="L197" s="35"/>
      <c r="M197" s="224" t="s">
        <v>1</v>
      </c>
      <c r="N197" s="225" t="s">
        <v>38</v>
      </c>
      <c r="O197" s="226">
        <v>0.070999999999999994</v>
      </c>
      <c r="P197" s="226">
        <f>O197*H197</f>
        <v>4.3559919999999996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19509.939999999999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19509.939999999999</v>
      </c>
      <c r="BL197" s="14" t="s">
        <v>288</v>
      </c>
      <c r="BM197" s="228" t="s">
        <v>596</v>
      </c>
    </row>
    <row r="198" s="2" customFormat="1" ht="21.75" customHeight="1">
      <c r="A198" s="29"/>
      <c r="B198" s="30"/>
      <c r="C198" s="217" t="s">
        <v>536</v>
      </c>
      <c r="D198" s="217" t="s">
        <v>284</v>
      </c>
      <c r="E198" s="218" t="s">
        <v>848</v>
      </c>
      <c r="F198" s="219" t="s">
        <v>849</v>
      </c>
      <c r="G198" s="220" t="s">
        <v>287</v>
      </c>
      <c r="H198" s="221">
        <v>31.649999999999999</v>
      </c>
      <c r="I198" s="222">
        <v>284</v>
      </c>
      <c r="J198" s="222">
        <f>ROUND(I198*H198,2)</f>
        <v>8988.6000000000004</v>
      </c>
      <c r="K198" s="223"/>
      <c r="L198" s="35"/>
      <c r="M198" s="224" t="s">
        <v>1</v>
      </c>
      <c r="N198" s="225" t="s">
        <v>38</v>
      </c>
      <c r="O198" s="226">
        <v>0.40500000000000003</v>
      </c>
      <c r="P198" s="226">
        <f>O198*H198</f>
        <v>12.818250000000001</v>
      </c>
      <c r="Q198" s="226">
        <v>0.083500000000000005</v>
      </c>
      <c r="R198" s="226">
        <f>Q198*H198</f>
        <v>2.6427749999999999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8988.6000000000004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8988.6000000000004</v>
      </c>
      <c r="BL198" s="14" t="s">
        <v>288</v>
      </c>
      <c r="BM198" s="228" t="s">
        <v>1704</v>
      </c>
    </row>
    <row r="199" s="2" customFormat="1" ht="16.5" customHeight="1">
      <c r="A199" s="29"/>
      <c r="B199" s="30"/>
      <c r="C199" s="230" t="s">
        <v>540</v>
      </c>
      <c r="D199" s="230" t="s">
        <v>378</v>
      </c>
      <c r="E199" s="231" t="s">
        <v>508</v>
      </c>
      <c r="F199" s="232" t="s">
        <v>509</v>
      </c>
      <c r="G199" s="233" t="s">
        <v>501</v>
      </c>
      <c r="H199" s="234">
        <v>1.002</v>
      </c>
      <c r="I199" s="235">
        <v>6440</v>
      </c>
      <c r="J199" s="235">
        <f>ROUND(I199*H199,2)</f>
        <v>6452.8800000000001</v>
      </c>
      <c r="K199" s="236"/>
      <c r="L199" s="237"/>
      <c r="M199" s="238" t="s">
        <v>1</v>
      </c>
      <c r="N199" s="239" t="s">
        <v>38</v>
      </c>
      <c r="O199" s="226">
        <v>0</v>
      </c>
      <c r="P199" s="226">
        <f>O199*H199</f>
        <v>0</v>
      </c>
      <c r="Q199" s="226">
        <v>2.1150000000000002</v>
      </c>
      <c r="R199" s="226">
        <f>Q199*H199</f>
        <v>2.1192300000000004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311</v>
      </c>
      <c r="AT199" s="228" t="s">
        <v>378</v>
      </c>
      <c r="AU199" s="228" t="s">
        <v>82</v>
      </c>
      <c r="AY199" s="14" t="s">
        <v>282</v>
      </c>
      <c r="BE199" s="229">
        <f>IF(N199="základní",J199,0)</f>
        <v>6452.8800000000001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6452.8800000000001</v>
      </c>
      <c r="BL199" s="14" t="s">
        <v>288</v>
      </c>
      <c r="BM199" s="228" t="s">
        <v>1705</v>
      </c>
    </row>
    <row r="200" s="12" customFormat="1" ht="22.8" customHeight="1">
      <c r="A200" s="12"/>
      <c r="B200" s="202"/>
      <c r="C200" s="203"/>
      <c r="D200" s="204" t="s">
        <v>72</v>
      </c>
      <c r="E200" s="215" t="s">
        <v>311</v>
      </c>
      <c r="F200" s="215" t="s">
        <v>597</v>
      </c>
      <c r="G200" s="203"/>
      <c r="H200" s="203"/>
      <c r="I200" s="203"/>
      <c r="J200" s="216">
        <f>BK200</f>
        <v>462684.60000000003</v>
      </c>
      <c r="K200" s="203"/>
      <c r="L200" s="207"/>
      <c r="M200" s="208"/>
      <c r="N200" s="209"/>
      <c r="O200" s="209"/>
      <c r="P200" s="210">
        <f>SUM(P201:P231)</f>
        <v>185.93707999999998</v>
      </c>
      <c r="Q200" s="209"/>
      <c r="R200" s="210">
        <f>SUM(R201:R231)</f>
        <v>10.76861845</v>
      </c>
      <c r="S200" s="209"/>
      <c r="T200" s="211">
        <f>SUM(T201:T231)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2" t="s">
        <v>80</v>
      </c>
      <c r="AT200" s="213" t="s">
        <v>72</v>
      </c>
      <c r="AU200" s="213" t="s">
        <v>80</v>
      </c>
      <c r="AY200" s="212" t="s">
        <v>282</v>
      </c>
      <c r="BK200" s="214">
        <f>SUM(BK201:BK231)</f>
        <v>462684.60000000003</v>
      </c>
    </row>
    <row r="201" s="2" customFormat="1" ht="21.75" customHeight="1">
      <c r="A201" s="29"/>
      <c r="B201" s="30"/>
      <c r="C201" s="230" t="s">
        <v>544</v>
      </c>
      <c r="D201" s="230" t="s">
        <v>378</v>
      </c>
      <c r="E201" s="231" t="s">
        <v>1706</v>
      </c>
      <c r="F201" s="232" t="s">
        <v>1707</v>
      </c>
      <c r="G201" s="233" t="s">
        <v>322</v>
      </c>
      <c r="H201" s="234">
        <v>98.489999999999995</v>
      </c>
      <c r="I201" s="235">
        <v>93.200000000000003</v>
      </c>
      <c r="J201" s="235">
        <f>ROUND(I201*H201,2)</f>
        <v>9179.2700000000004</v>
      </c>
      <c r="K201" s="236"/>
      <c r="L201" s="237"/>
      <c r="M201" s="238" t="s">
        <v>1</v>
      </c>
      <c r="N201" s="239" t="s">
        <v>38</v>
      </c>
      <c r="O201" s="226">
        <v>0</v>
      </c>
      <c r="P201" s="226">
        <f>O201*H201</f>
        <v>0</v>
      </c>
      <c r="Q201" s="226">
        <v>0.00068000000000000005</v>
      </c>
      <c r="R201" s="226">
        <f>Q201*H201</f>
        <v>0.066973199999999997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311</v>
      </c>
      <c r="AT201" s="228" t="s">
        <v>378</v>
      </c>
      <c r="AU201" s="228" t="s">
        <v>82</v>
      </c>
      <c r="AY201" s="14" t="s">
        <v>282</v>
      </c>
      <c r="BE201" s="229">
        <f>IF(N201="základní",J201,0)</f>
        <v>9179.2700000000004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9179.2700000000004</v>
      </c>
      <c r="BL201" s="14" t="s">
        <v>288</v>
      </c>
      <c r="BM201" s="228" t="s">
        <v>1708</v>
      </c>
    </row>
    <row r="202" s="2" customFormat="1" ht="33" customHeight="1">
      <c r="A202" s="29"/>
      <c r="B202" s="30"/>
      <c r="C202" s="217" t="s">
        <v>548</v>
      </c>
      <c r="D202" s="217" t="s">
        <v>284</v>
      </c>
      <c r="E202" s="218" t="s">
        <v>1610</v>
      </c>
      <c r="F202" s="219" t="s">
        <v>1611</v>
      </c>
      <c r="G202" s="220" t="s">
        <v>322</v>
      </c>
      <c r="H202" s="221">
        <v>161.38999999999999</v>
      </c>
      <c r="I202" s="222">
        <v>141</v>
      </c>
      <c r="J202" s="222">
        <f>ROUND(I202*H202,2)</f>
        <v>22755.990000000002</v>
      </c>
      <c r="K202" s="223"/>
      <c r="L202" s="35"/>
      <c r="M202" s="224" t="s">
        <v>1</v>
      </c>
      <c r="N202" s="225" t="s">
        <v>38</v>
      </c>
      <c r="O202" s="226">
        <v>0.29199999999999998</v>
      </c>
      <c r="P202" s="226">
        <f>O202*H202</f>
        <v>47.125879999999995</v>
      </c>
      <c r="Q202" s="226">
        <v>1.0000000000000001E-05</v>
      </c>
      <c r="R202" s="226">
        <f>Q202*H202</f>
        <v>0.0016138999999999999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22755.990000000002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22755.990000000002</v>
      </c>
      <c r="BL202" s="14" t="s">
        <v>288</v>
      </c>
      <c r="BM202" s="228" t="s">
        <v>1612</v>
      </c>
    </row>
    <row r="203" s="2" customFormat="1" ht="16.5" customHeight="1">
      <c r="A203" s="29"/>
      <c r="B203" s="30"/>
      <c r="C203" s="230" t="s">
        <v>553</v>
      </c>
      <c r="D203" s="230" t="s">
        <v>378</v>
      </c>
      <c r="E203" s="231" t="s">
        <v>1613</v>
      </c>
      <c r="F203" s="232" t="s">
        <v>1614</v>
      </c>
      <c r="G203" s="233" t="s">
        <v>322</v>
      </c>
      <c r="H203" s="234">
        <v>165.42500000000001</v>
      </c>
      <c r="I203" s="235">
        <v>368</v>
      </c>
      <c r="J203" s="235">
        <f>ROUND(I203*H203,2)</f>
        <v>60876.400000000001</v>
      </c>
      <c r="K203" s="236"/>
      <c r="L203" s="237"/>
      <c r="M203" s="238" t="s">
        <v>1</v>
      </c>
      <c r="N203" s="239" t="s">
        <v>38</v>
      </c>
      <c r="O203" s="226">
        <v>0</v>
      </c>
      <c r="P203" s="226">
        <f>O203*H203</f>
        <v>0</v>
      </c>
      <c r="Q203" s="226">
        <v>0.0024099999999999998</v>
      </c>
      <c r="R203" s="226">
        <f>Q203*H203</f>
        <v>0.39867425000000001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311</v>
      </c>
      <c r="AT203" s="228" t="s">
        <v>378</v>
      </c>
      <c r="AU203" s="228" t="s">
        <v>82</v>
      </c>
      <c r="AY203" s="14" t="s">
        <v>282</v>
      </c>
      <c r="BE203" s="229">
        <f>IF(N203="základní",J203,0)</f>
        <v>60876.400000000001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60876.400000000001</v>
      </c>
      <c r="BL203" s="14" t="s">
        <v>288</v>
      </c>
      <c r="BM203" s="228" t="s">
        <v>1615</v>
      </c>
    </row>
    <row r="204" s="2" customFormat="1" ht="21.75" customHeight="1">
      <c r="A204" s="29"/>
      <c r="B204" s="30"/>
      <c r="C204" s="217" t="s">
        <v>557</v>
      </c>
      <c r="D204" s="217" t="s">
        <v>284</v>
      </c>
      <c r="E204" s="218" t="s">
        <v>1709</v>
      </c>
      <c r="F204" s="219" t="s">
        <v>1710</v>
      </c>
      <c r="G204" s="220" t="s">
        <v>501</v>
      </c>
      <c r="H204" s="221">
        <v>2</v>
      </c>
      <c r="I204" s="222">
        <v>212</v>
      </c>
      <c r="J204" s="222">
        <f>ROUND(I204*H204,2)</f>
        <v>424</v>
      </c>
      <c r="K204" s="223"/>
      <c r="L204" s="35"/>
      <c r="M204" s="224" t="s">
        <v>1</v>
      </c>
      <c r="N204" s="225" t="s">
        <v>38</v>
      </c>
      <c r="O204" s="226">
        <v>0.497</v>
      </c>
      <c r="P204" s="226">
        <f>O204*H204</f>
        <v>0.99399999999999999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424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424</v>
      </c>
      <c r="BL204" s="14" t="s">
        <v>288</v>
      </c>
      <c r="BM204" s="228" t="s">
        <v>1239</v>
      </c>
    </row>
    <row r="205" s="2" customFormat="1" ht="21.75" customHeight="1">
      <c r="A205" s="29"/>
      <c r="B205" s="30"/>
      <c r="C205" s="217" t="s">
        <v>561</v>
      </c>
      <c r="D205" s="217" t="s">
        <v>284</v>
      </c>
      <c r="E205" s="218" t="s">
        <v>1711</v>
      </c>
      <c r="F205" s="219" t="s">
        <v>1712</v>
      </c>
      <c r="G205" s="220" t="s">
        <v>501</v>
      </c>
      <c r="H205" s="221">
        <v>5</v>
      </c>
      <c r="I205" s="222">
        <v>209</v>
      </c>
      <c r="J205" s="222">
        <f>ROUND(I205*H205,2)</f>
        <v>1045</v>
      </c>
      <c r="K205" s="223"/>
      <c r="L205" s="35"/>
      <c r="M205" s="224" t="s">
        <v>1</v>
      </c>
      <c r="N205" s="225" t="s">
        <v>38</v>
      </c>
      <c r="O205" s="226">
        <v>0.48799999999999999</v>
      </c>
      <c r="P205" s="226">
        <f>O205*H205</f>
        <v>2.4399999999999999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1045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1045</v>
      </c>
      <c r="BL205" s="14" t="s">
        <v>288</v>
      </c>
      <c r="BM205" s="228" t="s">
        <v>1266</v>
      </c>
    </row>
    <row r="206" s="2" customFormat="1" ht="21.75" customHeight="1">
      <c r="A206" s="29"/>
      <c r="B206" s="30"/>
      <c r="C206" s="217" t="s">
        <v>565</v>
      </c>
      <c r="D206" s="217" t="s">
        <v>284</v>
      </c>
      <c r="E206" s="218" t="s">
        <v>1713</v>
      </c>
      <c r="F206" s="219" t="s">
        <v>1714</v>
      </c>
      <c r="G206" s="220" t="s">
        <v>501</v>
      </c>
      <c r="H206" s="221">
        <v>4</v>
      </c>
      <c r="I206" s="222">
        <v>212</v>
      </c>
      <c r="J206" s="222">
        <f>ROUND(I206*H206,2)</f>
        <v>848</v>
      </c>
      <c r="K206" s="223"/>
      <c r="L206" s="35"/>
      <c r="M206" s="224" t="s">
        <v>1</v>
      </c>
      <c r="N206" s="225" t="s">
        <v>38</v>
      </c>
      <c r="O206" s="226">
        <v>0.497</v>
      </c>
      <c r="P206" s="226">
        <f>O206*H206</f>
        <v>1.988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848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848</v>
      </c>
      <c r="BL206" s="14" t="s">
        <v>288</v>
      </c>
      <c r="BM206" s="228" t="s">
        <v>1715</v>
      </c>
    </row>
    <row r="207" s="2" customFormat="1" ht="21.75" customHeight="1">
      <c r="A207" s="29"/>
      <c r="B207" s="30"/>
      <c r="C207" s="217" t="s">
        <v>569</v>
      </c>
      <c r="D207" s="217" t="s">
        <v>284</v>
      </c>
      <c r="E207" s="218" t="s">
        <v>1716</v>
      </c>
      <c r="F207" s="219" t="s">
        <v>1717</v>
      </c>
      <c r="G207" s="220" t="s">
        <v>501</v>
      </c>
      <c r="H207" s="221">
        <v>2</v>
      </c>
      <c r="I207" s="222">
        <v>209</v>
      </c>
      <c r="J207" s="222">
        <f>ROUND(I207*H207,2)</f>
        <v>418</v>
      </c>
      <c r="K207" s="223"/>
      <c r="L207" s="35"/>
      <c r="M207" s="224" t="s">
        <v>1</v>
      </c>
      <c r="N207" s="225" t="s">
        <v>38</v>
      </c>
      <c r="O207" s="226">
        <v>0.48799999999999999</v>
      </c>
      <c r="P207" s="226">
        <f>O207*H207</f>
        <v>0.97599999999999998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418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418</v>
      </c>
      <c r="BL207" s="14" t="s">
        <v>288</v>
      </c>
      <c r="BM207" s="228" t="s">
        <v>1718</v>
      </c>
    </row>
    <row r="208" s="2" customFormat="1" ht="16.5" customHeight="1">
      <c r="A208" s="29"/>
      <c r="B208" s="30"/>
      <c r="C208" s="230" t="s">
        <v>573</v>
      </c>
      <c r="D208" s="230" t="s">
        <v>378</v>
      </c>
      <c r="E208" s="231" t="s">
        <v>1719</v>
      </c>
      <c r="F208" s="232" t="s">
        <v>1720</v>
      </c>
      <c r="G208" s="233" t="s">
        <v>501</v>
      </c>
      <c r="H208" s="234">
        <v>2</v>
      </c>
      <c r="I208" s="235">
        <v>110</v>
      </c>
      <c r="J208" s="235">
        <f>ROUND(I208*H208,2)</f>
        <v>220</v>
      </c>
      <c r="K208" s="236"/>
      <c r="L208" s="237"/>
      <c r="M208" s="238" t="s">
        <v>1</v>
      </c>
      <c r="N208" s="239" t="s">
        <v>38</v>
      </c>
      <c r="O208" s="226">
        <v>0</v>
      </c>
      <c r="P208" s="226">
        <f>O208*H208</f>
        <v>0</v>
      </c>
      <c r="Q208" s="226">
        <v>0.00010000000000000001</v>
      </c>
      <c r="R208" s="226">
        <f>Q208*H208</f>
        <v>0.00020000000000000001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311</v>
      </c>
      <c r="AT208" s="228" t="s">
        <v>378</v>
      </c>
      <c r="AU208" s="228" t="s">
        <v>82</v>
      </c>
      <c r="AY208" s="14" t="s">
        <v>282</v>
      </c>
      <c r="BE208" s="229">
        <f>IF(N208="základní",J208,0)</f>
        <v>220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220</v>
      </c>
      <c r="BL208" s="14" t="s">
        <v>288</v>
      </c>
      <c r="BM208" s="228" t="s">
        <v>1721</v>
      </c>
    </row>
    <row r="209" s="2" customFormat="1" ht="16.5" customHeight="1">
      <c r="A209" s="29"/>
      <c r="B209" s="30"/>
      <c r="C209" s="230" t="s">
        <v>577</v>
      </c>
      <c r="D209" s="230" t="s">
        <v>378</v>
      </c>
      <c r="E209" s="231" t="s">
        <v>1722</v>
      </c>
      <c r="F209" s="232" t="s">
        <v>1723</v>
      </c>
      <c r="G209" s="233" t="s">
        <v>501</v>
      </c>
      <c r="H209" s="234">
        <v>5</v>
      </c>
      <c r="I209" s="235">
        <v>313</v>
      </c>
      <c r="J209" s="235">
        <f>ROUND(I209*H209,2)</f>
        <v>1565</v>
      </c>
      <c r="K209" s="236"/>
      <c r="L209" s="237"/>
      <c r="M209" s="238" t="s">
        <v>1</v>
      </c>
      <c r="N209" s="239" t="s">
        <v>38</v>
      </c>
      <c r="O209" s="226">
        <v>0</v>
      </c>
      <c r="P209" s="226">
        <f>O209*H209</f>
        <v>0</v>
      </c>
      <c r="Q209" s="226">
        <v>0.00012999999999999999</v>
      </c>
      <c r="R209" s="226">
        <f>Q209*H209</f>
        <v>0.00064999999999999997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311</v>
      </c>
      <c r="AT209" s="228" t="s">
        <v>378</v>
      </c>
      <c r="AU209" s="228" t="s">
        <v>82</v>
      </c>
      <c r="AY209" s="14" t="s">
        <v>282</v>
      </c>
      <c r="BE209" s="229">
        <f>IF(N209="základní",J209,0)</f>
        <v>1565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1565</v>
      </c>
      <c r="BL209" s="14" t="s">
        <v>288</v>
      </c>
      <c r="BM209" s="228" t="s">
        <v>1724</v>
      </c>
    </row>
    <row r="210" s="2" customFormat="1" ht="16.5" customHeight="1">
      <c r="A210" s="29"/>
      <c r="B210" s="30"/>
      <c r="C210" s="230" t="s">
        <v>581</v>
      </c>
      <c r="D210" s="230" t="s">
        <v>378</v>
      </c>
      <c r="E210" s="231" t="s">
        <v>1725</v>
      </c>
      <c r="F210" s="232" t="s">
        <v>1726</v>
      </c>
      <c r="G210" s="233" t="s">
        <v>501</v>
      </c>
      <c r="H210" s="234">
        <v>4</v>
      </c>
      <c r="I210" s="235">
        <v>313</v>
      </c>
      <c r="J210" s="235">
        <f>ROUND(I210*H210,2)</f>
        <v>1252</v>
      </c>
      <c r="K210" s="236"/>
      <c r="L210" s="237"/>
      <c r="M210" s="238" t="s">
        <v>1</v>
      </c>
      <c r="N210" s="239" t="s">
        <v>38</v>
      </c>
      <c r="O210" s="226">
        <v>0</v>
      </c>
      <c r="P210" s="226">
        <f>O210*H210</f>
        <v>0</v>
      </c>
      <c r="Q210" s="226">
        <v>0.00012999999999999999</v>
      </c>
      <c r="R210" s="226">
        <f>Q210*H210</f>
        <v>0.00051999999999999995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311</v>
      </c>
      <c r="AT210" s="228" t="s">
        <v>378</v>
      </c>
      <c r="AU210" s="228" t="s">
        <v>82</v>
      </c>
      <c r="AY210" s="14" t="s">
        <v>282</v>
      </c>
      <c r="BE210" s="229">
        <f>IF(N210="základní",J210,0)</f>
        <v>1252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1252</v>
      </c>
      <c r="BL210" s="14" t="s">
        <v>288</v>
      </c>
      <c r="BM210" s="228" t="s">
        <v>1727</v>
      </c>
    </row>
    <row r="211" s="2" customFormat="1" ht="16.5" customHeight="1">
      <c r="A211" s="29"/>
      <c r="B211" s="30"/>
      <c r="C211" s="230" t="s">
        <v>585</v>
      </c>
      <c r="D211" s="230" t="s">
        <v>378</v>
      </c>
      <c r="E211" s="231" t="s">
        <v>1728</v>
      </c>
      <c r="F211" s="232" t="s">
        <v>1729</v>
      </c>
      <c r="G211" s="233" t="s">
        <v>501</v>
      </c>
      <c r="H211" s="234">
        <v>2</v>
      </c>
      <c r="I211" s="235">
        <v>223</v>
      </c>
      <c r="J211" s="235">
        <f>ROUND(I211*H211,2)</f>
        <v>446</v>
      </c>
      <c r="K211" s="236"/>
      <c r="L211" s="237"/>
      <c r="M211" s="238" t="s">
        <v>1</v>
      </c>
      <c r="N211" s="239" t="s">
        <v>38</v>
      </c>
      <c r="O211" s="226">
        <v>0</v>
      </c>
      <c r="P211" s="226">
        <f>O211*H211</f>
        <v>0</v>
      </c>
      <c r="Q211" s="226">
        <v>8.0000000000000007E-05</v>
      </c>
      <c r="R211" s="226">
        <f>Q211*H211</f>
        <v>0.00016000000000000001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311</v>
      </c>
      <c r="AT211" s="228" t="s">
        <v>378</v>
      </c>
      <c r="AU211" s="228" t="s">
        <v>82</v>
      </c>
      <c r="AY211" s="14" t="s">
        <v>282</v>
      </c>
      <c r="BE211" s="229">
        <f>IF(N211="základní",J211,0)</f>
        <v>446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446</v>
      </c>
      <c r="BL211" s="14" t="s">
        <v>288</v>
      </c>
      <c r="BM211" s="228" t="s">
        <v>1730</v>
      </c>
    </row>
    <row r="212" s="2" customFormat="1" ht="21.75" customHeight="1">
      <c r="A212" s="29"/>
      <c r="B212" s="30"/>
      <c r="C212" s="217" t="s">
        <v>589</v>
      </c>
      <c r="D212" s="217" t="s">
        <v>284</v>
      </c>
      <c r="E212" s="218" t="s">
        <v>1622</v>
      </c>
      <c r="F212" s="219" t="s">
        <v>1623</v>
      </c>
      <c r="G212" s="220" t="s">
        <v>501</v>
      </c>
      <c r="H212" s="221">
        <v>16</v>
      </c>
      <c r="I212" s="222">
        <v>226</v>
      </c>
      <c r="J212" s="222">
        <f>ROUND(I212*H212,2)</f>
        <v>3616</v>
      </c>
      <c r="K212" s="223"/>
      <c r="L212" s="35"/>
      <c r="M212" s="224" t="s">
        <v>1</v>
      </c>
      <c r="N212" s="225" t="s">
        <v>38</v>
      </c>
      <c r="O212" s="226">
        <v>0.68300000000000005</v>
      </c>
      <c r="P212" s="226">
        <f>O212*H212</f>
        <v>10.928000000000001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3616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3616</v>
      </c>
      <c r="BL212" s="14" t="s">
        <v>288</v>
      </c>
      <c r="BM212" s="228" t="s">
        <v>1624</v>
      </c>
    </row>
    <row r="213" s="2" customFormat="1" ht="16.5" customHeight="1">
      <c r="A213" s="29"/>
      <c r="B213" s="30"/>
      <c r="C213" s="230" t="s">
        <v>593</v>
      </c>
      <c r="D213" s="230" t="s">
        <v>378</v>
      </c>
      <c r="E213" s="231" t="s">
        <v>1625</v>
      </c>
      <c r="F213" s="232" t="s">
        <v>1626</v>
      </c>
      <c r="G213" s="233" t="s">
        <v>501</v>
      </c>
      <c r="H213" s="234">
        <v>16</v>
      </c>
      <c r="I213" s="235">
        <v>106</v>
      </c>
      <c r="J213" s="235">
        <f>ROUND(I213*H213,2)</f>
        <v>1696</v>
      </c>
      <c r="K213" s="236"/>
      <c r="L213" s="237"/>
      <c r="M213" s="238" t="s">
        <v>1</v>
      </c>
      <c r="N213" s="239" t="s">
        <v>38</v>
      </c>
      <c r="O213" s="226">
        <v>0</v>
      </c>
      <c r="P213" s="226">
        <f>O213*H213</f>
        <v>0</v>
      </c>
      <c r="Q213" s="226">
        <v>0.00064999999999999997</v>
      </c>
      <c r="R213" s="226">
        <f>Q213*H213</f>
        <v>0.0104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311</v>
      </c>
      <c r="AT213" s="228" t="s">
        <v>378</v>
      </c>
      <c r="AU213" s="228" t="s">
        <v>82</v>
      </c>
      <c r="AY213" s="14" t="s">
        <v>282</v>
      </c>
      <c r="BE213" s="229">
        <f>IF(N213="základní",J213,0)</f>
        <v>1696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1696</v>
      </c>
      <c r="BL213" s="14" t="s">
        <v>288</v>
      </c>
      <c r="BM213" s="228" t="s">
        <v>1627</v>
      </c>
    </row>
    <row r="214" s="2" customFormat="1" ht="21.75" customHeight="1">
      <c r="A214" s="29"/>
      <c r="B214" s="30"/>
      <c r="C214" s="217" t="s">
        <v>598</v>
      </c>
      <c r="D214" s="217" t="s">
        <v>284</v>
      </c>
      <c r="E214" s="218" t="s">
        <v>607</v>
      </c>
      <c r="F214" s="219" t="s">
        <v>608</v>
      </c>
      <c r="G214" s="220" t="s">
        <v>501</v>
      </c>
      <c r="H214" s="221">
        <v>26</v>
      </c>
      <c r="I214" s="222">
        <v>86</v>
      </c>
      <c r="J214" s="222">
        <f>ROUND(I214*H214,2)</f>
        <v>2236</v>
      </c>
      <c r="K214" s="223"/>
      <c r="L214" s="35"/>
      <c r="M214" s="224" t="s">
        <v>1</v>
      </c>
      <c r="N214" s="225" t="s">
        <v>38</v>
      </c>
      <c r="O214" s="226">
        <v>0.68300000000000005</v>
      </c>
      <c r="P214" s="226">
        <f>O214*H214</f>
        <v>17.758000000000003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2236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2236</v>
      </c>
      <c r="BL214" s="14" t="s">
        <v>288</v>
      </c>
      <c r="BM214" s="228" t="s">
        <v>1628</v>
      </c>
    </row>
    <row r="215" s="2" customFormat="1" ht="16.5" customHeight="1">
      <c r="A215" s="29"/>
      <c r="B215" s="30"/>
      <c r="C215" s="230" t="s">
        <v>602</v>
      </c>
      <c r="D215" s="230" t="s">
        <v>378</v>
      </c>
      <c r="E215" s="231" t="s">
        <v>611</v>
      </c>
      <c r="F215" s="232" t="s">
        <v>612</v>
      </c>
      <c r="G215" s="233" t="s">
        <v>501</v>
      </c>
      <c r="H215" s="234">
        <v>26</v>
      </c>
      <c r="I215" s="235">
        <v>40.399999999999999</v>
      </c>
      <c r="J215" s="235">
        <f>ROUND(I215*H215,2)</f>
        <v>1050.4000000000001</v>
      </c>
      <c r="K215" s="236"/>
      <c r="L215" s="237"/>
      <c r="M215" s="238" t="s">
        <v>1</v>
      </c>
      <c r="N215" s="239" t="s">
        <v>38</v>
      </c>
      <c r="O215" s="226">
        <v>0</v>
      </c>
      <c r="P215" s="226">
        <f>O215*H215</f>
        <v>0</v>
      </c>
      <c r="Q215" s="226">
        <v>0.00029</v>
      </c>
      <c r="R215" s="226">
        <f>Q215*H215</f>
        <v>0.0075399999999999998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311</v>
      </c>
      <c r="AT215" s="228" t="s">
        <v>378</v>
      </c>
      <c r="AU215" s="228" t="s">
        <v>82</v>
      </c>
      <c r="AY215" s="14" t="s">
        <v>282</v>
      </c>
      <c r="BE215" s="229">
        <f>IF(N215="základní",J215,0)</f>
        <v>1050.4000000000001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1050.4000000000001</v>
      </c>
      <c r="BL215" s="14" t="s">
        <v>288</v>
      </c>
      <c r="BM215" s="228" t="s">
        <v>1629</v>
      </c>
    </row>
    <row r="216" s="2" customFormat="1" ht="21.75" customHeight="1">
      <c r="A216" s="29"/>
      <c r="B216" s="30"/>
      <c r="C216" s="217" t="s">
        <v>606</v>
      </c>
      <c r="D216" s="217" t="s">
        <v>284</v>
      </c>
      <c r="E216" s="218" t="s">
        <v>1630</v>
      </c>
      <c r="F216" s="219" t="s">
        <v>1631</v>
      </c>
      <c r="G216" s="220" t="s">
        <v>501</v>
      </c>
      <c r="H216" s="221">
        <v>6</v>
      </c>
      <c r="I216" s="222">
        <v>1090</v>
      </c>
      <c r="J216" s="222">
        <f>ROUND(I216*H216,2)</f>
        <v>6540</v>
      </c>
      <c r="K216" s="223"/>
      <c r="L216" s="35"/>
      <c r="M216" s="224" t="s">
        <v>1</v>
      </c>
      <c r="N216" s="225" t="s">
        <v>38</v>
      </c>
      <c r="O216" s="226">
        <v>0.5</v>
      </c>
      <c r="P216" s="226">
        <f>O216*H216</f>
        <v>3</v>
      </c>
      <c r="Q216" s="226">
        <v>0.040050000000000002</v>
      </c>
      <c r="R216" s="226">
        <f>Q216*H216</f>
        <v>0.24030000000000001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6540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6540</v>
      </c>
      <c r="BL216" s="14" t="s">
        <v>288</v>
      </c>
      <c r="BM216" s="228" t="s">
        <v>1632</v>
      </c>
    </row>
    <row r="217" s="2" customFormat="1" ht="33" customHeight="1">
      <c r="A217" s="29"/>
      <c r="B217" s="30"/>
      <c r="C217" s="217" t="s">
        <v>610</v>
      </c>
      <c r="D217" s="217" t="s">
        <v>284</v>
      </c>
      <c r="E217" s="218" t="s">
        <v>1633</v>
      </c>
      <c r="F217" s="219" t="s">
        <v>1634</v>
      </c>
      <c r="G217" s="220" t="s">
        <v>501</v>
      </c>
      <c r="H217" s="221">
        <v>6</v>
      </c>
      <c r="I217" s="222">
        <v>1350</v>
      </c>
      <c r="J217" s="222">
        <f>ROUND(I217*H217,2)</f>
        <v>8100</v>
      </c>
      <c r="K217" s="223"/>
      <c r="L217" s="35"/>
      <c r="M217" s="224" t="s">
        <v>1</v>
      </c>
      <c r="N217" s="225" t="s">
        <v>38</v>
      </c>
      <c r="O217" s="226">
        <v>0.25</v>
      </c>
      <c r="P217" s="226">
        <f>O217*H217</f>
        <v>1.5</v>
      </c>
      <c r="Q217" s="226">
        <v>0.0081399999999999997</v>
      </c>
      <c r="R217" s="226">
        <f>Q217*H217</f>
        <v>0.048839999999999995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8100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8100</v>
      </c>
      <c r="BL217" s="14" t="s">
        <v>288</v>
      </c>
      <c r="BM217" s="228" t="s">
        <v>1635</v>
      </c>
    </row>
    <row r="218" s="2" customFormat="1" ht="21.75" customHeight="1">
      <c r="A218" s="29"/>
      <c r="B218" s="30"/>
      <c r="C218" s="217" t="s">
        <v>614</v>
      </c>
      <c r="D218" s="217" t="s">
        <v>284</v>
      </c>
      <c r="E218" s="218" t="s">
        <v>1636</v>
      </c>
      <c r="F218" s="219" t="s">
        <v>1637</v>
      </c>
      <c r="G218" s="220" t="s">
        <v>501</v>
      </c>
      <c r="H218" s="221">
        <v>6</v>
      </c>
      <c r="I218" s="222">
        <v>75.200000000000003</v>
      </c>
      <c r="J218" s="222">
        <f>ROUND(I218*H218,2)</f>
        <v>451.19999999999999</v>
      </c>
      <c r="K218" s="223"/>
      <c r="L218" s="35"/>
      <c r="M218" s="224" t="s">
        <v>1</v>
      </c>
      <c r="N218" s="225" t="s">
        <v>38</v>
      </c>
      <c r="O218" s="226">
        <v>0.22</v>
      </c>
      <c r="P218" s="226">
        <f>O218*H218</f>
        <v>1.3200000000000001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451.19999999999999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451.19999999999999</v>
      </c>
      <c r="BL218" s="14" t="s">
        <v>288</v>
      </c>
      <c r="BM218" s="228" t="s">
        <v>1638</v>
      </c>
    </row>
    <row r="219" s="2" customFormat="1" ht="33" customHeight="1">
      <c r="A219" s="29"/>
      <c r="B219" s="30"/>
      <c r="C219" s="217" t="s">
        <v>618</v>
      </c>
      <c r="D219" s="217" t="s">
        <v>284</v>
      </c>
      <c r="E219" s="218" t="s">
        <v>1639</v>
      </c>
      <c r="F219" s="219" t="s">
        <v>1640</v>
      </c>
      <c r="G219" s="220" t="s">
        <v>501</v>
      </c>
      <c r="H219" s="221">
        <v>6</v>
      </c>
      <c r="I219" s="222">
        <v>2470</v>
      </c>
      <c r="J219" s="222">
        <f>ROUND(I219*H219,2)</f>
        <v>14820</v>
      </c>
      <c r="K219" s="223"/>
      <c r="L219" s="35"/>
      <c r="M219" s="224" t="s">
        <v>1</v>
      </c>
      <c r="N219" s="225" t="s">
        <v>38</v>
      </c>
      <c r="O219" s="226">
        <v>0.34999999999999998</v>
      </c>
      <c r="P219" s="226">
        <f>O219*H219</f>
        <v>2.0999999999999996</v>
      </c>
      <c r="Q219" s="226">
        <v>0.037249999999999998</v>
      </c>
      <c r="R219" s="226">
        <f>Q219*H219</f>
        <v>0.22349999999999998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14820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14820</v>
      </c>
      <c r="BL219" s="14" t="s">
        <v>288</v>
      </c>
      <c r="BM219" s="228" t="s">
        <v>1641</v>
      </c>
    </row>
    <row r="220" s="2" customFormat="1" ht="21.75" customHeight="1">
      <c r="A220" s="29"/>
      <c r="B220" s="30"/>
      <c r="C220" s="217" t="s">
        <v>622</v>
      </c>
      <c r="D220" s="217" t="s">
        <v>284</v>
      </c>
      <c r="E220" s="218" t="s">
        <v>1642</v>
      </c>
      <c r="F220" s="219" t="s">
        <v>1643</v>
      </c>
      <c r="G220" s="220" t="s">
        <v>501</v>
      </c>
      <c r="H220" s="221">
        <v>16</v>
      </c>
      <c r="I220" s="222">
        <v>5250</v>
      </c>
      <c r="J220" s="222">
        <f>ROUND(I220*H220,2)</f>
        <v>84000</v>
      </c>
      <c r="K220" s="223"/>
      <c r="L220" s="35"/>
      <c r="M220" s="224" t="s">
        <v>1</v>
      </c>
      <c r="N220" s="225" t="s">
        <v>38</v>
      </c>
      <c r="O220" s="226">
        <v>0.66700000000000004</v>
      </c>
      <c r="P220" s="226">
        <f>O220*H220</f>
        <v>10.672000000000001</v>
      </c>
      <c r="Q220" s="226">
        <v>0.1056</v>
      </c>
      <c r="R220" s="226">
        <f>Q220*H220</f>
        <v>1.6896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84000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84000</v>
      </c>
      <c r="BL220" s="14" t="s">
        <v>288</v>
      </c>
      <c r="BM220" s="228" t="s">
        <v>1644</v>
      </c>
    </row>
    <row r="221" s="2" customFormat="1" ht="21.75" customHeight="1">
      <c r="A221" s="29"/>
      <c r="B221" s="30"/>
      <c r="C221" s="217" t="s">
        <v>626</v>
      </c>
      <c r="D221" s="217" t="s">
        <v>284</v>
      </c>
      <c r="E221" s="218" t="s">
        <v>1645</v>
      </c>
      <c r="F221" s="219" t="s">
        <v>1646</v>
      </c>
      <c r="G221" s="220" t="s">
        <v>501</v>
      </c>
      <c r="H221" s="221">
        <v>16</v>
      </c>
      <c r="I221" s="222">
        <v>3790</v>
      </c>
      <c r="J221" s="222">
        <f>ROUND(I221*H221,2)</f>
        <v>60640</v>
      </c>
      <c r="K221" s="223"/>
      <c r="L221" s="35"/>
      <c r="M221" s="224" t="s">
        <v>1</v>
      </c>
      <c r="N221" s="225" t="s">
        <v>38</v>
      </c>
      <c r="O221" s="226">
        <v>0.16700000000000001</v>
      </c>
      <c r="P221" s="226">
        <f>O221*H221</f>
        <v>2.6720000000000002</v>
      </c>
      <c r="Q221" s="226">
        <v>0.024240000000000001</v>
      </c>
      <c r="R221" s="226">
        <f>Q221*H221</f>
        <v>0.38784000000000002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60640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60640</v>
      </c>
      <c r="BL221" s="14" t="s">
        <v>288</v>
      </c>
      <c r="BM221" s="228" t="s">
        <v>1647</v>
      </c>
    </row>
    <row r="222" s="2" customFormat="1" ht="21.75" customHeight="1">
      <c r="A222" s="29"/>
      <c r="B222" s="30"/>
      <c r="C222" s="217" t="s">
        <v>630</v>
      </c>
      <c r="D222" s="217" t="s">
        <v>284</v>
      </c>
      <c r="E222" s="218" t="s">
        <v>1648</v>
      </c>
      <c r="F222" s="219" t="s">
        <v>1649</v>
      </c>
      <c r="G222" s="220" t="s">
        <v>501</v>
      </c>
      <c r="H222" s="221">
        <v>16</v>
      </c>
      <c r="I222" s="222">
        <v>114</v>
      </c>
      <c r="J222" s="222">
        <f>ROUND(I222*H222,2)</f>
        <v>1824</v>
      </c>
      <c r="K222" s="223"/>
      <c r="L222" s="35"/>
      <c r="M222" s="224" t="s">
        <v>1</v>
      </c>
      <c r="N222" s="225" t="s">
        <v>38</v>
      </c>
      <c r="O222" s="226">
        <v>0.33300000000000002</v>
      </c>
      <c r="P222" s="226">
        <f>O222*H222</f>
        <v>5.3280000000000003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1824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1824</v>
      </c>
      <c r="BL222" s="14" t="s">
        <v>288</v>
      </c>
      <c r="BM222" s="228" t="s">
        <v>1650</v>
      </c>
    </row>
    <row r="223" s="2" customFormat="1" ht="33" customHeight="1">
      <c r="A223" s="29"/>
      <c r="B223" s="30"/>
      <c r="C223" s="217" t="s">
        <v>634</v>
      </c>
      <c r="D223" s="217" t="s">
        <v>284</v>
      </c>
      <c r="E223" s="218" t="s">
        <v>1651</v>
      </c>
      <c r="F223" s="219" t="s">
        <v>1652</v>
      </c>
      <c r="G223" s="220" t="s">
        <v>501</v>
      </c>
      <c r="H223" s="221">
        <v>16</v>
      </c>
      <c r="I223" s="222">
        <v>9210</v>
      </c>
      <c r="J223" s="222">
        <f>ROUND(I223*H223,2)</f>
        <v>147360</v>
      </c>
      <c r="K223" s="223"/>
      <c r="L223" s="35"/>
      <c r="M223" s="224" t="s">
        <v>1</v>
      </c>
      <c r="N223" s="225" t="s">
        <v>38</v>
      </c>
      <c r="O223" s="226">
        <v>1.7509999999999999</v>
      </c>
      <c r="P223" s="226">
        <f>O223*H223</f>
        <v>28.015999999999998</v>
      </c>
      <c r="Q223" s="226">
        <v>0.42115999999999998</v>
      </c>
      <c r="R223" s="226">
        <f>Q223*H223</f>
        <v>6.7385599999999997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147360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147360</v>
      </c>
      <c r="BL223" s="14" t="s">
        <v>288</v>
      </c>
      <c r="BM223" s="228" t="s">
        <v>1653</v>
      </c>
    </row>
    <row r="224" s="2" customFormat="1" ht="16.5" customHeight="1">
      <c r="A224" s="29"/>
      <c r="B224" s="30"/>
      <c r="C224" s="217" t="s">
        <v>638</v>
      </c>
      <c r="D224" s="217" t="s">
        <v>284</v>
      </c>
      <c r="E224" s="218" t="s">
        <v>1517</v>
      </c>
      <c r="F224" s="219" t="s">
        <v>1518</v>
      </c>
      <c r="G224" s="220" t="s">
        <v>322</v>
      </c>
      <c r="H224" s="221">
        <v>93.799999999999997</v>
      </c>
      <c r="I224" s="222">
        <v>25.199999999999999</v>
      </c>
      <c r="J224" s="222">
        <f>ROUND(I224*H224,2)</f>
        <v>2363.7600000000002</v>
      </c>
      <c r="K224" s="223"/>
      <c r="L224" s="35"/>
      <c r="M224" s="224" t="s">
        <v>1</v>
      </c>
      <c r="N224" s="225" t="s">
        <v>38</v>
      </c>
      <c r="O224" s="226">
        <v>0.062</v>
      </c>
      <c r="P224" s="226">
        <f>O224*H224</f>
        <v>5.8155999999999999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2363.7600000000002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2363.7600000000002</v>
      </c>
      <c r="BL224" s="14" t="s">
        <v>288</v>
      </c>
      <c r="BM224" s="228" t="s">
        <v>1688</v>
      </c>
    </row>
    <row r="225" s="2" customFormat="1" ht="16.5" customHeight="1">
      <c r="A225" s="29"/>
      <c r="B225" s="30"/>
      <c r="C225" s="217" t="s">
        <v>642</v>
      </c>
      <c r="D225" s="217" t="s">
        <v>284</v>
      </c>
      <c r="E225" s="218" t="s">
        <v>1346</v>
      </c>
      <c r="F225" s="219" t="s">
        <v>1347</v>
      </c>
      <c r="G225" s="220" t="s">
        <v>322</v>
      </c>
      <c r="H225" s="221">
        <v>93.799999999999997</v>
      </c>
      <c r="I225" s="222">
        <v>17.699999999999999</v>
      </c>
      <c r="J225" s="222">
        <f>ROUND(I225*H225,2)</f>
        <v>1660.26</v>
      </c>
      <c r="K225" s="223"/>
      <c r="L225" s="35"/>
      <c r="M225" s="224" t="s">
        <v>1</v>
      </c>
      <c r="N225" s="225" t="s">
        <v>38</v>
      </c>
      <c r="O225" s="226">
        <v>0.043999999999999997</v>
      </c>
      <c r="P225" s="226">
        <f>O225*H225</f>
        <v>4.1271999999999993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1660.26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1660.26</v>
      </c>
      <c r="BL225" s="14" t="s">
        <v>288</v>
      </c>
      <c r="BM225" s="228" t="s">
        <v>1689</v>
      </c>
    </row>
    <row r="226" s="2" customFormat="1" ht="16.5" customHeight="1">
      <c r="A226" s="29"/>
      <c r="B226" s="30"/>
      <c r="C226" s="217" t="s">
        <v>646</v>
      </c>
      <c r="D226" s="217" t="s">
        <v>284</v>
      </c>
      <c r="E226" s="218" t="s">
        <v>1654</v>
      </c>
      <c r="F226" s="219" t="s">
        <v>1655</v>
      </c>
      <c r="G226" s="220" t="s">
        <v>322</v>
      </c>
      <c r="H226" s="221">
        <v>161.38999999999999</v>
      </c>
      <c r="I226" s="222">
        <v>23.199999999999999</v>
      </c>
      <c r="J226" s="222">
        <f>ROUND(I226*H226,2)</f>
        <v>3744.25</v>
      </c>
      <c r="K226" s="223"/>
      <c r="L226" s="35"/>
      <c r="M226" s="224" t="s">
        <v>1</v>
      </c>
      <c r="N226" s="225" t="s">
        <v>38</v>
      </c>
      <c r="O226" s="226">
        <v>0.055</v>
      </c>
      <c r="P226" s="226">
        <f>O226*H226</f>
        <v>8.8764500000000002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3744.25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3744.25</v>
      </c>
      <c r="BL226" s="14" t="s">
        <v>288</v>
      </c>
      <c r="BM226" s="228" t="s">
        <v>1656</v>
      </c>
    </row>
    <row r="227" s="2" customFormat="1" ht="21.75" customHeight="1">
      <c r="A227" s="29"/>
      <c r="B227" s="30"/>
      <c r="C227" s="217" t="s">
        <v>650</v>
      </c>
      <c r="D227" s="217" t="s">
        <v>284</v>
      </c>
      <c r="E227" s="218" t="s">
        <v>1358</v>
      </c>
      <c r="F227" s="219" t="s">
        <v>1359</v>
      </c>
      <c r="G227" s="220" t="s">
        <v>501</v>
      </c>
      <c r="H227" s="221">
        <v>2</v>
      </c>
      <c r="I227" s="222">
        <v>6650</v>
      </c>
      <c r="J227" s="222">
        <f>ROUND(I227*H227,2)</f>
        <v>13300</v>
      </c>
      <c r="K227" s="223"/>
      <c r="L227" s="35"/>
      <c r="M227" s="224" t="s">
        <v>1</v>
      </c>
      <c r="N227" s="225" t="s">
        <v>38</v>
      </c>
      <c r="O227" s="226">
        <v>10.300000000000001</v>
      </c>
      <c r="P227" s="226">
        <f>O227*H227</f>
        <v>20.600000000000001</v>
      </c>
      <c r="Q227" s="226">
        <v>0.45937</v>
      </c>
      <c r="R227" s="226">
        <f>Q227*H227</f>
        <v>0.91874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13300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13300</v>
      </c>
      <c r="BL227" s="14" t="s">
        <v>288</v>
      </c>
      <c r="BM227" s="228" t="s">
        <v>1690</v>
      </c>
    </row>
    <row r="228" s="2" customFormat="1" ht="16.5" customHeight="1">
      <c r="A228" s="29"/>
      <c r="B228" s="30"/>
      <c r="C228" s="217" t="s">
        <v>654</v>
      </c>
      <c r="D228" s="217" t="s">
        <v>284</v>
      </c>
      <c r="E228" s="218" t="s">
        <v>1394</v>
      </c>
      <c r="F228" s="219" t="s">
        <v>1395</v>
      </c>
      <c r="G228" s="220" t="s">
        <v>322</v>
      </c>
      <c r="H228" s="221">
        <v>93.799999999999997</v>
      </c>
      <c r="I228" s="222">
        <v>43.299999999999997</v>
      </c>
      <c r="J228" s="222">
        <f>ROUND(I228*H228,2)</f>
        <v>4061.54</v>
      </c>
      <c r="K228" s="223"/>
      <c r="L228" s="35"/>
      <c r="M228" s="224" t="s">
        <v>1</v>
      </c>
      <c r="N228" s="225" t="s">
        <v>38</v>
      </c>
      <c r="O228" s="226">
        <v>0.053999999999999999</v>
      </c>
      <c r="P228" s="226">
        <f>O228*H228</f>
        <v>5.0651999999999999</v>
      </c>
      <c r="Q228" s="226">
        <v>0.00019000000000000001</v>
      </c>
      <c r="R228" s="226">
        <f>Q228*H228</f>
        <v>0.017822000000000001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4061.54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4061.54</v>
      </c>
      <c r="BL228" s="14" t="s">
        <v>288</v>
      </c>
      <c r="BM228" s="228" t="s">
        <v>1396</v>
      </c>
    </row>
    <row r="229" s="2" customFormat="1" ht="21.75" customHeight="1">
      <c r="A229" s="29"/>
      <c r="B229" s="30"/>
      <c r="C229" s="217" t="s">
        <v>658</v>
      </c>
      <c r="D229" s="217" t="s">
        <v>284</v>
      </c>
      <c r="E229" s="218" t="s">
        <v>676</v>
      </c>
      <c r="F229" s="219" t="s">
        <v>677</v>
      </c>
      <c r="G229" s="220" t="s">
        <v>322</v>
      </c>
      <c r="H229" s="221">
        <v>185.38999999999999</v>
      </c>
      <c r="I229" s="222">
        <v>12.9</v>
      </c>
      <c r="J229" s="222">
        <f>ROUND(I229*H229,2)</f>
        <v>2391.5300000000002</v>
      </c>
      <c r="K229" s="223"/>
      <c r="L229" s="35"/>
      <c r="M229" s="224" t="s">
        <v>1</v>
      </c>
      <c r="N229" s="225" t="s">
        <v>38</v>
      </c>
      <c r="O229" s="226">
        <v>0.025000000000000001</v>
      </c>
      <c r="P229" s="226">
        <f>O229*H229</f>
        <v>4.6347499999999995</v>
      </c>
      <c r="Q229" s="226">
        <v>9.0000000000000006E-05</v>
      </c>
      <c r="R229" s="226">
        <f>Q229*H229</f>
        <v>0.016685100000000001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2391.5300000000002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2391.5300000000002</v>
      </c>
      <c r="BL229" s="14" t="s">
        <v>288</v>
      </c>
      <c r="BM229" s="228" t="s">
        <v>678</v>
      </c>
    </row>
    <row r="230" s="2" customFormat="1" ht="33" customHeight="1">
      <c r="A230" s="29"/>
      <c r="B230" s="30"/>
      <c r="C230" s="217" t="s">
        <v>662</v>
      </c>
      <c r="D230" s="217" t="s">
        <v>284</v>
      </c>
      <c r="E230" s="218" t="s">
        <v>1691</v>
      </c>
      <c r="F230" s="219" t="s">
        <v>1692</v>
      </c>
      <c r="G230" s="220" t="s">
        <v>719</v>
      </c>
      <c r="H230" s="221">
        <v>2</v>
      </c>
      <c r="I230" s="222">
        <v>900</v>
      </c>
      <c r="J230" s="222">
        <f>ROUND(I230*H230,2)</f>
        <v>1800</v>
      </c>
      <c r="K230" s="223"/>
      <c r="L230" s="35"/>
      <c r="M230" s="224" t="s">
        <v>1</v>
      </c>
      <c r="N230" s="225" t="s">
        <v>38</v>
      </c>
      <c r="O230" s="226">
        <v>0</v>
      </c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1800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1800</v>
      </c>
      <c r="BL230" s="14" t="s">
        <v>288</v>
      </c>
      <c r="BM230" s="228" t="s">
        <v>1693</v>
      </c>
    </row>
    <row r="231" s="2" customFormat="1" ht="33" customHeight="1">
      <c r="A231" s="29"/>
      <c r="B231" s="30"/>
      <c r="C231" s="217" t="s">
        <v>666</v>
      </c>
      <c r="D231" s="217" t="s">
        <v>284</v>
      </c>
      <c r="E231" s="218" t="s">
        <v>1558</v>
      </c>
      <c r="F231" s="219" t="s">
        <v>1559</v>
      </c>
      <c r="G231" s="220" t="s">
        <v>719</v>
      </c>
      <c r="H231" s="221">
        <v>2</v>
      </c>
      <c r="I231" s="222">
        <v>1000</v>
      </c>
      <c r="J231" s="222">
        <f>ROUND(I231*H231,2)</f>
        <v>2000</v>
      </c>
      <c r="K231" s="223"/>
      <c r="L231" s="35"/>
      <c r="M231" s="224" t="s">
        <v>1</v>
      </c>
      <c r="N231" s="225" t="s">
        <v>38</v>
      </c>
      <c r="O231" s="226">
        <v>0</v>
      </c>
      <c r="P231" s="226">
        <f>O231*H231</f>
        <v>0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2000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2000</v>
      </c>
      <c r="BL231" s="14" t="s">
        <v>288</v>
      </c>
      <c r="BM231" s="228" t="s">
        <v>1731</v>
      </c>
    </row>
    <row r="232" s="12" customFormat="1" ht="22.8" customHeight="1">
      <c r="A232" s="12"/>
      <c r="B232" s="202"/>
      <c r="C232" s="203"/>
      <c r="D232" s="204" t="s">
        <v>72</v>
      </c>
      <c r="E232" s="215" t="s">
        <v>315</v>
      </c>
      <c r="F232" s="215" t="s">
        <v>683</v>
      </c>
      <c r="G232" s="203"/>
      <c r="H232" s="203"/>
      <c r="I232" s="203"/>
      <c r="J232" s="216">
        <f>BK232</f>
        <v>28136.23</v>
      </c>
      <c r="K232" s="203"/>
      <c r="L232" s="207"/>
      <c r="M232" s="208"/>
      <c r="N232" s="209"/>
      <c r="O232" s="209"/>
      <c r="P232" s="210">
        <f>SUM(P233:P241)</f>
        <v>37.411089000000004</v>
      </c>
      <c r="Q232" s="209"/>
      <c r="R232" s="210">
        <f>SUM(R233:R241)</f>
        <v>2.0079887999999997</v>
      </c>
      <c r="S232" s="209"/>
      <c r="T232" s="211">
        <f>SUM(T233:T241)</f>
        <v>0.49254000000000003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2" t="s">
        <v>80</v>
      </c>
      <c r="AT232" s="213" t="s">
        <v>72</v>
      </c>
      <c r="AU232" s="213" t="s">
        <v>80</v>
      </c>
      <c r="AY232" s="212" t="s">
        <v>282</v>
      </c>
      <c r="BK232" s="214">
        <f>SUM(BK233:BK241)</f>
        <v>28136.23</v>
      </c>
    </row>
    <row r="233" s="2" customFormat="1" ht="33" customHeight="1">
      <c r="A233" s="29"/>
      <c r="B233" s="30"/>
      <c r="C233" s="217" t="s">
        <v>670</v>
      </c>
      <c r="D233" s="217" t="s">
        <v>284</v>
      </c>
      <c r="E233" s="218" t="s">
        <v>857</v>
      </c>
      <c r="F233" s="219" t="s">
        <v>858</v>
      </c>
      <c r="G233" s="220" t="s">
        <v>322</v>
      </c>
      <c r="H233" s="221">
        <v>9</v>
      </c>
      <c r="I233" s="222">
        <v>256</v>
      </c>
      <c r="J233" s="222">
        <f>ROUND(I233*H233,2)</f>
        <v>2304</v>
      </c>
      <c r="K233" s="223"/>
      <c r="L233" s="35"/>
      <c r="M233" s="224" t="s">
        <v>1</v>
      </c>
      <c r="N233" s="225" t="s">
        <v>38</v>
      </c>
      <c r="O233" s="226">
        <v>0.26800000000000002</v>
      </c>
      <c r="P233" s="226">
        <f>O233*H233</f>
        <v>2.4119999999999999</v>
      </c>
      <c r="Q233" s="226">
        <v>0.15540000000000001</v>
      </c>
      <c r="R233" s="226">
        <f>Q233*H233</f>
        <v>1.3986000000000001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2304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2304</v>
      </c>
      <c r="BL233" s="14" t="s">
        <v>288</v>
      </c>
      <c r="BM233" s="228" t="s">
        <v>1500</v>
      </c>
    </row>
    <row r="234" s="2" customFormat="1" ht="21.75" customHeight="1">
      <c r="A234" s="29"/>
      <c r="B234" s="30"/>
      <c r="C234" s="217" t="s">
        <v>675</v>
      </c>
      <c r="D234" s="217" t="s">
        <v>284</v>
      </c>
      <c r="E234" s="218" t="s">
        <v>860</v>
      </c>
      <c r="F234" s="219" t="s">
        <v>861</v>
      </c>
      <c r="G234" s="220" t="s">
        <v>356</v>
      </c>
      <c r="H234" s="221">
        <v>0.27000000000000002</v>
      </c>
      <c r="I234" s="222">
        <v>3020</v>
      </c>
      <c r="J234" s="222">
        <f>ROUND(I234*H234,2)</f>
        <v>815.39999999999998</v>
      </c>
      <c r="K234" s="223"/>
      <c r="L234" s="35"/>
      <c r="M234" s="224" t="s">
        <v>1</v>
      </c>
      <c r="N234" s="225" t="s">
        <v>38</v>
      </c>
      <c r="O234" s="226">
        <v>1.442</v>
      </c>
      <c r="P234" s="226">
        <f>O234*H234</f>
        <v>0.38934000000000002</v>
      </c>
      <c r="Q234" s="226">
        <v>2.2563399999999998</v>
      </c>
      <c r="R234" s="226">
        <f>Q234*H234</f>
        <v>0.60921179999999997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815.39999999999998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815.39999999999998</v>
      </c>
      <c r="BL234" s="14" t="s">
        <v>288</v>
      </c>
      <c r="BM234" s="228" t="s">
        <v>1501</v>
      </c>
    </row>
    <row r="235" s="2" customFormat="1" ht="33" customHeight="1">
      <c r="A235" s="29"/>
      <c r="B235" s="30"/>
      <c r="C235" s="217" t="s">
        <v>679</v>
      </c>
      <c r="D235" s="217" t="s">
        <v>284</v>
      </c>
      <c r="E235" s="218" t="s">
        <v>693</v>
      </c>
      <c r="F235" s="219" t="s">
        <v>694</v>
      </c>
      <c r="G235" s="220" t="s">
        <v>322</v>
      </c>
      <c r="H235" s="221">
        <v>83.640000000000001</v>
      </c>
      <c r="I235" s="222">
        <v>115</v>
      </c>
      <c r="J235" s="222">
        <f>ROUND(I235*H235,2)</f>
        <v>9618.6000000000004</v>
      </c>
      <c r="K235" s="223"/>
      <c r="L235" s="35"/>
      <c r="M235" s="224" t="s">
        <v>1</v>
      </c>
      <c r="N235" s="225" t="s">
        <v>38</v>
      </c>
      <c r="O235" s="226">
        <v>0</v>
      </c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9618.6000000000004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9618.6000000000004</v>
      </c>
      <c r="BL235" s="14" t="s">
        <v>288</v>
      </c>
      <c r="BM235" s="228" t="s">
        <v>695</v>
      </c>
    </row>
    <row r="236" s="2" customFormat="1" ht="16.5" customHeight="1">
      <c r="A236" s="29"/>
      <c r="B236" s="30"/>
      <c r="C236" s="217" t="s">
        <v>684</v>
      </c>
      <c r="D236" s="217" t="s">
        <v>284</v>
      </c>
      <c r="E236" s="218" t="s">
        <v>701</v>
      </c>
      <c r="F236" s="219" t="s">
        <v>702</v>
      </c>
      <c r="G236" s="220" t="s">
        <v>322</v>
      </c>
      <c r="H236" s="221">
        <v>83.640000000000001</v>
      </c>
      <c r="I236" s="222">
        <v>66.599999999999994</v>
      </c>
      <c r="J236" s="222">
        <f>ROUND(I236*H236,2)</f>
        <v>5570.4200000000001</v>
      </c>
      <c r="K236" s="223"/>
      <c r="L236" s="35"/>
      <c r="M236" s="224" t="s">
        <v>1</v>
      </c>
      <c r="N236" s="225" t="s">
        <v>38</v>
      </c>
      <c r="O236" s="226">
        <v>0.155</v>
      </c>
      <c r="P236" s="226">
        <f>O236*H236</f>
        <v>12.9642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5570.4200000000001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5570.4200000000001</v>
      </c>
      <c r="BL236" s="14" t="s">
        <v>288</v>
      </c>
      <c r="BM236" s="228" t="s">
        <v>703</v>
      </c>
    </row>
    <row r="237" s="2" customFormat="1" ht="21.75" customHeight="1">
      <c r="A237" s="29"/>
      <c r="B237" s="30"/>
      <c r="C237" s="217" t="s">
        <v>688</v>
      </c>
      <c r="D237" s="217" t="s">
        <v>284</v>
      </c>
      <c r="E237" s="218" t="s">
        <v>705</v>
      </c>
      <c r="F237" s="219" t="s">
        <v>706</v>
      </c>
      <c r="G237" s="220" t="s">
        <v>322</v>
      </c>
      <c r="H237" s="221">
        <v>78.840000000000003</v>
      </c>
      <c r="I237" s="222">
        <v>84</v>
      </c>
      <c r="J237" s="222">
        <f>ROUND(I237*H237,2)</f>
        <v>6622.5600000000004</v>
      </c>
      <c r="K237" s="223"/>
      <c r="L237" s="35"/>
      <c r="M237" s="224" t="s">
        <v>1</v>
      </c>
      <c r="N237" s="225" t="s">
        <v>38</v>
      </c>
      <c r="O237" s="226">
        <v>0.19600000000000001</v>
      </c>
      <c r="P237" s="226">
        <f>O237*H237</f>
        <v>15.452640000000001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6622.5600000000004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6622.5600000000004</v>
      </c>
      <c r="BL237" s="14" t="s">
        <v>288</v>
      </c>
      <c r="BM237" s="228" t="s">
        <v>707</v>
      </c>
    </row>
    <row r="238" s="2" customFormat="1" ht="21.75" customHeight="1">
      <c r="A238" s="29"/>
      <c r="B238" s="30"/>
      <c r="C238" s="217" t="s">
        <v>692</v>
      </c>
      <c r="D238" s="217" t="s">
        <v>284</v>
      </c>
      <c r="E238" s="218" t="s">
        <v>713</v>
      </c>
      <c r="F238" s="219" t="s">
        <v>714</v>
      </c>
      <c r="G238" s="220" t="s">
        <v>287</v>
      </c>
      <c r="H238" s="221">
        <v>24.402000000000001</v>
      </c>
      <c r="I238" s="222">
        <v>0.75</v>
      </c>
      <c r="J238" s="222">
        <f>ROUND(I238*H238,2)</f>
        <v>18.300000000000001</v>
      </c>
      <c r="K238" s="223"/>
      <c r="L238" s="35"/>
      <c r="M238" s="224" t="s">
        <v>1</v>
      </c>
      <c r="N238" s="225" t="s">
        <v>38</v>
      </c>
      <c r="O238" s="226">
        <v>0.002</v>
      </c>
      <c r="P238" s="226">
        <f>O238*H238</f>
        <v>0.048804</v>
      </c>
      <c r="Q238" s="226">
        <v>0</v>
      </c>
      <c r="R238" s="226">
        <f>Q238*H238</f>
        <v>0</v>
      </c>
      <c r="S238" s="226">
        <v>0.02</v>
      </c>
      <c r="T238" s="227">
        <f>S238*H238</f>
        <v>0.48804000000000003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18.300000000000001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18.300000000000001</v>
      </c>
      <c r="BL238" s="14" t="s">
        <v>288</v>
      </c>
      <c r="BM238" s="228" t="s">
        <v>715</v>
      </c>
    </row>
    <row r="239" s="2" customFormat="1" ht="21.75" customHeight="1">
      <c r="A239" s="29"/>
      <c r="B239" s="30"/>
      <c r="C239" s="217" t="s">
        <v>696</v>
      </c>
      <c r="D239" s="217" t="s">
        <v>284</v>
      </c>
      <c r="E239" s="218" t="s">
        <v>1695</v>
      </c>
      <c r="F239" s="219" t="s">
        <v>1696</v>
      </c>
      <c r="G239" s="220" t="s">
        <v>322</v>
      </c>
      <c r="H239" s="221">
        <v>0.29999999999999999</v>
      </c>
      <c r="I239" s="222">
        <v>2230</v>
      </c>
      <c r="J239" s="222">
        <f>ROUND(I239*H239,2)</f>
        <v>669</v>
      </c>
      <c r="K239" s="223"/>
      <c r="L239" s="35"/>
      <c r="M239" s="224" t="s">
        <v>1</v>
      </c>
      <c r="N239" s="225" t="s">
        <v>38</v>
      </c>
      <c r="O239" s="226">
        <v>0.80000000000000004</v>
      </c>
      <c r="P239" s="226">
        <f>O239*H239</f>
        <v>0.23999999999999999</v>
      </c>
      <c r="Q239" s="226">
        <v>0.00059000000000000003</v>
      </c>
      <c r="R239" s="226">
        <f>Q239*H239</f>
        <v>0.00017699999999999999</v>
      </c>
      <c r="S239" s="226">
        <v>0.014999999999999999</v>
      </c>
      <c r="T239" s="227">
        <f>S239*H239</f>
        <v>0.0044999999999999997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669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669</v>
      </c>
      <c r="BL239" s="14" t="s">
        <v>288</v>
      </c>
      <c r="BM239" s="228" t="s">
        <v>1732</v>
      </c>
    </row>
    <row r="240" s="2" customFormat="1" ht="21.75" customHeight="1">
      <c r="A240" s="29"/>
      <c r="B240" s="30"/>
      <c r="C240" s="217" t="s">
        <v>700</v>
      </c>
      <c r="D240" s="217" t="s">
        <v>284</v>
      </c>
      <c r="E240" s="218" t="s">
        <v>863</v>
      </c>
      <c r="F240" s="219" t="s">
        <v>864</v>
      </c>
      <c r="G240" s="220" t="s">
        <v>322</v>
      </c>
      <c r="H240" s="221">
        <v>9</v>
      </c>
      <c r="I240" s="222">
        <v>57.299999999999997</v>
      </c>
      <c r="J240" s="222">
        <f>ROUND(I240*H240,2)</f>
        <v>515.70000000000005</v>
      </c>
      <c r="K240" s="223"/>
      <c r="L240" s="35"/>
      <c r="M240" s="224" t="s">
        <v>1</v>
      </c>
      <c r="N240" s="225" t="s">
        <v>38</v>
      </c>
      <c r="O240" s="226">
        <v>0.186</v>
      </c>
      <c r="P240" s="226">
        <f>O240*H240</f>
        <v>1.6739999999999999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515.70000000000005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515.70000000000005</v>
      </c>
      <c r="BL240" s="14" t="s">
        <v>288</v>
      </c>
      <c r="BM240" s="228" t="s">
        <v>1502</v>
      </c>
    </row>
    <row r="241" s="2" customFormat="1" ht="33" customHeight="1">
      <c r="A241" s="29"/>
      <c r="B241" s="30"/>
      <c r="C241" s="217" t="s">
        <v>704</v>
      </c>
      <c r="D241" s="217" t="s">
        <v>284</v>
      </c>
      <c r="E241" s="218" t="s">
        <v>866</v>
      </c>
      <c r="F241" s="219" t="s">
        <v>867</v>
      </c>
      <c r="G241" s="220" t="s">
        <v>287</v>
      </c>
      <c r="H241" s="221">
        <v>25.637</v>
      </c>
      <c r="I241" s="222">
        <v>78.099999999999994</v>
      </c>
      <c r="J241" s="222">
        <f>ROUND(I241*H241,2)</f>
        <v>2002.25</v>
      </c>
      <c r="K241" s="223"/>
      <c r="L241" s="35"/>
      <c r="M241" s="224" t="s">
        <v>1</v>
      </c>
      <c r="N241" s="225" t="s">
        <v>38</v>
      </c>
      <c r="O241" s="226">
        <v>0.16500000000000001</v>
      </c>
      <c r="P241" s="226">
        <f>O241*H241</f>
        <v>4.230105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2002.25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2002.25</v>
      </c>
      <c r="BL241" s="14" t="s">
        <v>288</v>
      </c>
      <c r="BM241" s="228" t="s">
        <v>1733</v>
      </c>
    </row>
    <row r="242" s="12" customFormat="1" ht="22.8" customHeight="1">
      <c r="A242" s="12"/>
      <c r="B242" s="202"/>
      <c r="C242" s="203"/>
      <c r="D242" s="204" t="s">
        <v>72</v>
      </c>
      <c r="E242" s="215" t="s">
        <v>721</v>
      </c>
      <c r="F242" s="215" t="s">
        <v>722</v>
      </c>
      <c r="G242" s="203"/>
      <c r="H242" s="203"/>
      <c r="I242" s="203"/>
      <c r="J242" s="216">
        <f>BK242</f>
        <v>33548.129999999997</v>
      </c>
      <c r="K242" s="203"/>
      <c r="L242" s="207"/>
      <c r="M242" s="208"/>
      <c r="N242" s="209"/>
      <c r="O242" s="209"/>
      <c r="P242" s="210">
        <f>SUM(P243:P250)</f>
        <v>14.223365000000001</v>
      </c>
      <c r="Q242" s="209"/>
      <c r="R242" s="210">
        <f>SUM(R243:R250)</f>
        <v>0</v>
      </c>
      <c r="S242" s="209"/>
      <c r="T242" s="211">
        <f>SUM(T243:T250)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12" t="s">
        <v>80</v>
      </c>
      <c r="AT242" s="213" t="s">
        <v>72</v>
      </c>
      <c r="AU242" s="213" t="s">
        <v>80</v>
      </c>
      <c r="AY242" s="212" t="s">
        <v>282</v>
      </c>
      <c r="BK242" s="214">
        <f>SUM(BK243:BK250)</f>
        <v>33548.129999999997</v>
      </c>
    </row>
    <row r="243" s="2" customFormat="1" ht="21.75" customHeight="1">
      <c r="A243" s="29"/>
      <c r="B243" s="30"/>
      <c r="C243" s="217" t="s">
        <v>708</v>
      </c>
      <c r="D243" s="217" t="s">
        <v>284</v>
      </c>
      <c r="E243" s="218" t="s">
        <v>724</v>
      </c>
      <c r="F243" s="219" t="s">
        <v>725</v>
      </c>
      <c r="G243" s="220" t="s">
        <v>429</v>
      </c>
      <c r="H243" s="221">
        <v>55.203000000000003</v>
      </c>
      <c r="I243" s="222">
        <v>42.700000000000003</v>
      </c>
      <c r="J243" s="222">
        <f>ROUND(I243*H243,2)</f>
        <v>2357.1700000000001</v>
      </c>
      <c r="K243" s="223"/>
      <c r="L243" s="35"/>
      <c r="M243" s="224" t="s">
        <v>1</v>
      </c>
      <c r="N243" s="225" t="s">
        <v>38</v>
      </c>
      <c r="O243" s="226">
        <v>0.029999999999999999</v>
      </c>
      <c r="P243" s="226">
        <f>O243*H243</f>
        <v>1.6560900000000001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2357.1700000000001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2357.1700000000001</v>
      </c>
      <c r="BL243" s="14" t="s">
        <v>288</v>
      </c>
      <c r="BM243" s="228" t="s">
        <v>726</v>
      </c>
    </row>
    <row r="244" s="2" customFormat="1" ht="21.75" customHeight="1">
      <c r="A244" s="29"/>
      <c r="B244" s="30"/>
      <c r="C244" s="217" t="s">
        <v>712</v>
      </c>
      <c r="D244" s="217" t="s">
        <v>284</v>
      </c>
      <c r="E244" s="218" t="s">
        <v>728</v>
      </c>
      <c r="F244" s="219" t="s">
        <v>729</v>
      </c>
      <c r="G244" s="220" t="s">
        <v>429</v>
      </c>
      <c r="H244" s="221">
        <v>441.87900000000002</v>
      </c>
      <c r="I244" s="222">
        <v>9.6300000000000008</v>
      </c>
      <c r="J244" s="222">
        <f>ROUND(I244*H244,2)</f>
        <v>4255.29</v>
      </c>
      <c r="K244" s="223"/>
      <c r="L244" s="35"/>
      <c r="M244" s="224" t="s">
        <v>1</v>
      </c>
      <c r="N244" s="225" t="s">
        <v>38</v>
      </c>
      <c r="O244" s="226">
        <v>0.002</v>
      </c>
      <c r="P244" s="226">
        <f>O244*H244</f>
        <v>0.88375800000000004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4255.29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4255.29</v>
      </c>
      <c r="BL244" s="14" t="s">
        <v>288</v>
      </c>
      <c r="BM244" s="228" t="s">
        <v>730</v>
      </c>
    </row>
    <row r="245" s="2" customFormat="1" ht="21.75" customHeight="1">
      <c r="A245" s="29"/>
      <c r="B245" s="30"/>
      <c r="C245" s="217" t="s">
        <v>716</v>
      </c>
      <c r="D245" s="217" t="s">
        <v>284</v>
      </c>
      <c r="E245" s="218" t="s">
        <v>732</v>
      </c>
      <c r="F245" s="219" t="s">
        <v>733</v>
      </c>
      <c r="G245" s="220" t="s">
        <v>429</v>
      </c>
      <c r="H245" s="221">
        <v>48.802</v>
      </c>
      <c r="I245" s="222">
        <v>48</v>
      </c>
      <c r="J245" s="222">
        <f>ROUND(I245*H245,2)</f>
        <v>2342.5</v>
      </c>
      <c r="K245" s="223"/>
      <c r="L245" s="35"/>
      <c r="M245" s="224" t="s">
        <v>1</v>
      </c>
      <c r="N245" s="225" t="s">
        <v>38</v>
      </c>
      <c r="O245" s="226">
        <v>0.032000000000000001</v>
      </c>
      <c r="P245" s="226">
        <f>O245*H245</f>
        <v>1.5616639999999999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2342.5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2342.5</v>
      </c>
      <c r="BL245" s="14" t="s">
        <v>288</v>
      </c>
      <c r="BM245" s="228" t="s">
        <v>734</v>
      </c>
    </row>
    <row r="246" s="2" customFormat="1" ht="21.75" customHeight="1">
      <c r="A246" s="29"/>
      <c r="B246" s="30"/>
      <c r="C246" s="217" t="s">
        <v>723</v>
      </c>
      <c r="D246" s="217" t="s">
        <v>284</v>
      </c>
      <c r="E246" s="218" t="s">
        <v>736</v>
      </c>
      <c r="F246" s="219" t="s">
        <v>737</v>
      </c>
      <c r="G246" s="220" t="s">
        <v>429</v>
      </c>
      <c r="H246" s="221">
        <v>293.48500000000001</v>
      </c>
      <c r="I246" s="222">
        <v>12.300000000000001</v>
      </c>
      <c r="J246" s="222">
        <f>ROUND(I246*H246,2)</f>
        <v>3609.8699999999999</v>
      </c>
      <c r="K246" s="223"/>
      <c r="L246" s="35"/>
      <c r="M246" s="224" t="s">
        <v>1</v>
      </c>
      <c r="N246" s="225" t="s">
        <v>38</v>
      </c>
      <c r="O246" s="226">
        <v>0.0030000000000000001</v>
      </c>
      <c r="P246" s="226">
        <f>O246*H246</f>
        <v>0.8804550000000001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3609.8699999999999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3609.8699999999999</v>
      </c>
      <c r="BL246" s="14" t="s">
        <v>288</v>
      </c>
      <c r="BM246" s="228" t="s">
        <v>738</v>
      </c>
    </row>
    <row r="247" s="2" customFormat="1" ht="21.75" customHeight="1">
      <c r="A247" s="29"/>
      <c r="B247" s="30"/>
      <c r="C247" s="217" t="s">
        <v>727</v>
      </c>
      <c r="D247" s="217" t="s">
        <v>284</v>
      </c>
      <c r="E247" s="218" t="s">
        <v>740</v>
      </c>
      <c r="F247" s="219" t="s">
        <v>741</v>
      </c>
      <c r="G247" s="220" t="s">
        <v>429</v>
      </c>
      <c r="H247" s="221">
        <v>58.122</v>
      </c>
      <c r="I247" s="222">
        <v>165</v>
      </c>
      <c r="J247" s="222">
        <f>ROUND(I247*H247,2)</f>
        <v>9590.1299999999992</v>
      </c>
      <c r="K247" s="223"/>
      <c r="L247" s="35"/>
      <c r="M247" s="224" t="s">
        <v>1</v>
      </c>
      <c r="N247" s="225" t="s">
        <v>38</v>
      </c>
      <c r="O247" s="226">
        <v>0.159</v>
      </c>
      <c r="P247" s="226">
        <f>O247*H247</f>
        <v>9.2413980000000002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9590.1299999999992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9590.1299999999992</v>
      </c>
      <c r="BL247" s="14" t="s">
        <v>288</v>
      </c>
      <c r="BM247" s="228" t="s">
        <v>742</v>
      </c>
    </row>
    <row r="248" s="2" customFormat="1" ht="33" customHeight="1">
      <c r="A248" s="29"/>
      <c r="B248" s="30"/>
      <c r="C248" s="217" t="s">
        <v>731</v>
      </c>
      <c r="D248" s="217" t="s">
        <v>284</v>
      </c>
      <c r="E248" s="218" t="s">
        <v>884</v>
      </c>
      <c r="F248" s="219" t="s">
        <v>885</v>
      </c>
      <c r="G248" s="220" t="s">
        <v>429</v>
      </c>
      <c r="H248" s="221">
        <v>1.0800000000000001</v>
      </c>
      <c r="I248" s="222">
        <v>162</v>
      </c>
      <c r="J248" s="222">
        <f>ROUND(I248*H248,2)</f>
        <v>174.96000000000001</v>
      </c>
      <c r="K248" s="223"/>
      <c r="L248" s="35"/>
      <c r="M248" s="224" t="s">
        <v>1</v>
      </c>
      <c r="N248" s="225" t="s">
        <v>38</v>
      </c>
      <c r="O248" s="226">
        <v>0</v>
      </c>
      <c r="P248" s="226">
        <f>O248*H248</f>
        <v>0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174.96000000000001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174.96000000000001</v>
      </c>
      <c r="BL248" s="14" t="s">
        <v>288</v>
      </c>
      <c r="BM248" s="228" t="s">
        <v>886</v>
      </c>
    </row>
    <row r="249" s="2" customFormat="1" ht="44.25" customHeight="1">
      <c r="A249" s="29"/>
      <c r="B249" s="30"/>
      <c r="C249" s="217" t="s">
        <v>735</v>
      </c>
      <c r="D249" s="217" t="s">
        <v>284</v>
      </c>
      <c r="E249" s="218" t="s">
        <v>748</v>
      </c>
      <c r="F249" s="219" t="s">
        <v>749</v>
      </c>
      <c r="G249" s="220" t="s">
        <v>429</v>
      </c>
      <c r="H249" s="221">
        <v>21.481999999999999</v>
      </c>
      <c r="I249" s="222">
        <v>253</v>
      </c>
      <c r="J249" s="222">
        <f>ROUND(I249*H249,2)</f>
        <v>5434.9499999999998</v>
      </c>
      <c r="K249" s="223"/>
      <c r="L249" s="35"/>
      <c r="M249" s="224" t="s">
        <v>1</v>
      </c>
      <c r="N249" s="225" t="s">
        <v>38</v>
      </c>
      <c r="O249" s="226">
        <v>0</v>
      </c>
      <c r="P249" s="226">
        <f>O249*H249</f>
        <v>0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5434.9499999999998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5434.9499999999998</v>
      </c>
      <c r="BL249" s="14" t="s">
        <v>288</v>
      </c>
      <c r="BM249" s="228" t="s">
        <v>750</v>
      </c>
    </row>
    <row r="250" s="2" customFormat="1" ht="44.25" customHeight="1">
      <c r="A250" s="29"/>
      <c r="B250" s="30"/>
      <c r="C250" s="217" t="s">
        <v>739</v>
      </c>
      <c r="D250" s="217" t="s">
        <v>284</v>
      </c>
      <c r="E250" s="218" t="s">
        <v>752</v>
      </c>
      <c r="F250" s="219" t="s">
        <v>753</v>
      </c>
      <c r="G250" s="220" t="s">
        <v>429</v>
      </c>
      <c r="H250" s="221">
        <v>11.452</v>
      </c>
      <c r="I250" s="222">
        <v>505</v>
      </c>
      <c r="J250" s="222">
        <f>ROUND(I250*H250,2)</f>
        <v>5783.2600000000002</v>
      </c>
      <c r="K250" s="223"/>
      <c r="L250" s="35"/>
      <c r="M250" s="224" t="s">
        <v>1</v>
      </c>
      <c r="N250" s="225" t="s">
        <v>38</v>
      </c>
      <c r="O250" s="226">
        <v>0</v>
      </c>
      <c r="P250" s="226">
        <f>O250*H250</f>
        <v>0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5783.2600000000002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5783.2600000000002</v>
      </c>
      <c r="BL250" s="14" t="s">
        <v>288</v>
      </c>
      <c r="BM250" s="228" t="s">
        <v>754</v>
      </c>
    </row>
    <row r="251" s="12" customFormat="1" ht="22.8" customHeight="1">
      <c r="A251" s="12"/>
      <c r="B251" s="202"/>
      <c r="C251" s="203"/>
      <c r="D251" s="204" t="s">
        <v>72</v>
      </c>
      <c r="E251" s="215" t="s">
        <v>755</v>
      </c>
      <c r="F251" s="215" t="s">
        <v>756</v>
      </c>
      <c r="G251" s="203"/>
      <c r="H251" s="203"/>
      <c r="I251" s="203"/>
      <c r="J251" s="216">
        <f>BK251</f>
        <v>73721.229999999996</v>
      </c>
      <c r="K251" s="203"/>
      <c r="L251" s="207"/>
      <c r="M251" s="208"/>
      <c r="N251" s="209"/>
      <c r="O251" s="209"/>
      <c r="P251" s="210">
        <f>P252</f>
        <v>114.24859999999998</v>
      </c>
      <c r="Q251" s="209"/>
      <c r="R251" s="210">
        <f>R252</f>
        <v>0</v>
      </c>
      <c r="S251" s="209"/>
      <c r="T251" s="211">
        <f>T252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12" t="s">
        <v>80</v>
      </c>
      <c r="AT251" s="213" t="s">
        <v>72</v>
      </c>
      <c r="AU251" s="213" t="s">
        <v>80</v>
      </c>
      <c r="AY251" s="212" t="s">
        <v>282</v>
      </c>
      <c r="BK251" s="214">
        <f>BK252</f>
        <v>73721.229999999996</v>
      </c>
    </row>
    <row r="252" s="2" customFormat="1" ht="21.75" customHeight="1">
      <c r="A252" s="29"/>
      <c r="B252" s="30"/>
      <c r="C252" s="217" t="s">
        <v>743</v>
      </c>
      <c r="D252" s="217" t="s">
        <v>284</v>
      </c>
      <c r="E252" s="218" t="s">
        <v>758</v>
      </c>
      <c r="F252" s="219" t="s">
        <v>759</v>
      </c>
      <c r="G252" s="220" t="s">
        <v>429</v>
      </c>
      <c r="H252" s="221">
        <v>77.194999999999993</v>
      </c>
      <c r="I252" s="222">
        <v>955</v>
      </c>
      <c r="J252" s="222">
        <f>ROUND(I252*H252,2)</f>
        <v>73721.229999999996</v>
      </c>
      <c r="K252" s="223"/>
      <c r="L252" s="35"/>
      <c r="M252" s="240" t="s">
        <v>1</v>
      </c>
      <c r="N252" s="241" t="s">
        <v>38</v>
      </c>
      <c r="O252" s="242">
        <v>1.48</v>
      </c>
      <c r="P252" s="242">
        <f>O252*H252</f>
        <v>114.24859999999998</v>
      </c>
      <c r="Q252" s="242">
        <v>0</v>
      </c>
      <c r="R252" s="242">
        <f>Q252*H252</f>
        <v>0</v>
      </c>
      <c r="S252" s="242">
        <v>0</v>
      </c>
      <c r="T252" s="243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73721.229999999996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73721.229999999996</v>
      </c>
      <c r="BL252" s="14" t="s">
        <v>288</v>
      </c>
      <c r="BM252" s="228" t="s">
        <v>1734</v>
      </c>
    </row>
    <row r="253" s="2" customFormat="1" ht="6.96" customHeight="1">
      <c r="A253" s="29"/>
      <c r="B253" s="56"/>
      <c r="C253" s="57"/>
      <c r="D253" s="57"/>
      <c r="E253" s="57"/>
      <c r="F253" s="57"/>
      <c r="G253" s="57"/>
      <c r="H253" s="57"/>
      <c r="I253" s="57"/>
      <c r="J253" s="57"/>
      <c r="K253" s="57"/>
      <c r="L253" s="35"/>
      <c r="M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</row>
  </sheetData>
  <sheetProtection sheet="1" autoFilter="0" formatColumns="0" formatRows="0" objects="1" scenarios="1" spinCount="100000" saltValue="2u/AqsXwfT5bM4McHOfS704OJtk70rY2ypUyWzdGEF8Oz3aCps4ULMkcstCfxIl1tK2yTrq4GUrqpEHcnGzMkA==" hashValue="ktYK+9f5rL+9+c9odE6wc/pH0aXi9Opuw54JmYIahBkDTdDe/7+NnC1idENPcFNiYy0XyMUYLSgXxj/2LZIa/Q==" algorithmName="SHA-512" password="CC35"/>
  <autoFilter ref="C129:K25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140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1565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1735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ROUND(J130, 2)</f>
        <v>3046520.5099999998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ROUND((SUM(BE130:BE264)),  2)</f>
        <v>3046520.5099999998</v>
      </c>
      <c r="G35" s="29"/>
      <c r="H35" s="29"/>
      <c r="I35" s="155">
        <v>0.20999999999999999</v>
      </c>
      <c r="J35" s="154">
        <f>ROUND(((SUM(BE130:BE264))*I35),  2)</f>
        <v>639769.31000000006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ROUND((SUM(BF130:BF264)),  2)</f>
        <v>0</v>
      </c>
      <c r="G36" s="29"/>
      <c r="H36" s="29"/>
      <c r="I36" s="155">
        <v>0.14999999999999999</v>
      </c>
      <c r="J36" s="154">
        <f>ROUND(((SUM(BF130:BF264))*I36),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ROUND((SUM(BG130:BG264)),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ROUND((SUM(BH130:BH264)),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ROUND((SUM(BI130:BI264)),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3686289.8199999998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1565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002-4 - Stoky D - Dolní Kruty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J130</f>
        <v>3046520.5099999998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J131</f>
        <v>3046520.5099999998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J132</f>
        <v>2028483.3099999998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J188</f>
        <v>15597.48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J190</f>
        <v>24692.48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J194</f>
        <v>27199.400000000001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J196</f>
        <v>157292.07999999999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J211</f>
        <v>559315.09999999998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J243</f>
        <v>70925.429999999993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J254</f>
        <v>58580.250000000007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J263</f>
        <v>104434.98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6.96" customHeight="1">
      <c r="A110" s="29"/>
      <c r="B110" s="56"/>
      <c r="C110" s="57"/>
      <c r="D110" s="57"/>
      <c r="E110" s="57"/>
      <c r="F110" s="57"/>
      <c r="G110" s="57"/>
      <c r="H110" s="57"/>
      <c r="I110" s="57"/>
      <c r="J110" s="57"/>
      <c r="K110" s="57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="2" customFormat="1" ht="6.96" customHeight="1">
      <c r="A114" s="29"/>
      <c r="B114" s="58"/>
      <c r="C114" s="59"/>
      <c r="D114" s="59"/>
      <c r="E114" s="59"/>
      <c r="F114" s="59"/>
      <c r="G114" s="59"/>
      <c r="H114" s="59"/>
      <c r="I114" s="59"/>
      <c r="J114" s="59"/>
      <c r="K114" s="59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24.96" customHeight="1">
      <c r="A115" s="29"/>
      <c r="B115" s="30"/>
      <c r="C115" s="20" t="s">
        <v>267</v>
      </c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2" customHeight="1">
      <c r="A117" s="29"/>
      <c r="B117" s="30"/>
      <c r="C117" s="26" t="s">
        <v>14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26.25" customHeight="1">
      <c r="A118" s="29"/>
      <c r="B118" s="30"/>
      <c r="C118" s="31"/>
      <c r="D118" s="31"/>
      <c r="E118" s="174" t="str">
        <f>E7</f>
        <v>Kanalizace a ČOV pro obec Horní Kruty, místní část Dolní Kruty, Přestavlky a Bohouňovice II</v>
      </c>
      <c r="F118" s="26"/>
      <c r="G118" s="26"/>
      <c r="H118" s="26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1" customFormat="1" ht="12" customHeight="1">
      <c r="B119" s="18"/>
      <c r="C119" s="26" t="s">
        <v>246</v>
      </c>
      <c r="D119" s="19"/>
      <c r="E119" s="19"/>
      <c r="F119" s="19"/>
      <c r="G119" s="19"/>
      <c r="H119" s="19"/>
      <c r="I119" s="19"/>
      <c r="J119" s="19"/>
      <c r="K119" s="19"/>
      <c r="L119" s="17"/>
    </row>
    <row r="120" s="2" customFormat="1" ht="16.5" customHeight="1">
      <c r="A120" s="29"/>
      <c r="B120" s="30"/>
      <c r="C120" s="31"/>
      <c r="D120" s="31"/>
      <c r="E120" s="174" t="s">
        <v>1565</v>
      </c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248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6.5" customHeight="1">
      <c r="A122" s="29"/>
      <c r="B122" s="30"/>
      <c r="C122" s="31"/>
      <c r="D122" s="31"/>
      <c r="E122" s="66" t="str">
        <f>E11</f>
        <v>002-4 - Stoky D - Dolní Kruty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6.96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2" customHeight="1">
      <c r="A124" s="29"/>
      <c r="B124" s="30"/>
      <c r="C124" s="26" t="s">
        <v>18</v>
      </c>
      <c r="D124" s="31"/>
      <c r="E124" s="31"/>
      <c r="F124" s="23" t="str">
        <f>F14</f>
        <v>Horní Kruty, místní část Dolní Kruty, Přestavlky a</v>
      </c>
      <c r="G124" s="31"/>
      <c r="H124" s="31"/>
      <c r="I124" s="26" t="s">
        <v>20</v>
      </c>
      <c r="J124" s="69" t="str">
        <f>IF(J14="","",J14)</f>
        <v>10. 2. 2021</v>
      </c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40.05" customHeight="1">
      <c r="A126" s="29"/>
      <c r="B126" s="30"/>
      <c r="C126" s="26" t="s">
        <v>22</v>
      </c>
      <c r="D126" s="31"/>
      <c r="E126" s="31"/>
      <c r="F126" s="23" t="str">
        <f>E17</f>
        <v>Obec Horní Kruty</v>
      </c>
      <c r="G126" s="31"/>
      <c r="H126" s="31"/>
      <c r="I126" s="26" t="s">
        <v>28</v>
      </c>
      <c r="J126" s="27" t="str">
        <f>E23</f>
        <v>Vodohospodářské inženýrské služby a.s.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5.15" customHeight="1">
      <c r="A127" s="29"/>
      <c r="B127" s="30"/>
      <c r="C127" s="26" t="s">
        <v>26</v>
      </c>
      <c r="D127" s="31"/>
      <c r="E127" s="31"/>
      <c r="F127" s="23" t="str">
        <f>IF(E20="","",E20)</f>
        <v xml:space="preserve"> </v>
      </c>
      <c r="G127" s="31"/>
      <c r="H127" s="31"/>
      <c r="I127" s="26" t="s">
        <v>31</v>
      </c>
      <c r="J127" s="27" t="str">
        <f>E26</f>
        <v xml:space="preserve"> 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0.32" customHeight="1">
      <c r="A128" s="29"/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11" customFormat="1" ht="29.28" customHeight="1">
      <c r="A129" s="190"/>
      <c r="B129" s="191"/>
      <c r="C129" s="192" t="s">
        <v>268</v>
      </c>
      <c r="D129" s="193" t="s">
        <v>58</v>
      </c>
      <c r="E129" s="193" t="s">
        <v>54</v>
      </c>
      <c r="F129" s="193" t="s">
        <v>55</v>
      </c>
      <c r="G129" s="193" t="s">
        <v>269</v>
      </c>
      <c r="H129" s="193" t="s">
        <v>270</v>
      </c>
      <c r="I129" s="193" t="s">
        <v>271</v>
      </c>
      <c r="J129" s="194" t="s">
        <v>252</v>
      </c>
      <c r="K129" s="195" t="s">
        <v>272</v>
      </c>
      <c r="L129" s="196"/>
      <c r="M129" s="90" t="s">
        <v>1</v>
      </c>
      <c r="N129" s="91" t="s">
        <v>37</v>
      </c>
      <c r="O129" s="91" t="s">
        <v>273</v>
      </c>
      <c r="P129" s="91" t="s">
        <v>274</v>
      </c>
      <c r="Q129" s="91" t="s">
        <v>275</v>
      </c>
      <c r="R129" s="91" t="s">
        <v>276</v>
      </c>
      <c r="S129" s="91" t="s">
        <v>277</v>
      </c>
      <c r="T129" s="92" t="s">
        <v>278</v>
      </c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</row>
    <row r="130" s="2" customFormat="1" ht="22.8" customHeight="1">
      <c r="A130" s="29"/>
      <c r="B130" s="30"/>
      <c r="C130" s="97" t="s">
        <v>279</v>
      </c>
      <c r="D130" s="31"/>
      <c r="E130" s="31"/>
      <c r="F130" s="31"/>
      <c r="G130" s="31"/>
      <c r="H130" s="31"/>
      <c r="I130" s="31"/>
      <c r="J130" s="197">
        <f>BK130</f>
        <v>3046520.5099999998</v>
      </c>
      <c r="K130" s="31"/>
      <c r="L130" s="35"/>
      <c r="M130" s="93"/>
      <c r="N130" s="198"/>
      <c r="O130" s="94"/>
      <c r="P130" s="199">
        <f>P131</f>
        <v>3926.6605759999993</v>
      </c>
      <c r="Q130" s="94"/>
      <c r="R130" s="199">
        <f>R131</f>
        <v>109.35637857</v>
      </c>
      <c r="S130" s="94"/>
      <c r="T130" s="200">
        <f>T131</f>
        <v>108.53455899999997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72</v>
      </c>
      <c r="AU130" s="14" t="s">
        <v>254</v>
      </c>
      <c r="BK130" s="201">
        <f>BK131</f>
        <v>3046520.5099999998</v>
      </c>
    </row>
    <row r="131" s="12" customFormat="1" ht="25.92" customHeight="1">
      <c r="A131" s="12"/>
      <c r="B131" s="202"/>
      <c r="C131" s="203"/>
      <c r="D131" s="204" t="s">
        <v>72</v>
      </c>
      <c r="E131" s="205" t="s">
        <v>280</v>
      </c>
      <c r="F131" s="205" t="s">
        <v>281</v>
      </c>
      <c r="G131" s="203"/>
      <c r="H131" s="203"/>
      <c r="I131" s="203"/>
      <c r="J131" s="206">
        <f>BK131</f>
        <v>3046520.5099999998</v>
      </c>
      <c r="K131" s="203"/>
      <c r="L131" s="207"/>
      <c r="M131" s="208"/>
      <c r="N131" s="209"/>
      <c r="O131" s="209"/>
      <c r="P131" s="210">
        <f>P132+P188+P190+P194+P196+P211+P243+P254+P263</f>
        <v>3926.6605759999993</v>
      </c>
      <c r="Q131" s="209"/>
      <c r="R131" s="210">
        <f>R132+R188+R190+R194+R196+R211+R243+R254+R263</f>
        <v>109.35637857</v>
      </c>
      <c r="S131" s="209"/>
      <c r="T131" s="211">
        <f>T132+T188+T190+T194+T196+T211+T243+T254+T263</f>
        <v>108.53455899999997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73</v>
      </c>
      <c r="AY131" s="212" t="s">
        <v>282</v>
      </c>
      <c r="BK131" s="214">
        <f>BK132+BK188+BK190+BK194+BK196+BK211+BK243+BK254+BK263</f>
        <v>3046520.5099999998</v>
      </c>
    </row>
    <row r="132" s="12" customFormat="1" ht="22.8" customHeight="1">
      <c r="A132" s="12"/>
      <c r="B132" s="202"/>
      <c r="C132" s="203"/>
      <c r="D132" s="204" t="s">
        <v>72</v>
      </c>
      <c r="E132" s="215" t="s">
        <v>80</v>
      </c>
      <c r="F132" s="215" t="s">
        <v>283</v>
      </c>
      <c r="G132" s="203"/>
      <c r="H132" s="203"/>
      <c r="I132" s="203"/>
      <c r="J132" s="216">
        <f>BK132</f>
        <v>2028483.3099999998</v>
      </c>
      <c r="K132" s="203"/>
      <c r="L132" s="207"/>
      <c r="M132" s="208"/>
      <c r="N132" s="209"/>
      <c r="O132" s="209"/>
      <c r="P132" s="210">
        <f>SUM(P133:P187)</f>
        <v>3265.3394639999997</v>
      </c>
      <c r="Q132" s="209"/>
      <c r="R132" s="210">
        <f>SUM(R133:R187)</f>
        <v>3.87523828</v>
      </c>
      <c r="S132" s="209"/>
      <c r="T132" s="211">
        <f>SUM(T133:T187)</f>
        <v>95.12210899999998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80</v>
      </c>
      <c r="AY132" s="212" t="s">
        <v>282</v>
      </c>
      <c r="BK132" s="214">
        <f>SUM(BK133:BK187)</f>
        <v>2028483.3099999998</v>
      </c>
    </row>
    <row r="133" s="2" customFormat="1" ht="21.75" customHeight="1">
      <c r="A133" s="29"/>
      <c r="B133" s="30"/>
      <c r="C133" s="217" t="s">
        <v>80</v>
      </c>
      <c r="D133" s="217" t="s">
        <v>284</v>
      </c>
      <c r="E133" s="218" t="s">
        <v>899</v>
      </c>
      <c r="F133" s="219" t="s">
        <v>900</v>
      </c>
      <c r="G133" s="220" t="s">
        <v>287</v>
      </c>
      <c r="H133" s="221">
        <v>35.93</v>
      </c>
      <c r="I133" s="222">
        <v>96.400000000000006</v>
      </c>
      <c r="J133" s="222">
        <f>ROUND(I133*H133,2)</f>
        <v>3463.6500000000001</v>
      </c>
      <c r="K133" s="223"/>
      <c r="L133" s="35"/>
      <c r="M133" s="224" t="s">
        <v>1</v>
      </c>
      <c r="N133" s="225" t="s">
        <v>38</v>
      </c>
      <c r="O133" s="226">
        <v>0.313</v>
      </c>
      <c r="P133" s="226">
        <f>O133*H133</f>
        <v>11.246090000000001</v>
      </c>
      <c r="Q133" s="226">
        <v>0</v>
      </c>
      <c r="R133" s="226">
        <f>Q133*H133</f>
        <v>0</v>
      </c>
      <c r="S133" s="226">
        <v>0.255</v>
      </c>
      <c r="T133" s="227">
        <f>S133*H133</f>
        <v>9.1621500000000005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3463.6500000000001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3463.6500000000001</v>
      </c>
      <c r="BL133" s="14" t="s">
        <v>288</v>
      </c>
      <c r="BM133" s="228" t="s">
        <v>1483</v>
      </c>
    </row>
    <row r="134" s="2" customFormat="1" ht="21.75" customHeight="1">
      <c r="A134" s="29"/>
      <c r="B134" s="30"/>
      <c r="C134" s="217" t="s">
        <v>82</v>
      </c>
      <c r="D134" s="217" t="s">
        <v>284</v>
      </c>
      <c r="E134" s="218" t="s">
        <v>1061</v>
      </c>
      <c r="F134" s="219" t="s">
        <v>1062</v>
      </c>
      <c r="G134" s="220" t="s">
        <v>287</v>
      </c>
      <c r="H134" s="221">
        <v>65.609999999999999</v>
      </c>
      <c r="I134" s="222">
        <v>64.599999999999994</v>
      </c>
      <c r="J134" s="222">
        <f>ROUND(I134*H134,2)</f>
        <v>4238.4099999999999</v>
      </c>
      <c r="K134" s="223"/>
      <c r="L134" s="35"/>
      <c r="M134" s="224" t="s">
        <v>1</v>
      </c>
      <c r="N134" s="225" t="s">
        <v>38</v>
      </c>
      <c r="O134" s="226">
        <v>0.13100000000000001</v>
      </c>
      <c r="P134" s="226">
        <f>O134*H134</f>
        <v>8.5949100000000005</v>
      </c>
      <c r="Q134" s="226">
        <v>0</v>
      </c>
      <c r="R134" s="226">
        <f>Q134*H134</f>
        <v>0</v>
      </c>
      <c r="S134" s="226">
        <v>0.19</v>
      </c>
      <c r="T134" s="227">
        <f>S134*H134</f>
        <v>12.4659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4238.4099999999999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4238.4099999999999</v>
      </c>
      <c r="BL134" s="14" t="s">
        <v>288</v>
      </c>
      <c r="BM134" s="228" t="s">
        <v>1063</v>
      </c>
    </row>
    <row r="135" s="2" customFormat="1" ht="21.75" customHeight="1">
      <c r="A135" s="29"/>
      <c r="B135" s="30"/>
      <c r="C135" s="217" t="s">
        <v>155</v>
      </c>
      <c r="D135" s="217" t="s">
        <v>284</v>
      </c>
      <c r="E135" s="218" t="s">
        <v>1064</v>
      </c>
      <c r="F135" s="219" t="s">
        <v>1065</v>
      </c>
      <c r="G135" s="220" t="s">
        <v>287</v>
      </c>
      <c r="H135" s="221">
        <v>103.24</v>
      </c>
      <c r="I135" s="222">
        <v>93.700000000000003</v>
      </c>
      <c r="J135" s="222">
        <f>ROUND(I135*H135,2)</f>
        <v>9673.5900000000001</v>
      </c>
      <c r="K135" s="223"/>
      <c r="L135" s="35"/>
      <c r="M135" s="224" t="s">
        <v>1</v>
      </c>
      <c r="N135" s="225" t="s">
        <v>38</v>
      </c>
      <c r="O135" s="226">
        <v>0.19</v>
      </c>
      <c r="P135" s="226">
        <f>O135*H135</f>
        <v>19.615600000000001</v>
      </c>
      <c r="Q135" s="226">
        <v>0</v>
      </c>
      <c r="R135" s="226">
        <f>Q135*H135</f>
        <v>0</v>
      </c>
      <c r="S135" s="226">
        <v>0.28999999999999998</v>
      </c>
      <c r="T135" s="227">
        <f>S135*H135</f>
        <v>29.939599999999995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9673.5900000000001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9673.5900000000001</v>
      </c>
      <c r="BL135" s="14" t="s">
        <v>288</v>
      </c>
      <c r="BM135" s="228" t="s">
        <v>1066</v>
      </c>
    </row>
    <row r="136" s="2" customFormat="1" ht="21.75" customHeight="1">
      <c r="A136" s="29"/>
      <c r="B136" s="30"/>
      <c r="C136" s="217" t="s">
        <v>288</v>
      </c>
      <c r="D136" s="217" t="s">
        <v>284</v>
      </c>
      <c r="E136" s="218" t="s">
        <v>1067</v>
      </c>
      <c r="F136" s="219" t="s">
        <v>1068</v>
      </c>
      <c r="G136" s="220" t="s">
        <v>287</v>
      </c>
      <c r="H136" s="221">
        <v>70.363</v>
      </c>
      <c r="I136" s="222">
        <v>77.299999999999997</v>
      </c>
      <c r="J136" s="222">
        <f>ROUND(I136*H136,2)</f>
        <v>5439.0600000000004</v>
      </c>
      <c r="K136" s="223"/>
      <c r="L136" s="35"/>
      <c r="M136" s="224" t="s">
        <v>1</v>
      </c>
      <c r="N136" s="225" t="s">
        <v>38</v>
      </c>
      <c r="O136" s="226">
        <v>0.158</v>
      </c>
      <c r="P136" s="226">
        <f>O136*H136</f>
        <v>11.117354000000001</v>
      </c>
      <c r="Q136" s="226">
        <v>0</v>
      </c>
      <c r="R136" s="226">
        <f>Q136*H136</f>
        <v>0</v>
      </c>
      <c r="S136" s="226">
        <v>0.098000000000000004</v>
      </c>
      <c r="T136" s="227">
        <f>S136*H136</f>
        <v>6.8955739999999999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5439.0600000000004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5439.0600000000004</v>
      </c>
      <c r="BL136" s="14" t="s">
        <v>288</v>
      </c>
      <c r="BM136" s="228" t="s">
        <v>1069</v>
      </c>
    </row>
    <row r="137" s="2" customFormat="1" ht="21.75" customHeight="1">
      <c r="A137" s="29"/>
      <c r="B137" s="30"/>
      <c r="C137" s="217" t="s">
        <v>299</v>
      </c>
      <c r="D137" s="217" t="s">
        <v>284</v>
      </c>
      <c r="E137" s="218" t="s">
        <v>1070</v>
      </c>
      <c r="F137" s="219" t="s">
        <v>1071</v>
      </c>
      <c r="G137" s="220" t="s">
        <v>287</v>
      </c>
      <c r="H137" s="221">
        <v>73.409999999999997</v>
      </c>
      <c r="I137" s="222">
        <v>111</v>
      </c>
      <c r="J137" s="222">
        <f>ROUND(I137*H137,2)</f>
        <v>8148.5100000000002</v>
      </c>
      <c r="K137" s="223"/>
      <c r="L137" s="35"/>
      <c r="M137" s="224" t="s">
        <v>1</v>
      </c>
      <c r="N137" s="225" t="s">
        <v>38</v>
      </c>
      <c r="O137" s="226">
        <v>0.218</v>
      </c>
      <c r="P137" s="226">
        <f>O137*H137</f>
        <v>16.00338</v>
      </c>
      <c r="Q137" s="226">
        <v>0</v>
      </c>
      <c r="R137" s="226">
        <f>Q137*H137</f>
        <v>0</v>
      </c>
      <c r="S137" s="226">
        <v>0.22</v>
      </c>
      <c r="T137" s="227">
        <f>S137*H137</f>
        <v>16.150199999999998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8148.5100000000002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8148.5100000000002</v>
      </c>
      <c r="BL137" s="14" t="s">
        <v>288</v>
      </c>
      <c r="BM137" s="228" t="s">
        <v>1072</v>
      </c>
    </row>
    <row r="138" s="2" customFormat="1" ht="21.75" customHeight="1">
      <c r="A138" s="29"/>
      <c r="B138" s="30"/>
      <c r="C138" s="217" t="s">
        <v>303</v>
      </c>
      <c r="D138" s="217" t="s">
        <v>284</v>
      </c>
      <c r="E138" s="218" t="s">
        <v>1528</v>
      </c>
      <c r="F138" s="219" t="s">
        <v>1529</v>
      </c>
      <c r="G138" s="220" t="s">
        <v>287</v>
      </c>
      <c r="H138" s="221">
        <v>29.829999999999998</v>
      </c>
      <c r="I138" s="222">
        <v>187</v>
      </c>
      <c r="J138" s="222">
        <f>ROUND(I138*H138,2)</f>
        <v>5578.21</v>
      </c>
      <c r="K138" s="223"/>
      <c r="L138" s="35"/>
      <c r="M138" s="224" t="s">
        <v>1</v>
      </c>
      <c r="N138" s="225" t="s">
        <v>38</v>
      </c>
      <c r="O138" s="226">
        <v>0.378</v>
      </c>
      <c r="P138" s="226">
        <f>O138*H138</f>
        <v>11.275739999999999</v>
      </c>
      <c r="Q138" s="226">
        <v>0</v>
      </c>
      <c r="R138" s="226">
        <f>Q138*H138</f>
        <v>0</v>
      </c>
      <c r="S138" s="226">
        <v>0.316</v>
      </c>
      <c r="T138" s="227">
        <f>S138*H138</f>
        <v>9.4262800000000002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5578.21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5578.21</v>
      </c>
      <c r="BL138" s="14" t="s">
        <v>288</v>
      </c>
      <c r="BM138" s="228" t="s">
        <v>1573</v>
      </c>
    </row>
    <row r="139" s="2" customFormat="1" ht="21.75" customHeight="1">
      <c r="A139" s="29"/>
      <c r="B139" s="30"/>
      <c r="C139" s="217" t="s">
        <v>307</v>
      </c>
      <c r="D139" s="217" t="s">
        <v>284</v>
      </c>
      <c r="E139" s="218" t="s">
        <v>316</v>
      </c>
      <c r="F139" s="219" t="s">
        <v>317</v>
      </c>
      <c r="G139" s="220" t="s">
        <v>287</v>
      </c>
      <c r="H139" s="221">
        <v>26.847000000000001</v>
      </c>
      <c r="I139" s="222">
        <v>70</v>
      </c>
      <c r="J139" s="222">
        <f>ROUND(I139*H139,2)</f>
        <v>1879.29</v>
      </c>
      <c r="K139" s="223"/>
      <c r="L139" s="35"/>
      <c r="M139" s="224" t="s">
        <v>1</v>
      </c>
      <c r="N139" s="225" t="s">
        <v>38</v>
      </c>
      <c r="O139" s="226">
        <v>0.012999999999999999</v>
      </c>
      <c r="P139" s="226">
        <f>O139*H139</f>
        <v>0.34901100000000002</v>
      </c>
      <c r="Q139" s="226">
        <v>9.0000000000000006E-05</v>
      </c>
      <c r="R139" s="226">
        <f>Q139*H139</f>
        <v>0.0024162300000000001</v>
      </c>
      <c r="S139" s="226">
        <v>0.11500000000000001</v>
      </c>
      <c r="T139" s="227">
        <f>S139*H139</f>
        <v>3.0874050000000004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1879.29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1879.29</v>
      </c>
      <c r="BL139" s="14" t="s">
        <v>288</v>
      </c>
      <c r="BM139" s="228" t="s">
        <v>1574</v>
      </c>
    </row>
    <row r="140" s="2" customFormat="1" ht="16.5" customHeight="1">
      <c r="A140" s="29"/>
      <c r="B140" s="30"/>
      <c r="C140" s="217" t="s">
        <v>311</v>
      </c>
      <c r="D140" s="217" t="s">
        <v>284</v>
      </c>
      <c r="E140" s="218" t="s">
        <v>810</v>
      </c>
      <c r="F140" s="219" t="s">
        <v>811</v>
      </c>
      <c r="G140" s="220" t="s">
        <v>322</v>
      </c>
      <c r="H140" s="221">
        <v>39</v>
      </c>
      <c r="I140" s="222">
        <v>59.899999999999999</v>
      </c>
      <c r="J140" s="222">
        <f>ROUND(I140*H140,2)</f>
        <v>2336.0999999999999</v>
      </c>
      <c r="K140" s="223"/>
      <c r="L140" s="35"/>
      <c r="M140" s="224" t="s">
        <v>1</v>
      </c>
      <c r="N140" s="225" t="s">
        <v>38</v>
      </c>
      <c r="O140" s="226">
        <v>0.13300000000000001</v>
      </c>
      <c r="P140" s="226">
        <f>O140*H140</f>
        <v>5.1870000000000003</v>
      </c>
      <c r="Q140" s="226">
        <v>0</v>
      </c>
      <c r="R140" s="226">
        <f>Q140*H140</f>
        <v>0</v>
      </c>
      <c r="S140" s="226">
        <v>0.20499999999999999</v>
      </c>
      <c r="T140" s="227">
        <f>S140*H140</f>
        <v>7.9949999999999992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2336.0999999999999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2336.0999999999999</v>
      </c>
      <c r="BL140" s="14" t="s">
        <v>288</v>
      </c>
      <c r="BM140" s="228" t="s">
        <v>1484</v>
      </c>
    </row>
    <row r="141" s="2" customFormat="1" ht="16.5" customHeight="1">
      <c r="A141" s="29"/>
      <c r="B141" s="30"/>
      <c r="C141" s="217" t="s">
        <v>315</v>
      </c>
      <c r="D141" s="217" t="s">
        <v>284</v>
      </c>
      <c r="E141" s="218" t="s">
        <v>320</v>
      </c>
      <c r="F141" s="219" t="s">
        <v>321</v>
      </c>
      <c r="G141" s="220" t="s">
        <v>322</v>
      </c>
      <c r="H141" s="221">
        <v>10</v>
      </c>
      <c r="I141" s="222">
        <v>273</v>
      </c>
      <c r="J141" s="222">
        <f>ROUND(I141*H141,2)</f>
        <v>2730</v>
      </c>
      <c r="K141" s="223"/>
      <c r="L141" s="35"/>
      <c r="M141" s="224" t="s">
        <v>1</v>
      </c>
      <c r="N141" s="225" t="s">
        <v>38</v>
      </c>
      <c r="O141" s="226">
        <v>0.30299999999999999</v>
      </c>
      <c r="P141" s="226">
        <f>O141*H141</f>
        <v>3.0299999999999998</v>
      </c>
      <c r="Q141" s="226">
        <v>0.0071900000000000002</v>
      </c>
      <c r="R141" s="226">
        <f>Q141*H141</f>
        <v>0.071900000000000006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2730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2730</v>
      </c>
      <c r="BL141" s="14" t="s">
        <v>288</v>
      </c>
      <c r="BM141" s="228" t="s">
        <v>1662</v>
      </c>
    </row>
    <row r="142" s="2" customFormat="1" ht="21.75" customHeight="1">
      <c r="A142" s="29"/>
      <c r="B142" s="30"/>
      <c r="C142" s="217" t="s">
        <v>319</v>
      </c>
      <c r="D142" s="217" t="s">
        <v>284</v>
      </c>
      <c r="E142" s="218" t="s">
        <v>325</v>
      </c>
      <c r="F142" s="219" t="s">
        <v>326</v>
      </c>
      <c r="G142" s="220" t="s">
        <v>327</v>
      </c>
      <c r="H142" s="221">
        <v>132</v>
      </c>
      <c r="I142" s="222">
        <v>74.900000000000006</v>
      </c>
      <c r="J142" s="222">
        <f>ROUND(I142*H142,2)</f>
        <v>9886.7999999999993</v>
      </c>
      <c r="K142" s="223"/>
      <c r="L142" s="35"/>
      <c r="M142" s="224" t="s">
        <v>1</v>
      </c>
      <c r="N142" s="225" t="s">
        <v>38</v>
      </c>
      <c r="O142" s="226">
        <v>0.184</v>
      </c>
      <c r="P142" s="226">
        <f>O142*H142</f>
        <v>24.288</v>
      </c>
      <c r="Q142" s="226">
        <v>3.0000000000000001E-05</v>
      </c>
      <c r="R142" s="226">
        <f>Q142*H142</f>
        <v>0.00396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9886.7999999999993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9886.7999999999993</v>
      </c>
      <c r="BL142" s="14" t="s">
        <v>288</v>
      </c>
      <c r="BM142" s="228" t="s">
        <v>328</v>
      </c>
    </row>
    <row r="143" s="2" customFormat="1" ht="21.75" customHeight="1">
      <c r="A143" s="29"/>
      <c r="B143" s="30"/>
      <c r="C143" s="217" t="s">
        <v>324</v>
      </c>
      <c r="D143" s="217" t="s">
        <v>284</v>
      </c>
      <c r="E143" s="218" t="s">
        <v>330</v>
      </c>
      <c r="F143" s="219" t="s">
        <v>331</v>
      </c>
      <c r="G143" s="220" t="s">
        <v>332</v>
      </c>
      <c r="H143" s="221">
        <v>11</v>
      </c>
      <c r="I143" s="222">
        <v>43.899999999999999</v>
      </c>
      <c r="J143" s="222">
        <f>ROUND(I143*H143,2)</f>
        <v>482.89999999999998</v>
      </c>
      <c r="K143" s="223"/>
      <c r="L143" s="35"/>
      <c r="M143" s="224" t="s">
        <v>1</v>
      </c>
      <c r="N143" s="225" t="s">
        <v>38</v>
      </c>
      <c r="O143" s="226">
        <v>0</v>
      </c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482.89999999999998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482.89999999999998</v>
      </c>
      <c r="BL143" s="14" t="s">
        <v>288</v>
      </c>
      <c r="BM143" s="228" t="s">
        <v>333</v>
      </c>
    </row>
    <row r="144" s="2" customFormat="1" ht="16.5" customHeight="1">
      <c r="A144" s="29"/>
      <c r="B144" s="30"/>
      <c r="C144" s="217" t="s">
        <v>329</v>
      </c>
      <c r="D144" s="217" t="s">
        <v>284</v>
      </c>
      <c r="E144" s="218" t="s">
        <v>335</v>
      </c>
      <c r="F144" s="219" t="s">
        <v>336</v>
      </c>
      <c r="G144" s="220" t="s">
        <v>322</v>
      </c>
      <c r="H144" s="221">
        <v>26</v>
      </c>
      <c r="I144" s="222">
        <v>248</v>
      </c>
      <c r="J144" s="222">
        <f>ROUND(I144*H144,2)</f>
        <v>6448</v>
      </c>
      <c r="K144" s="223"/>
      <c r="L144" s="35"/>
      <c r="M144" s="224" t="s">
        <v>1</v>
      </c>
      <c r="N144" s="225" t="s">
        <v>38</v>
      </c>
      <c r="O144" s="226">
        <v>0.58099999999999996</v>
      </c>
      <c r="P144" s="226">
        <f>O144*H144</f>
        <v>15.105999999999998</v>
      </c>
      <c r="Q144" s="226">
        <v>0.036900000000000002</v>
      </c>
      <c r="R144" s="226">
        <f>Q144*H144</f>
        <v>0.95940000000000003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6448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6448</v>
      </c>
      <c r="BL144" s="14" t="s">
        <v>288</v>
      </c>
      <c r="BM144" s="228" t="s">
        <v>337</v>
      </c>
    </row>
    <row r="145" s="2" customFormat="1" ht="16.5" customHeight="1">
      <c r="A145" s="29"/>
      <c r="B145" s="30"/>
      <c r="C145" s="217" t="s">
        <v>334</v>
      </c>
      <c r="D145" s="217" t="s">
        <v>284</v>
      </c>
      <c r="E145" s="218" t="s">
        <v>778</v>
      </c>
      <c r="F145" s="219" t="s">
        <v>779</v>
      </c>
      <c r="G145" s="220" t="s">
        <v>322</v>
      </c>
      <c r="H145" s="221">
        <v>5.2000000000000002</v>
      </c>
      <c r="I145" s="222">
        <v>325</v>
      </c>
      <c r="J145" s="222">
        <f>ROUND(I145*H145,2)</f>
        <v>1690</v>
      </c>
      <c r="K145" s="223"/>
      <c r="L145" s="35"/>
      <c r="M145" s="224" t="s">
        <v>1</v>
      </c>
      <c r="N145" s="225" t="s">
        <v>38</v>
      </c>
      <c r="O145" s="226">
        <v>0.81799999999999995</v>
      </c>
      <c r="P145" s="226">
        <f>O145*H145</f>
        <v>4.2535999999999996</v>
      </c>
      <c r="Q145" s="226">
        <v>0.0086800000000000002</v>
      </c>
      <c r="R145" s="226">
        <f>Q145*H145</f>
        <v>0.045136000000000003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1690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1690</v>
      </c>
      <c r="BL145" s="14" t="s">
        <v>288</v>
      </c>
      <c r="BM145" s="228" t="s">
        <v>780</v>
      </c>
    </row>
    <row r="146" s="2" customFormat="1" ht="21.75" customHeight="1">
      <c r="A146" s="29"/>
      <c r="B146" s="30"/>
      <c r="C146" s="217" t="s">
        <v>338</v>
      </c>
      <c r="D146" s="217" t="s">
        <v>284</v>
      </c>
      <c r="E146" s="218" t="s">
        <v>339</v>
      </c>
      <c r="F146" s="219" t="s">
        <v>340</v>
      </c>
      <c r="G146" s="220" t="s">
        <v>322</v>
      </c>
      <c r="H146" s="221">
        <v>39</v>
      </c>
      <c r="I146" s="222">
        <v>238</v>
      </c>
      <c r="J146" s="222">
        <f>ROUND(I146*H146,2)</f>
        <v>9282</v>
      </c>
      <c r="K146" s="223"/>
      <c r="L146" s="35"/>
      <c r="M146" s="224" t="s">
        <v>1</v>
      </c>
      <c r="N146" s="225" t="s">
        <v>38</v>
      </c>
      <c r="O146" s="226">
        <v>0.54700000000000004</v>
      </c>
      <c r="P146" s="226">
        <f>O146*H146</f>
        <v>21.333000000000002</v>
      </c>
      <c r="Q146" s="226">
        <v>0.036900000000000002</v>
      </c>
      <c r="R146" s="226">
        <f>Q146*H146</f>
        <v>1.4391000000000001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9282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9282</v>
      </c>
      <c r="BL146" s="14" t="s">
        <v>288</v>
      </c>
      <c r="BM146" s="228" t="s">
        <v>341</v>
      </c>
    </row>
    <row r="147" s="2" customFormat="1" ht="21.75" customHeight="1">
      <c r="A147" s="29"/>
      <c r="B147" s="30"/>
      <c r="C147" s="217" t="s">
        <v>8</v>
      </c>
      <c r="D147" s="217" t="s">
        <v>284</v>
      </c>
      <c r="E147" s="218" t="s">
        <v>342</v>
      </c>
      <c r="F147" s="219" t="s">
        <v>343</v>
      </c>
      <c r="G147" s="220" t="s">
        <v>322</v>
      </c>
      <c r="H147" s="221">
        <v>254.5</v>
      </c>
      <c r="I147" s="222">
        <v>63.100000000000001</v>
      </c>
      <c r="J147" s="222">
        <f>ROUND(I147*H147,2)</f>
        <v>16058.950000000001</v>
      </c>
      <c r="K147" s="223"/>
      <c r="L147" s="35"/>
      <c r="M147" s="224" t="s">
        <v>1</v>
      </c>
      <c r="N147" s="225" t="s">
        <v>38</v>
      </c>
      <c r="O147" s="226">
        <v>0.113</v>
      </c>
      <c r="P147" s="226">
        <f>O147*H147</f>
        <v>28.758500000000002</v>
      </c>
      <c r="Q147" s="226">
        <v>0.00013999999999999999</v>
      </c>
      <c r="R147" s="226">
        <f>Q147*H147</f>
        <v>0.035629999999999995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16058.950000000001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16058.950000000001</v>
      </c>
      <c r="BL147" s="14" t="s">
        <v>288</v>
      </c>
      <c r="BM147" s="228" t="s">
        <v>908</v>
      </c>
    </row>
    <row r="148" s="2" customFormat="1" ht="21.75" customHeight="1">
      <c r="A148" s="29"/>
      <c r="B148" s="30"/>
      <c r="C148" s="217" t="s">
        <v>345</v>
      </c>
      <c r="D148" s="217" t="s">
        <v>284</v>
      </c>
      <c r="E148" s="218" t="s">
        <v>346</v>
      </c>
      <c r="F148" s="219" t="s">
        <v>347</v>
      </c>
      <c r="G148" s="220" t="s">
        <v>322</v>
      </c>
      <c r="H148" s="221">
        <v>254.5</v>
      </c>
      <c r="I148" s="222">
        <v>36.799999999999997</v>
      </c>
      <c r="J148" s="222">
        <f>ROUND(I148*H148,2)</f>
        <v>9365.6000000000004</v>
      </c>
      <c r="K148" s="223"/>
      <c r="L148" s="35"/>
      <c r="M148" s="224" t="s">
        <v>1</v>
      </c>
      <c r="N148" s="225" t="s">
        <v>38</v>
      </c>
      <c r="O148" s="226">
        <v>0.072999999999999995</v>
      </c>
      <c r="P148" s="226">
        <f>O148*H148</f>
        <v>18.578499999999998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9365.6000000000004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9365.6000000000004</v>
      </c>
      <c r="BL148" s="14" t="s">
        <v>288</v>
      </c>
      <c r="BM148" s="228" t="s">
        <v>909</v>
      </c>
    </row>
    <row r="149" s="2" customFormat="1" ht="21.75" customHeight="1">
      <c r="A149" s="29"/>
      <c r="B149" s="30"/>
      <c r="C149" s="217" t="s">
        <v>349</v>
      </c>
      <c r="D149" s="217" t="s">
        <v>284</v>
      </c>
      <c r="E149" s="218" t="s">
        <v>350</v>
      </c>
      <c r="F149" s="219" t="s">
        <v>351</v>
      </c>
      <c r="G149" s="220" t="s">
        <v>287</v>
      </c>
      <c r="H149" s="221">
        <v>105.51000000000001</v>
      </c>
      <c r="I149" s="222">
        <v>50.399999999999999</v>
      </c>
      <c r="J149" s="222">
        <f>ROUND(I149*H149,2)</f>
        <v>5317.6999999999998</v>
      </c>
      <c r="K149" s="223"/>
      <c r="L149" s="35"/>
      <c r="M149" s="224" t="s">
        <v>1</v>
      </c>
      <c r="N149" s="225" t="s">
        <v>38</v>
      </c>
      <c r="O149" s="226">
        <v>0.075999999999999998</v>
      </c>
      <c r="P149" s="226">
        <f>O149*H149</f>
        <v>8.0187600000000003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5317.6999999999998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5317.6999999999998</v>
      </c>
      <c r="BL149" s="14" t="s">
        <v>288</v>
      </c>
      <c r="BM149" s="228" t="s">
        <v>352</v>
      </c>
    </row>
    <row r="150" s="2" customFormat="1" ht="33" customHeight="1">
      <c r="A150" s="29"/>
      <c r="B150" s="30"/>
      <c r="C150" s="217" t="s">
        <v>353</v>
      </c>
      <c r="D150" s="217" t="s">
        <v>284</v>
      </c>
      <c r="E150" s="218" t="s">
        <v>1082</v>
      </c>
      <c r="F150" s="219" t="s">
        <v>1083</v>
      </c>
      <c r="G150" s="220" t="s">
        <v>356</v>
      </c>
      <c r="H150" s="221">
        <v>53.652999999999999</v>
      </c>
      <c r="I150" s="222">
        <v>820</v>
      </c>
      <c r="J150" s="222">
        <f>ROUND(I150*H150,2)</f>
        <v>43995.459999999999</v>
      </c>
      <c r="K150" s="223"/>
      <c r="L150" s="35"/>
      <c r="M150" s="224" t="s">
        <v>1</v>
      </c>
      <c r="N150" s="225" t="s">
        <v>38</v>
      </c>
      <c r="O150" s="226">
        <v>1.583</v>
      </c>
      <c r="P150" s="226">
        <f>O150*H150</f>
        <v>84.932699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43995.459999999999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43995.459999999999</v>
      </c>
      <c r="BL150" s="14" t="s">
        <v>288</v>
      </c>
      <c r="BM150" s="228" t="s">
        <v>1084</v>
      </c>
    </row>
    <row r="151" s="2" customFormat="1" ht="33" customHeight="1">
      <c r="A151" s="29"/>
      <c r="B151" s="30"/>
      <c r="C151" s="217" t="s">
        <v>358</v>
      </c>
      <c r="D151" s="217" t="s">
        <v>284</v>
      </c>
      <c r="E151" s="218" t="s">
        <v>1085</v>
      </c>
      <c r="F151" s="219" t="s">
        <v>1086</v>
      </c>
      <c r="G151" s="220" t="s">
        <v>356</v>
      </c>
      <c r="H151" s="221">
        <v>53.652999999999999</v>
      </c>
      <c r="I151" s="222">
        <v>1090</v>
      </c>
      <c r="J151" s="222">
        <f>ROUND(I151*H151,2)</f>
        <v>58481.769999999997</v>
      </c>
      <c r="K151" s="223"/>
      <c r="L151" s="35"/>
      <c r="M151" s="224" t="s">
        <v>1</v>
      </c>
      <c r="N151" s="225" t="s">
        <v>38</v>
      </c>
      <c r="O151" s="226">
        <v>2.1000000000000001</v>
      </c>
      <c r="P151" s="226">
        <f>O151*H151</f>
        <v>112.6713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58481.769999999997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58481.769999999997</v>
      </c>
      <c r="BL151" s="14" t="s">
        <v>288</v>
      </c>
      <c r="BM151" s="228" t="s">
        <v>1087</v>
      </c>
    </row>
    <row r="152" s="2" customFormat="1" ht="33" customHeight="1">
      <c r="A152" s="29"/>
      <c r="B152" s="30"/>
      <c r="C152" s="217" t="s">
        <v>362</v>
      </c>
      <c r="D152" s="217" t="s">
        <v>284</v>
      </c>
      <c r="E152" s="218" t="s">
        <v>1575</v>
      </c>
      <c r="F152" s="219" t="s">
        <v>1576</v>
      </c>
      <c r="G152" s="220" t="s">
        <v>356</v>
      </c>
      <c r="H152" s="221">
        <v>252.16200000000001</v>
      </c>
      <c r="I152" s="222">
        <v>958</v>
      </c>
      <c r="J152" s="222">
        <f>ROUND(I152*H152,2)</f>
        <v>241571.20000000001</v>
      </c>
      <c r="K152" s="223"/>
      <c r="L152" s="35"/>
      <c r="M152" s="224" t="s">
        <v>1</v>
      </c>
      <c r="N152" s="225" t="s">
        <v>38</v>
      </c>
      <c r="O152" s="226">
        <v>1.8500000000000001</v>
      </c>
      <c r="P152" s="226">
        <f>O152*H152</f>
        <v>466.49970000000002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241571.20000000001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241571.20000000001</v>
      </c>
      <c r="BL152" s="14" t="s">
        <v>288</v>
      </c>
      <c r="BM152" s="228" t="s">
        <v>357</v>
      </c>
    </row>
    <row r="153" s="2" customFormat="1" ht="33" customHeight="1">
      <c r="A153" s="29"/>
      <c r="B153" s="30"/>
      <c r="C153" s="217" t="s">
        <v>7</v>
      </c>
      <c r="D153" s="217" t="s">
        <v>284</v>
      </c>
      <c r="E153" s="218" t="s">
        <v>1577</v>
      </c>
      <c r="F153" s="219" t="s">
        <v>1578</v>
      </c>
      <c r="G153" s="220" t="s">
        <v>356</v>
      </c>
      <c r="H153" s="221">
        <v>244.59700000000001</v>
      </c>
      <c r="I153" s="222">
        <v>1290</v>
      </c>
      <c r="J153" s="222">
        <f>ROUND(I153*H153,2)</f>
        <v>315530.13</v>
      </c>
      <c r="K153" s="223"/>
      <c r="L153" s="35"/>
      <c r="M153" s="224" t="s">
        <v>1</v>
      </c>
      <c r="N153" s="225" t="s">
        <v>38</v>
      </c>
      <c r="O153" s="226">
        <v>2.4900000000000002</v>
      </c>
      <c r="P153" s="226">
        <f>O153*H153</f>
        <v>609.04653000000008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315530.13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315530.13</v>
      </c>
      <c r="BL153" s="14" t="s">
        <v>288</v>
      </c>
      <c r="BM153" s="228" t="s">
        <v>361</v>
      </c>
    </row>
    <row r="154" s="2" customFormat="1" ht="33" customHeight="1">
      <c r="A154" s="29"/>
      <c r="B154" s="30"/>
      <c r="C154" s="217" t="s">
        <v>369</v>
      </c>
      <c r="D154" s="217" t="s">
        <v>284</v>
      </c>
      <c r="E154" s="218" t="s">
        <v>1579</v>
      </c>
      <c r="F154" s="219" t="s">
        <v>1580</v>
      </c>
      <c r="G154" s="220" t="s">
        <v>356</v>
      </c>
      <c r="H154" s="221">
        <v>6.3040000000000003</v>
      </c>
      <c r="I154" s="222">
        <v>1870</v>
      </c>
      <c r="J154" s="222">
        <f>ROUND(I154*H154,2)</f>
        <v>11788.48</v>
      </c>
      <c r="K154" s="223"/>
      <c r="L154" s="35"/>
      <c r="M154" s="224" t="s">
        <v>1</v>
      </c>
      <c r="N154" s="225" t="s">
        <v>38</v>
      </c>
      <c r="O154" s="226">
        <v>2.7360000000000002</v>
      </c>
      <c r="P154" s="226">
        <f>O154*H154</f>
        <v>17.247744000000001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11788.48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11788.48</v>
      </c>
      <c r="BL154" s="14" t="s">
        <v>288</v>
      </c>
      <c r="BM154" s="228" t="s">
        <v>1581</v>
      </c>
    </row>
    <row r="155" s="2" customFormat="1" ht="33" customHeight="1">
      <c r="A155" s="29"/>
      <c r="B155" s="30"/>
      <c r="C155" s="217" t="s">
        <v>373</v>
      </c>
      <c r="D155" s="217" t="s">
        <v>284</v>
      </c>
      <c r="E155" s="218" t="s">
        <v>1582</v>
      </c>
      <c r="F155" s="219" t="s">
        <v>1583</v>
      </c>
      <c r="G155" s="220" t="s">
        <v>356</v>
      </c>
      <c r="H155" s="221">
        <v>1.2609999999999999</v>
      </c>
      <c r="I155" s="222">
        <v>2250</v>
      </c>
      <c r="J155" s="222">
        <f>ROUND(I155*H155,2)</f>
        <v>2837.25</v>
      </c>
      <c r="K155" s="223"/>
      <c r="L155" s="35"/>
      <c r="M155" s="224" t="s">
        <v>1</v>
      </c>
      <c r="N155" s="225" t="s">
        <v>38</v>
      </c>
      <c r="O155" s="226">
        <v>3.2989999999999999</v>
      </c>
      <c r="P155" s="226">
        <f>O155*H155</f>
        <v>4.1600389999999994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2837.25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2837.25</v>
      </c>
      <c r="BL155" s="14" t="s">
        <v>288</v>
      </c>
      <c r="BM155" s="228" t="s">
        <v>1584</v>
      </c>
    </row>
    <row r="156" s="2" customFormat="1" ht="16.5" customHeight="1">
      <c r="A156" s="29"/>
      <c r="B156" s="30"/>
      <c r="C156" s="217" t="s">
        <v>377</v>
      </c>
      <c r="D156" s="217" t="s">
        <v>284</v>
      </c>
      <c r="E156" s="218" t="s">
        <v>370</v>
      </c>
      <c r="F156" s="219" t="s">
        <v>371</v>
      </c>
      <c r="G156" s="220" t="s">
        <v>356</v>
      </c>
      <c r="H156" s="221">
        <v>183.489</v>
      </c>
      <c r="I156" s="222">
        <v>509</v>
      </c>
      <c r="J156" s="222">
        <f>ROUND(I156*H156,2)</f>
        <v>93395.899999999994</v>
      </c>
      <c r="K156" s="223"/>
      <c r="L156" s="35"/>
      <c r="M156" s="224" t="s">
        <v>1</v>
      </c>
      <c r="N156" s="225" t="s">
        <v>38</v>
      </c>
      <c r="O156" s="226">
        <v>1.7629999999999999</v>
      </c>
      <c r="P156" s="226">
        <f>O156*H156</f>
        <v>323.491107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93395.899999999994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93395.899999999994</v>
      </c>
      <c r="BL156" s="14" t="s">
        <v>288</v>
      </c>
      <c r="BM156" s="228" t="s">
        <v>372</v>
      </c>
    </row>
    <row r="157" s="2" customFormat="1" ht="44.25" customHeight="1">
      <c r="A157" s="29"/>
      <c r="B157" s="30"/>
      <c r="C157" s="217" t="s">
        <v>382</v>
      </c>
      <c r="D157" s="217" t="s">
        <v>284</v>
      </c>
      <c r="E157" s="218" t="s">
        <v>1506</v>
      </c>
      <c r="F157" s="219" t="s">
        <v>1507</v>
      </c>
      <c r="G157" s="220" t="s">
        <v>322</v>
      </c>
      <c r="H157" s="221">
        <v>114.54000000000001</v>
      </c>
      <c r="I157" s="222">
        <v>1100</v>
      </c>
      <c r="J157" s="222">
        <f>ROUND(I157*H157,2)</f>
        <v>125994</v>
      </c>
      <c r="K157" s="223"/>
      <c r="L157" s="35"/>
      <c r="M157" s="224" t="s">
        <v>1</v>
      </c>
      <c r="N157" s="225" t="s">
        <v>38</v>
      </c>
      <c r="O157" s="226">
        <v>0.58299999999999996</v>
      </c>
      <c r="P157" s="226">
        <f>O157*H157</f>
        <v>66.776820000000001</v>
      </c>
      <c r="Q157" s="226">
        <v>0.0018</v>
      </c>
      <c r="R157" s="226">
        <f>Q157*H157</f>
        <v>0.20617199999999999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125994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125994</v>
      </c>
      <c r="BL157" s="14" t="s">
        <v>288</v>
      </c>
      <c r="BM157" s="228" t="s">
        <v>1663</v>
      </c>
    </row>
    <row r="158" s="2" customFormat="1" ht="44.25" customHeight="1">
      <c r="A158" s="29"/>
      <c r="B158" s="30"/>
      <c r="C158" s="217" t="s">
        <v>386</v>
      </c>
      <c r="D158" s="217" t="s">
        <v>284</v>
      </c>
      <c r="E158" s="218" t="s">
        <v>1585</v>
      </c>
      <c r="F158" s="219" t="s">
        <v>1586</v>
      </c>
      <c r="G158" s="220" t="s">
        <v>322</v>
      </c>
      <c r="H158" s="221">
        <v>20.629999999999999</v>
      </c>
      <c r="I158" s="222">
        <v>2190</v>
      </c>
      <c r="J158" s="222">
        <f>ROUND(I158*H158,2)</f>
        <v>45179.699999999997</v>
      </c>
      <c r="K158" s="223"/>
      <c r="L158" s="35"/>
      <c r="M158" s="224" t="s">
        <v>1</v>
      </c>
      <c r="N158" s="225" t="s">
        <v>38</v>
      </c>
      <c r="O158" s="226">
        <v>0.94899999999999995</v>
      </c>
      <c r="P158" s="226">
        <f>O158*H158</f>
        <v>19.577869999999997</v>
      </c>
      <c r="Q158" s="226">
        <v>0.0035999999999999999</v>
      </c>
      <c r="R158" s="226">
        <f>Q158*H158</f>
        <v>0.074268000000000001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45179.699999999997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45179.699999999997</v>
      </c>
      <c r="BL158" s="14" t="s">
        <v>288</v>
      </c>
      <c r="BM158" s="228" t="s">
        <v>1587</v>
      </c>
    </row>
    <row r="159" s="2" customFormat="1" ht="21.75" customHeight="1">
      <c r="A159" s="29"/>
      <c r="B159" s="30"/>
      <c r="C159" s="217" t="s">
        <v>390</v>
      </c>
      <c r="D159" s="217" t="s">
        <v>284</v>
      </c>
      <c r="E159" s="218" t="s">
        <v>1106</v>
      </c>
      <c r="F159" s="219" t="s">
        <v>1107</v>
      </c>
      <c r="G159" s="220" t="s">
        <v>287</v>
      </c>
      <c r="H159" s="221">
        <v>45.600000000000001</v>
      </c>
      <c r="I159" s="222">
        <v>115</v>
      </c>
      <c r="J159" s="222">
        <f>ROUND(I159*H159,2)</f>
        <v>5244</v>
      </c>
      <c r="K159" s="223"/>
      <c r="L159" s="35"/>
      <c r="M159" s="224" t="s">
        <v>1</v>
      </c>
      <c r="N159" s="225" t="s">
        <v>38</v>
      </c>
      <c r="O159" s="226">
        <v>0.23599999999999999</v>
      </c>
      <c r="P159" s="226">
        <f>O159*H159</f>
        <v>10.7616</v>
      </c>
      <c r="Q159" s="226">
        <v>0.00084000000000000003</v>
      </c>
      <c r="R159" s="226">
        <f>Q159*H159</f>
        <v>0.038304000000000005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5244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5244</v>
      </c>
      <c r="BL159" s="14" t="s">
        <v>288</v>
      </c>
      <c r="BM159" s="228" t="s">
        <v>1108</v>
      </c>
    </row>
    <row r="160" s="2" customFormat="1" ht="21.75" customHeight="1">
      <c r="A160" s="29"/>
      <c r="B160" s="30"/>
      <c r="C160" s="217" t="s">
        <v>394</v>
      </c>
      <c r="D160" s="217" t="s">
        <v>284</v>
      </c>
      <c r="E160" s="218" t="s">
        <v>1588</v>
      </c>
      <c r="F160" s="219" t="s">
        <v>1589</v>
      </c>
      <c r="G160" s="220" t="s">
        <v>287</v>
      </c>
      <c r="H160" s="221">
        <v>956.47299999999996</v>
      </c>
      <c r="I160" s="222">
        <v>205</v>
      </c>
      <c r="J160" s="222">
        <f>ROUND(I160*H160,2)</f>
        <v>196076.97</v>
      </c>
      <c r="K160" s="223"/>
      <c r="L160" s="35"/>
      <c r="M160" s="224" t="s">
        <v>1</v>
      </c>
      <c r="N160" s="225" t="s">
        <v>38</v>
      </c>
      <c r="O160" s="226">
        <v>0.47899999999999998</v>
      </c>
      <c r="P160" s="226">
        <f>O160*H160</f>
        <v>458.15056699999997</v>
      </c>
      <c r="Q160" s="226">
        <v>0.00084999999999999995</v>
      </c>
      <c r="R160" s="226">
        <f>Q160*H160</f>
        <v>0.81300204999999992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196076.97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196076.97</v>
      </c>
      <c r="BL160" s="14" t="s">
        <v>288</v>
      </c>
      <c r="BM160" s="228" t="s">
        <v>1590</v>
      </c>
    </row>
    <row r="161" s="2" customFormat="1" ht="21.75" customHeight="1">
      <c r="A161" s="29"/>
      <c r="B161" s="30"/>
      <c r="C161" s="217" t="s">
        <v>398</v>
      </c>
      <c r="D161" s="217" t="s">
        <v>284</v>
      </c>
      <c r="E161" s="218" t="s">
        <v>383</v>
      </c>
      <c r="F161" s="219" t="s">
        <v>384</v>
      </c>
      <c r="G161" s="220" t="s">
        <v>287</v>
      </c>
      <c r="H161" s="221">
        <v>91.200000000000003</v>
      </c>
      <c r="I161" s="222">
        <v>251</v>
      </c>
      <c r="J161" s="222">
        <f>ROUND(I161*H161,2)</f>
        <v>22891.200000000001</v>
      </c>
      <c r="K161" s="223"/>
      <c r="L161" s="35"/>
      <c r="M161" s="224" t="s">
        <v>1</v>
      </c>
      <c r="N161" s="225" t="s">
        <v>38</v>
      </c>
      <c r="O161" s="226">
        <v>0.45800000000000002</v>
      </c>
      <c r="P161" s="226">
        <f>O161*H161</f>
        <v>41.769600000000004</v>
      </c>
      <c r="Q161" s="226">
        <v>0.0020100000000000001</v>
      </c>
      <c r="R161" s="226">
        <f>Q161*H161</f>
        <v>0.183312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22891.200000000001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22891.200000000001</v>
      </c>
      <c r="BL161" s="14" t="s">
        <v>288</v>
      </c>
      <c r="BM161" s="228" t="s">
        <v>385</v>
      </c>
    </row>
    <row r="162" s="2" customFormat="1" ht="21.75" customHeight="1">
      <c r="A162" s="29"/>
      <c r="B162" s="30"/>
      <c r="C162" s="217" t="s">
        <v>402</v>
      </c>
      <c r="D162" s="217" t="s">
        <v>284</v>
      </c>
      <c r="E162" s="218" t="s">
        <v>1112</v>
      </c>
      <c r="F162" s="219" t="s">
        <v>1113</v>
      </c>
      <c r="G162" s="220" t="s">
        <v>287</v>
      </c>
      <c r="H162" s="221">
        <v>45.600000000000001</v>
      </c>
      <c r="I162" s="222">
        <v>68.299999999999997</v>
      </c>
      <c r="J162" s="222">
        <f>ROUND(I162*H162,2)</f>
        <v>3114.48</v>
      </c>
      <c r="K162" s="223"/>
      <c r="L162" s="35"/>
      <c r="M162" s="224" t="s">
        <v>1</v>
      </c>
      <c r="N162" s="225" t="s">
        <v>38</v>
      </c>
      <c r="O162" s="226">
        <v>0.216</v>
      </c>
      <c r="P162" s="226">
        <f>O162*H162</f>
        <v>9.8496000000000006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3114.48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3114.48</v>
      </c>
      <c r="BL162" s="14" t="s">
        <v>288</v>
      </c>
      <c r="BM162" s="228" t="s">
        <v>1114</v>
      </c>
    </row>
    <row r="163" s="2" customFormat="1" ht="21.75" customHeight="1">
      <c r="A163" s="29"/>
      <c r="B163" s="30"/>
      <c r="C163" s="217" t="s">
        <v>406</v>
      </c>
      <c r="D163" s="217" t="s">
        <v>284</v>
      </c>
      <c r="E163" s="218" t="s">
        <v>1592</v>
      </c>
      <c r="F163" s="219" t="s">
        <v>1593</v>
      </c>
      <c r="G163" s="220" t="s">
        <v>287</v>
      </c>
      <c r="H163" s="221">
        <v>956.47299999999996</v>
      </c>
      <c r="I163" s="222">
        <v>103</v>
      </c>
      <c r="J163" s="222">
        <f>ROUND(I163*H163,2)</f>
        <v>98516.720000000001</v>
      </c>
      <c r="K163" s="223"/>
      <c r="L163" s="35"/>
      <c r="M163" s="224" t="s">
        <v>1</v>
      </c>
      <c r="N163" s="225" t="s">
        <v>38</v>
      </c>
      <c r="O163" s="226">
        <v>0.32700000000000001</v>
      </c>
      <c r="P163" s="226">
        <f>O163*H163</f>
        <v>312.76667099999997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98516.720000000001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98516.720000000001</v>
      </c>
      <c r="BL163" s="14" t="s">
        <v>288</v>
      </c>
      <c r="BM163" s="228" t="s">
        <v>1594</v>
      </c>
    </row>
    <row r="164" s="2" customFormat="1" ht="21.75" customHeight="1">
      <c r="A164" s="29"/>
      <c r="B164" s="30"/>
      <c r="C164" s="217" t="s">
        <v>410</v>
      </c>
      <c r="D164" s="217" t="s">
        <v>284</v>
      </c>
      <c r="E164" s="218" t="s">
        <v>387</v>
      </c>
      <c r="F164" s="219" t="s">
        <v>388</v>
      </c>
      <c r="G164" s="220" t="s">
        <v>287</v>
      </c>
      <c r="H164" s="221">
        <v>91.200000000000003</v>
      </c>
      <c r="I164" s="222">
        <v>76.200000000000003</v>
      </c>
      <c r="J164" s="222">
        <f>ROUND(I164*H164,2)</f>
        <v>6949.4399999999996</v>
      </c>
      <c r="K164" s="223"/>
      <c r="L164" s="35"/>
      <c r="M164" s="224" t="s">
        <v>1</v>
      </c>
      <c r="N164" s="225" t="s">
        <v>38</v>
      </c>
      <c r="O164" s="226">
        <v>0.218</v>
      </c>
      <c r="P164" s="226">
        <f>O164*H164</f>
        <v>19.881599999999999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6949.4399999999996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6949.4399999999996</v>
      </c>
      <c r="BL164" s="14" t="s">
        <v>288</v>
      </c>
      <c r="BM164" s="228" t="s">
        <v>389</v>
      </c>
    </row>
    <row r="165" s="2" customFormat="1" ht="33" customHeight="1">
      <c r="A165" s="29"/>
      <c r="B165" s="30"/>
      <c r="C165" s="217" t="s">
        <v>414</v>
      </c>
      <c r="D165" s="217" t="s">
        <v>284</v>
      </c>
      <c r="E165" s="218" t="s">
        <v>395</v>
      </c>
      <c r="F165" s="219" t="s">
        <v>396</v>
      </c>
      <c r="G165" s="220" t="s">
        <v>356</v>
      </c>
      <c r="H165" s="221">
        <v>786.84900000000005</v>
      </c>
      <c r="I165" s="222">
        <v>100</v>
      </c>
      <c r="J165" s="222">
        <f>ROUND(I165*H165,2)</f>
        <v>78684.899999999994</v>
      </c>
      <c r="K165" s="223"/>
      <c r="L165" s="35"/>
      <c r="M165" s="224" t="s">
        <v>1</v>
      </c>
      <c r="N165" s="225" t="s">
        <v>38</v>
      </c>
      <c r="O165" s="226">
        <v>0.050000000000000003</v>
      </c>
      <c r="P165" s="226">
        <f>O165*H165</f>
        <v>39.342450000000007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78684.899999999994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78684.899999999994</v>
      </c>
      <c r="BL165" s="14" t="s">
        <v>288</v>
      </c>
      <c r="BM165" s="228" t="s">
        <v>397</v>
      </c>
    </row>
    <row r="166" s="2" customFormat="1" ht="33" customHeight="1">
      <c r="A166" s="29"/>
      <c r="B166" s="30"/>
      <c r="C166" s="217" t="s">
        <v>418</v>
      </c>
      <c r="D166" s="217" t="s">
        <v>284</v>
      </c>
      <c r="E166" s="218" t="s">
        <v>399</v>
      </c>
      <c r="F166" s="219" t="s">
        <v>400</v>
      </c>
      <c r="G166" s="220" t="s">
        <v>356</v>
      </c>
      <c r="H166" s="221">
        <v>424.48899999999998</v>
      </c>
      <c r="I166" s="222">
        <v>115</v>
      </c>
      <c r="J166" s="222">
        <f>ROUND(I166*H166,2)</f>
        <v>48816.239999999998</v>
      </c>
      <c r="K166" s="223"/>
      <c r="L166" s="35"/>
      <c r="M166" s="224" t="s">
        <v>1</v>
      </c>
      <c r="N166" s="225" t="s">
        <v>38</v>
      </c>
      <c r="O166" s="226">
        <v>0.057000000000000002</v>
      </c>
      <c r="P166" s="226">
        <f>O166*H166</f>
        <v>24.195872999999999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48816.239999999998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48816.239999999998</v>
      </c>
      <c r="BL166" s="14" t="s">
        <v>288</v>
      </c>
      <c r="BM166" s="228" t="s">
        <v>401</v>
      </c>
    </row>
    <row r="167" s="2" customFormat="1" ht="33" customHeight="1">
      <c r="A167" s="29"/>
      <c r="B167" s="30"/>
      <c r="C167" s="217" t="s">
        <v>422</v>
      </c>
      <c r="D167" s="217" t="s">
        <v>284</v>
      </c>
      <c r="E167" s="218" t="s">
        <v>403</v>
      </c>
      <c r="F167" s="219" t="s">
        <v>404</v>
      </c>
      <c r="G167" s="220" t="s">
        <v>356</v>
      </c>
      <c r="H167" s="221">
        <v>1.2609999999999999</v>
      </c>
      <c r="I167" s="222">
        <v>132</v>
      </c>
      <c r="J167" s="222">
        <f>ROUND(I167*H167,2)</f>
        <v>166.44999999999999</v>
      </c>
      <c r="K167" s="223"/>
      <c r="L167" s="35"/>
      <c r="M167" s="224" t="s">
        <v>1</v>
      </c>
      <c r="N167" s="225" t="s">
        <v>38</v>
      </c>
      <c r="O167" s="226">
        <v>0.064000000000000001</v>
      </c>
      <c r="P167" s="226">
        <f>O167*H167</f>
        <v>0.080703999999999998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166.44999999999999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166.44999999999999</v>
      </c>
      <c r="BL167" s="14" t="s">
        <v>288</v>
      </c>
      <c r="BM167" s="228" t="s">
        <v>1595</v>
      </c>
    </row>
    <row r="168" s="2" customFormat="1" ht="21.75" customHeight="1">
      <c r="A168" s="29"/>
      <c r="B168" s="30"/>
      <c r="C168" s="217" t="s">
        <v>426</v>
      </c>
      <c r="D168" s="217" t="s">
        <v>284</v>
      </c>
      <c r="E168" s="218" t="s">
        <v>1596</v>
      </c>
      <c r="F168" s="219" t="s">
        <v>1597</v>
      </c>
      <c r="G168" s="220" t="s">
        <v>356</v>
      </c>
      <c r="H168" s="221">
        <v>528.10400000000004</v>
      </c>
      <c r="I168" s="222">
        <v>140</v>
      </c>
      <c r="J168" s="222">
        <f>ROUND(I168*H168,2)</f>
        <v>73934.559999999998</v>
      </c>
      <c r="K168" s="223"/>
      <c r="L168" s="35"/>
      <c r="M168" s="224" t="s">
        <v>1</v>
      </c>
      <c r="N168" s="225" t="s">
        <v>38</v>
      </c>
      <c r="O168" s="226">
        <v>0.19700000000000001</v>
      </c>
      <c r="P168" s="226">
        <f>O168*H168</f>
        <v>104.03648800000001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73934.559999999998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73934.559999999998</v>
      </c>
      <c r="BL168" s="14" t="s">
        <v>288</v>
      </c>
      <c r="BM168" s="228" t="s">
        <v>409</v>
      </c>
    </row>
    <row r="169" s="2" customFormat="1" ht="21.75" customHeight="1">
      <c r="A169" s="29"/>
      <c r="B169" s="30"/>
      <c r="C169" s="217" t="s">
        <v>431</v>
      </c>
      <c r="D169" s="217" t="s">
        <v>284</v>
      </c>
      <c r="E169" s="218" t="s">
        <v>1598</v>
      </c>
      <c r="F169" s="219" t="s">
        <v>1599</v>
      </c>
      <c r="G169" s="220" t="s">
        <v>356</v>
      </c>
      <c r="H169" s="221">
        <v>304.55399999999997</v>
      </c>
      <c r="I169" s="222">
        <v>182</v>
      </c>
      <c r="J169" s="222">
        <f>ROUND(I169*H169,2)</f>
        <v>55428.830000000002</v>
      </c>
      <c r="K169" s="223"/>
      <c r="L169" s="35"/>
      <c r="M169" s="224" t="s">
        <v>1</v>
      </c>
      <c r="N169" s="225" t="s">
        <v>38</v>
      </c>
      <c r="O169" s="226">
        <v>0.25600000000000001</v>
      </c>
      <c r="P169" s="226">
        <f>O169*H169</f>
        <v>77.965823999999998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55428.830000000002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55428.830000000002</v>
      </c>
      <c r="BL169" s="14" t="s">
        <v>288</v>
      </c>
      <c r="BM169" s="228" t="s">
        <v>413</v>
      </c>
    </row>
    <row r="170" s="2" customFormat="1" ht="21.75" customHeight="1">
      <c r="A170" s="29"/>
      <c r="B170" s="30"/>
      <c r="C170" s="217" t="s">
        <v>435</v>
      </c>
      <c r="D170" s="217" t="s">
        <v>284</v>
      </c>
      <c r="E170" s="218" t="s">
        <v>1600</v>
      </c>
      <c r="F170" s="219" t="s">
        <v>1601</v>
      </c>
      <c r="G170" s="220" t="s">
        <v>356</v>
      </c>
      <c r="H170" s="221">
        <v>1.2609999999999999</v>
      </c>
      <c r="I170" s="222">
        <v>227</v>
      </c>
      <c r="J170" s="222">
        <f>ROUND(I170*H170,2)</f>
        <v>286.25</v>
      </c>
      <c r="K170" s="223"/>
      <c r="L170" s="35"/>
      <c r="M170" s="224" t="s">
        <v>1</v>
      </c>
      <c r="N170" s="225" t="s">
        <v>38</v>
      </c>
      <c r="O170" s="226">
        <v>0.32000000000000001</v>
      </c>
      <c r="P170" s="226">
        <f>O170*H170</f>
        <v>0.40351999999999999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286.25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286.25</v>
      </c>
      <c r="BL170" s="14" t="s">
        <v>288</v>
      </c>
      <c r="BM170" s="228" t="s">
        <v>1736</v>
      </c>
    </row>
    <row r="171" s="2" customFormat="1" ht="16.5" customHeight="1">
      <c r="A171" s="29"/>
      <c r="B171" s="30"/>
      <c r="C171" s="217" t="s">
        <v>439</v>
      </c>
      <c r="D171" s="217" t="s">
        <v>284</v>
      </c>
      <c r="E171" s="218" t="s">
        <v>419</v>
      </c>
      <c r="F171" s="219" t="s">
        <v>420</v>
      </c>
      <c r="G171" s="220" t="s">
        <v>356</v>
      </c>
      <c r="H171" s="221">
        <v>632.73099999999999</v>
      </c>
      <c r="I171" s="222">
        <v>18.5</v>
      </c>
      <c r="J171" s="222">
        <f>ROUND(I171*H171,2)</f>
        <v>11705.52</v>
      </c>
      <c r="K171" s="223"/>
      <c r="L171" s="35"/>
      <c r="M171" s="224" t="s">
        <v>1</v>
      </c>
      <c r="N171" s="225" t="s">
        <v>38</v>
      </c>
      <c r="O171" s="226">
        <v>0.0089999999999999993</v>
      </c>
      <c r="P171" s="226">
        <f>O171*H171</f>
        <v>5.6945789999999992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11705.52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11705.52</v>
      </c>
      <c r="BL171" s="14" t="s">
        <v>288</v>
      </c>
      <c r="BM171" s="228" t="s">
        <v>421</v>
      </c>
    </row>
    <row r="172" s="2" customFormat="1" ht="21.75" customHeight="1">
      <c r="A172" s="29"/>
      <c r="B172" s="30"/>
      <c r="C172" s="217" t="s">
        <v>443</v>
      </c>
      <c r="D172" s="217" t="s">
        <v>284</v>
      </c>
      <c r="E172" s="218" t="s">
        <v>423</v>
      </c>
      <c r="F172" s="219" t="s">
        <v>424</v>
      </c>
      <c r="G172" s="220" t="s">
        <v>356</v>
      </c>
      <c r="H172" s="221">
        <v>123.664</v>
      </c>
      <c r="I172" s="222">
        <v>195</v>
      </c>
      <c r="J172" s="222">
        <f>ROUND(I172*H172,2)</f>
        <v>24114.48</v>
      </c>
      <c r="K172" s="223"/>
      <c r="L172" s="35"/>
      <c r="M172" s="224" t="s">
        <v>1</v>
      </c>
      <c r="N172" s="225" t="s">
        <v>38</v>
      </c>
      <c r="O172" s="226">
        <v>0.435</v>
      </c>
      <c r="P172" s="226">
        <f>O172*H172</f>
        <v>53.793840000000003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24114.48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24114.48</v>
      </c>
      <c r="BL172" s="14" t="s">
        <v>288</v>
      </c>
      <c r="BM172" s="228" t="s">
        <v>425</v>
      </c>
    </row>
    <row r="173" s="2" customFormat="1" ht="16.5" customHeight="1">
      <c r="A173" s="29"/>
      <c r="B173" s="30"/>
      <c r="C173" s="230" t="s">
        <v>447</v>
      </c>
      <c r="D173" s="230" t="s">
        <v>378</v>
      </c>
      <c r="E173" s="231" t="s">
        <v>427</v>
      </c>
      <c r="F173" s="232" t="s">
        <v>428</v>
      </c>
      <c r="G173" s="233" t="s">
        <v>429</v>
      </c>
      <c r="H173" s="234">
        <v>222.595</v>
      </c>
      <c r="I173" s="235">
        <v>349</v>
      </c>
      <c r="J173" s="235">
        <f>ROUND(I173*H173,2)</f>
        <v>77685.660000000003</v>
      </c>
      <c r="K173" s="236"/>
      <c r="L173" s="237"/>
      <c r="M173" s="238" t="s">
        <v>1</v>
      </c>
      <c r="N173" s="239" t="s">
        <v>38</v>
      </c>
      <c r="O173" s="226">
        <v>0</v>
      </c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311</v>
      </c>
      <c r="AT173" s="228" t="s">
        <v>378</v>
      </c>
      <c r="AU173" s="228" t="s">
        <v>82</v>
      </c>
      <c r="AY173" s="14" t="s">
        <v>282</v>
      </c>
      <c r="BE173" s="229">
        <f>IF(N173="základní",J173,0)</f>
        <v>77685.660000000003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77685.660000000003</v>
      </c>
      <c r="BL173" s="14" t="s">
        <v>288</v>
      </c>
      <c r="BM173" s="228" t="s">
        <v>430</v>
      </c>
    </row>
    <row r="174" s="2" customFormat="1" ht="21.75" customHeight="1">
      <c r="A174" s="29"/>
      <c r="B174" s="30"/>
      <c r="C174" s="217" t="s">
        <v>451</v>
      </c>
      <c r="D174" s="217" t="s">
        <v>284</v>
      </c>
      <c r="E174" s="218" t="s">
        <v>432</v>
      </c>
      <c r="F174" s="219" t="s">
        <v>433</v>
      </c>
      <c r="G174" s="220" t="s">
        <v>356</v>
      </c>
      <c r="H174" s="221">
        <v>438.20299999999997</v>
      </c>
      <c r="I174" s="222">
        <v>133</v>
      </c>
      <c r="J174" s="222">
        <f>ROUND(I174*H174,2)</f>
        <v>58281</v>
      </c>
      <c r="K174" s="223"/>
      <c r="L174" s="35"/>
      <c r="M174" s="224" t="s">
        <v>1</v>
      </c>
      <c r="N174" s="225" t="s">
        <v>38</v>
      </c>
      <c r="O174" s="226">
        <v>0.32800000000000001</v>
      </c>
      <c r="P174" s="226">
        <f>O174*H174</f>
        <v>143.73058399999999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58281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58281</v>
      </c>
      <c r="BL174" s="14" t="s">
        <v>288</v>
      </c>
      <c r="BM174" s="228" t="s">
        <v>434</v>
      </c>
    </row>
    <row r="175" s="2" customFormat="1" ht="16.5" customHeight="1">
      <c r="A175" s="29"/>
      <c r="B175" s="30"/>
      <c r="C175" s="230" t="s">
        <v>455</v>
      </c>
      <c r="D175" s="230" t="s">
        <v>378</v>
      </c>
      <c r="E175" s="231" t="s">
        <v>436</v>
      </c>
      <c r="F175" s="232" t="s">
        <v>437</v>
      </c>
      <c r="G175" s="233" t="s">
        <v>429</v>
      </c>
      <c r="H175" s="234">
        <v>53.878</v>
      </c>
      <c r="I175" s="235">
        <v>220</v>
      </c>
      <c r="J175" s="235">
        <f>ROUND(I175*H175,2)</f>
        <v>11853.16</v>
      </c>
      <c r="K175" s="236"/>
      <c r="L175" s="237"/>
      <c r="M175" s="238" t="s">
        <v>1</v>
      </c>
      <c r="N175" s="239" t="s">
        <v>38</v>
      </c>
      <c r="O175" s="226">
        <v>0</v>
      </c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311</v>
      </c>
      <c r="AT175" s="228" t="s">
        <v>378</v>
      </c>
      <c r="AU175" s="228" t="s">
        <v>82</v>
      </c>
      <c r="AY175" s="14" t="s">
        <v>282</v>
      </c>
      <c r="BE175" s="229">
        <f>IF(N175="základní",J175,0)</f>
        <v>11853.16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11853.16</v>
      </c>
      <c r="BL175" s="14" t="s">
        <v>288</v>
      </c>
      <c r="BM175" s="228" t="s">
        <v>438</v>
      </c>
    </row>
    <row r="176" s="2" customFormat="1" ht="33" customHeight="1">
      <c r="A176" s="29"/>
      <c r="B176" s="30"/>
      <c r="C176" s="217" t="s">
        <v>459</v>
      </c>
      <c r="D176" s="217" t="s">
        <v>284</v>
      </c>
      <c r="E176" s="218" t="s">
        <v>440</v>
      </c>
      <c r="F176" s="219" t="s">
        <v>441</v>
      </c>
      <c r="G176" s="220" t="s">
        <v>356</v>
      </c>
      <c r="H176" s="221">
        <v>25.968</v>
      </c>
      <c r="I176" s="222">
        <v>256</v>
      </c>
      <c r="J176" s="222">
        <f>ROUND(I176*H176,2)</f>
        <v>6647.8100000000004</v>
      </c>
      <c r="K176" s="223"/>
      <c r="L176" s="35"/>
      <c r="M176" s="224" t="s">
        <v>1</v>
      </c>
      <c r="N176" s="225" t="s">
        <v>38</v>
      </c>
      <c r="O176" s="226">
        <v>0.086999999999999994</v>
      </c>
      <c r="P176" s="226">
        <f>O176*H176</f>
        <v>2.2592159999999999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6647.8100000000004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6647.8100000000004</v>
      </c>
      <c r="BL176" s="14" t="s">
        <v>288</v>
      </c>
      <c r="BM176" s="228" t="s">
        <v>442</v>
      </c>
    </row>
    <row r="177" s="2" customFormat="1" ht="33" customHeight="1">
      <c r="A177" s="29"/>
      <c r="B177" s="30"/>
      <c r="C177" s="217" t="s">
        <v>463</v>
      </c>
      <c r="D177" s="217" t="s">
        <v>284</v>
      </c>
      <c r="E177" s="218" t="s">
        <v>444</v>
      </c>
      <c r="F177" s="219" t="s">
        <v>445</v>
      </c>
      <c r="G177" s="220" t="s">
        <v>356</v>
      </c>
      <c r="H177" s="221">
        <v>259.68000000000001</v>
      </c>
      <c r="I177" s="222">
        <v>19.399999999999999</v>
      </c>
      <c r="J177" s="222">
        <f>ROUND(I177*H177,2)</f>
        <v>5037.79</v>
      </c>
      <c r="K177" s="223"/>
      <c r="L177" s="35"/>
      <c r="M177" s="224" t="s">
        <v>1</v>
      </c>
      <c r="N177" s="225" t="s">
        <v>38</v>
      </c>
      <c r="O177" s="226">
        <v>0.0050000000000000001</v>
      </c>
      <c r="P177" s="226">
        <f>O177*H177</f>
        <v>1.2984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5037.79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5037.79</v>
      </c>
      <c r="BL177" s="14" t="s">
        <v>288</v>
      </c>
      <c r="BM177" s="228" t="s">
        <v>446</v>
      </c>
    </row>
    <row r="178" s="2" customFormat="1" ht="33" customHeight="1">
      <c r="A178" s="29"/>
      <c r="B178" s="30"/>
      <c r="C178" s="217" t="s">
        <v>467</v>
      </c>
      <c r="D178" s="217" t="s">
        <v>284</v>
      </c>
      <c r="E178" s="218" t="s">
        <v>448</v>
      </c>
      <c r="F178" s="219" t="s">
        <v>449</v>
      </c>
      <c r="G178" s="220" t="s">
        <v>356</v>
      </c>
      <c r="H178" s="221">
        <v>184.619</v>
      </c>
      <c r="I178" s="222">
        <v>296</v>
      </c>
      <c r="J178" s="222">
        <f>ROUND(I178*H178,2)</f>
        <v>54647.220000000001</v>
      </c>
      <c r="K178" s="223"/>
      <c r="L178" s="35"/>
      <c r="M178" s="224" t="s">
        <v>1</v>
      </c>
      <c r="N178" s="225" t="s">
        <v>38</v>
      </c>
      <c r="O178" s="226">
        <v>0.099000000000000005</v>
      </c>
      <c r="P178" s="226">
        <f>O178*H178</f>
        <v>18.277281000000002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54647.220000000001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54647.220000000001</v>
      </c>
      <c r="BL178" s="14" t="s">
        <v>288</v>
      </c>
      <c r="BM178" s="228" t="s">
        <v>450</v>
      </c>
    </row>
    <row r="179" s="2" customFormat="1" ht="33" customHeight="1">
      <c r="A179" s="29"/>
      <c r="B179" s="30"/>
      <c r="C179" s="217" t="s">
        <v>471</v>
      </c>
      <c r="D179" s="217" t="s">
        <v>284</v>
      </c>
      <c r="E179" s="218" t="s">
        <v>452</v>
      </c>
      <c r="F179" s="219" t="s">
        <v>453</v>
      </c>
      <c r="G179" s="220" t="s">
        <v>356</v>
      </c>
      <c r="H179" s="221">
        <v>1846.1900000000001</v>
      </c>
      <c r="I179" s="222">
        <v>22.800000000000001</v>
      </c>
      <c r="J179" s="222">
        <f>ROUND(I179*H179,2)</f>
        <v>42093.129999999997</v>
      </c>
      <c r="K179" s="223"/>
      <c r="L179" s="35"/>
      <c r="M179" s="224" t="s">
        <v>1</v>
      </c>
      <c r="N179" s="225" t="s">
        <v>38</v>
      </c>
      <c r="O179" s="226">
        <v>0.0060000000000000001</v>
      </c>
      <c r="P179" s="226">
        <f>O179*H179</f>
        <v>11.07714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42093.129999999997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42093.129999999997</v>
      </c>
      <c r="BL179" s="14" t="s">
        <v>288</v>
      </c>
      <c r="BM179" s="228" t="s">
        <v>454</v>
      </c>
    </row>
    <row r="180" s="2" customFormat="1" ht="33" customHeight="1">
      <c r="A180" s="29"/>
      <c r="B180" s="30"/>
      <c r="C180" s="217" t="s">
        <v>475</v>
      </c>
      <c r="D180" s="217" t="s">
        <v>284</v>
      </c>
      <c r="E180" s="218" t="s">
        <v>456</v>
      </c>
      <c r="F180" s="219" t="s">
        <v>457</v>
      </c>
      <c r="G180" s="220" t="s">
        <v>356</v>
      </c>
      <c r="H180" s="221">
        <v>1.2609999999999999</v>
      </c>
      <c r="I180" s="222">
        <v>336</v>
      </c>
      <c r="J180" s="222">
        <f>ROUND(I180*H180,2)</f>
        <v>423.69999999999999</v>
      </c>
      <c r="K180" s="223"/>
      <c r="L180" s="35"/>
      <c r="M180" s="224" t="s">
        <v>1</v>
      </c>
      <c r="N180" s="225" t="s">
        <v>38</v>
      </c>
      <c r="O180" s="226">
        <v>0.113</v>
      </c>
      <c r="P180" s="226">
        <f>O180*H180</f>
        <v>0.14249299999999998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423.69999999999999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423.69999999999999</v>
      </c>
      <c r="BL180" s="14" t="s">
        <v>288</v>
      </c>
      <c r="BM180" s="228" t="s">
        <v>1603</v>
      </c>
    </row>
    <row r="181" s="2" customFormat="1" ht="33" customHeight="1">
      <c r="A181" s="29"/>
      <c r="B181" s="30"/>
      <c r="C181" s="217" t="s">
        <v>479</v>
      </c>
      <c r="D181" s="217" t="s">
        <v>284</v>
      </c>
      <c r="E181" s="218" t="s">
        <v>460</v>
      </c>
      <c r="F181" s="219" t="s">
        <v>461</v>
      </c>
      <c r="G181" s="220" t="s">
        <v>356</v>
      </c>
      <c r="H181" s="221">
        <v>12.609999999999999</v>
      </c>
      <c r="I181" s="222">
        <v>25.399999999999999</v>
      </c>
      <c r="J181" s="222">
        <f>ROUND(I181*H181,2)</f>
        <v>320.29000000000002</v>
      </c>
      <c r="K181" s="223"/>
      <c r="L181" s="35"/>
      <c r="M181" s="224" t="s">
        <v>1</v>
      </c>
      <c r="N181" s="225" t="s">
        <v>38</v>
      </c>
      <c r="O181" s="226">
        <v>0.0060000000000000001</v>
      </c>
      <c r="P181" s="226">
        <f>O181*H181</f>
        <v>0.075660000000000005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320.29000000000002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320.29000000000002</v>
      </c>
      <c r="BL181" s="14" t="s">
        <v>288</v>
      </c>
      <c r="BM181" s="228" t="s">
        <v>1604</v>
      </c>
    </row>
    <row r="182" s="2" customFormat="1" ht="33" customHeight="1">
      <c r="A182" s="29"/>
      <c r="B182" s="30"/>
      <c r="C182" s="217" t="s">
        <v>483</v>
      </c>
      <c r="D182" s="217" t="s">
        <v>284</v>
      </c>
      <c r="E182" s="218" t="s">
        <v>464</v>
      </c>
      <c r="F182" s="219" t="s">
        <v>465</v>
      </c>
      <c r="G182" s="220" t="s">
        <v>429</v>
      </c>
      <c r="H182" s="221">
        <v>360.142</v>
      </c>
      <c r="I182" s="222">
        <v>253</v>
      </c>
      <c r="J182" s="222">
        <f>ROUND(I182*H182,2)</f>
        <v>91115.929999999993</v>
      </c>
      <c r="K182" s="223"/>
      <c r="L182" s="35"/>
      <c r="M182" s="224" t="s">
        <v>1</v>
      </c>
      <c r="N182" s="225" t="s">
        <v>38</v>
      </c>
      <c r="O182" s="226">
        <v>0</v>
      </c>
      <c r="P182" s="226">
        <f>O182*H182</f>
        <v>0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91115.929999999993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91115.929999999993</v>
      </c>
      <c r="BL182" s="14" t="s">
        <v>288</v>
      </c>
      <c r="BM182" s="228" t="s">
        <v>466</v>
      </c>
    </row>
    <row r="183" s="2" customFormat="1" ht="21.75" customHeight="1">
      <c r="A183" s="29"/>
      <c r="B183" s="30"/>
      <c r="C183" s="217" t="s">
        <v>489</v>
      </c>
      <c r="D183" s="217" t="s">
        <v>284</v>
      </c>
      <c r="E183" s="218" t="s">
        <v>468</v>
      </c>
      <c r="F183" s="219" t="s">
        <v>469</v>
      </c>
      <c r="G183" s="220" t="s">
        <v>287</v>
      </c>
      <c r="H183" s="221">
        <v>125.49</v>
      </c>
      <c r="I183" s="222">
        <v>13.699999999999999</v>
      </c>
      <c r="J183" s="222">
        <f>ROUND(I183*H183,2)</f>
        <v>1719.21</v>
      </c>
      <c r="K183" s="223"/>
      <c r="L183" s="35"/>
      <c r="M183" s="224" t="s">
        <v>1</v>
      </c>
      <c r="N183" s="225" t="s">
        <v>38</v>
      </c>
      <c r="O183" s="226">
        <v>0.019</v>
      </c>
      <c r="P183" s="226">
        <f>O183*H183</f>
        <v>2.3843099999999997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1719.21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1719.21</v>
      </c>
      <c r="BL183" s="14" t="s">
        <v>288</v>
      </c>
      <c r="BM183" s="228" t="s">
        <v>1508</v>
      </c>
    </row>
    <row r="184" s="2" customFormat="1" ht="21.75" customHeight="1">
      <c r="A184" s="29"/>
      <c r="B184" s="30"/>
      <c r="C184" s="217" t="s">
        <v>493</v>
      </c>
      <c r="D184" s="217" t="s">
        <v>284</v>
      </c>
      <c r="E184" s="218" t="s">
        <v>472</v>
      </c>
      <c r="F184" s="219" t="s">
        <v>473</v>
      </c>
      <c r="G184" s="220" t="s">
        <v>287</v>
      </c>
      <c r="H184" s="221">
        <v>139.02000000000001</v>
      </c>
      <c r="I184" s="222">
        <v>21.800000000000001</v>
      </c>
      <c r="J184" s="222">
        <f>ROUND(I184*H184,2)</f>
        <v>3030.6399999999999</v>
      </c>
      <c r="K184" s="223"/>
      <c r="L184" s="35"/>
      <c r="M184" s="224" t="s">
        <v>1</v>
      </c>
      <c r="N184" s="225" t="s">
        <v>38</v>
      </c>
      <c r="O184" s="226">
        <v>0.025000000000000001</v>
      </c>
      <c r="P184" s="226">
        <f>O184*H184</f>
        <v>3.4755000000000003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3030.6399999999999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3030.6399999999999</v>
      </c>
      <c r="BL184" s="14" t="s">
        <v>288</v>
      </c>
      <c r="BM184" s="228" t="s">
        <v>1509</v>
      </c>
    </row>
    <row r="185" s="2" customFormat="1" ht="21.75" customHeight="1">
      <c r="A185" s="29"/>
      <c r="B185" s="30"/>
      <c r="C185" s="217" t="s">
        <v>498</v>
      </c>
      <c r="D185" s="217" t="s">
        <v>284</v>
      </c>
      <c r="E185" s="218" t="s">
        <v>476</v>
      </c>
      <c r="F185" s="219" t="s">
        <v>477</v>
      </c>
      <c r="G185" s="220" t="s">
        <v>287</v>
      </c>
      <c r="H185" s="221">
        <v>105.51000000000001</v>
      </c>
      <c r="I185" s="222">
        <v>76</v>
      </c>
      <c r="J185" s="222">
        <f>ROUND(I185*H185,2)</f>
        <v>8018.7600000000002</v>
      </c>
      <c r="K185" s="223"/>
      <c r="L185" s="35"/>
      <c r="M185" s="224" t="s">
        <v>1</v>
      </c>
      <c r="N185" s="225" t="s">
        <v>38</v>
      </c>
      <c r="O185" s="226">
        <v>0.114</v>
      </c>
      <c r="P185" s="226">
        <f>O185*H185</f>
        <v>12.028140000000001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8018.7600000000002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8018.7600000000002</v>
      </c>
      <c r="BL185" s="14" t="s">
        <v>288</v>
      </c>
      <c r="BM185" s="228" t="s">
        <v>478</v>
      </c>
    </row>
    <row r="186" s="2" customFormat="1" ht="21.75" customHeight="1">
      <c r="A186" s="29"/>
      <c r="B186" s="30"/>
      <c r="C186" s="217" t="s">
        <v>503</v>
      </c>
      <c r="D186" s="217" t="s">
        <v>284</v>
      </c>
      <c r="E186" s="218" t="s">
        <v>480</v>
      </c>
      <c r="F186" s="219" t="s">
        <v>481</v>
      </c>
      <c r="G186" s="220" t="s">
        <v>287</v>
      </c>
      <c r="H186" s="221">
        <v>105.51000000000001</v>
      </c>
      <c r="I186" s="222">
        <v>5.7999999999999998</v>
      </c>
      <c r="J186" s="222">
        <f>ROUND(I186*H186,2)</f>
        <v>611.96000000000004</v>
      </c>
      <c r="K186" s="223"/>
      <c r="L186" s="35"/>
      <c r="M186" s="224" t="s">
        <v>1</v>
      </c>
      <c r="N186" s="225" t="s">
        <v>38</v>
      </c>
      <c r="O186" s="226">
        <v>0.0070000000000000001</v>
      </c>
      <c r="P186" s="226">
        <f>O186*H186</f>
        <v>0.73857000000000006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611.96000000000004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611.96000000000004</v>
      </c>
      <c r="BL186" s="14" t="s">
        <v>288</v>
      </c>
      <c r="BM186" s="228" t="s">
        <v>482</v>
      </c>
    </row>
    <row r="187" s="2" customFormat="1" ht="16.5" customHeight="1">
      <c r="A187" s="29"/>
      <c r="B187" s="30"/>
      <c r="C187" s="230" t="s">
        <v>507</v>
      </c>
      <c r="D187" s="230" t="s">
        <v>378</v>
      </c>
      <c r="E187" s="231" t="s">
        <v>484</v>
      </c>
      <c r="F187" s="232" t="s">
        <v>485</v>
      </c>
      <c r="G187" s="233" t="s">
        <v>486</v>
      </c>
      <c r="H187" s="234">
        <v>2.6379999999999999</v>
      </c>
      <c r="I187" s="235">
        <v>104</v>
      </c>
      <c r="J187" s="235">
        <f>ROUND(I187*H187,2)</f>
        <v>274.35000000000002</v>
      </c>
      <c r="K187" s="236"/>
      <c r="L187" s="237"/>
      <c r="M187" s="238" t="s">
        <v>1</v>
      </c>
      <c r="N187" s="239" t="s">
        <v>38</v>
      </c>
      <c r="O187" s="226">
        <v>0</v>
      </c>
      <c r="P187" s="226">
        <f>O187*H187</f>
        <v>0</v>
      </c>
      <c r="Q187" s="226">
        <v>0.001</v>
      </c>
      <c r="R187" s="226">
        <f>Q187*H187</f>
        <v>0.0026380000000000002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311</v>
      </c>
      <c r="AT187" s="228" t="s">
        <v>378</v>
      </c>
      <c r="AU187" s="228" t="s">
        <v>82</v>
      </c>
      <c r="AY187" s="14" t="s">
        <v>282</v>
      </c>
      <c r="BE187" s="229">
        <f>IF(N187="základní",J187,0)</f>
        <v>274.35000000000002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274.35000000000002</v>
      </c>
      <c r="BL187" s="14" t="s">
        <v>288</v>
      </c>
      <c r="BM187" s="228" t="s">
        <v>487</v>
      </c>
    </row>
    <row r="188" s="12" customFormat="1" ht="22.8" customHeight="1">
      <c r="A188" s="12"/>
      <c r="B188" s="202"/>
      <c r="C188" s="203"/>
      <c r="D188" s="204" t="s">
        <v>72</v>
      </c>
      <c r="E188" s="215" t="s">
        <v>82</v>
      </c>
      <c r="F188" s="215" t="s">
        <v>488</v>
      </c>
      <c r="G188" s="203"/>
      <c r="H188" s="203"/>
      <c r="I188" s="203"/>
      <c r="J188" s="216">
        <f>BK188</f>
        <v>15597.48</v>
      </c>
      <c r="K188" s="203"/>
      <c r="L188" s="207"/>
      <c r="M188" s="208"/>
      <c r="N188" s="209"/>
      <c r="O188" s="209"/>
      <c r="P188" s="210">
        <f>P189</f>
        <v>12.587440000000001</v>
      </c>
      <c r="Q188" s="209"/>
      <c r="R188" s="210">
        <f>R189</f>
        <v>0</v>
      </c>
      <c r="S188" s="209"/>
      <c r="T188" s="211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2" t="s">
        <v>80</v>
      </c>
      <c r="AT188" s="213" t="s">
        <v>72</v>
      </c>
      <c r="AU188" s="213" t="s">
        <v>80</v>
      </c>
      <c r="AY188" s="212" t="s">
        <v>282</v>
      </c>
      <c r="BK188" s="214">
        <f>BK189</f>
        <v>15597.48</v>
      </c>
    </row>
    <row r="189" s="2" customFormat="1" ht="33" customHeight="1">
      <c r="A189" s="29"/>
      <c r="B189" s="30"/>
      <c r="C189" s="217" t="s">
        <v>511</v>
      </c>
      <c r="D189" s="217" t="s">
        <v>284</v>
      </c>
      <c r="E189" s="218" t="s">
        <v>494</v>
      </c>
      <c r="F189" s="219" t="s">
        <v>495</v>
      </c>
      <c r="G189" s="220" t="s">
        <v>356</v>
      </c>
      <c r="H189" s="221">
        <v>13.682</v>
      </c>
      <c r="I189" s="222">
        <v>1140</v>
      </c>
      <c r="J189" s="222">
        <f>ROUND(I189*H189,2)</f>
        <v>15597.48</v>
      </c>
      <c r="K189" s="223"/>
      <c r="L189" s="35"/>
      <c r="M189" s="224" t="s">
        <v>1</v>
      </c>
      <c r="N189" s="225" t="s">
        <v>38</v>
      </c>
      <c r="O189" s="226">
        <v>0.92000000000000004</v>
      </c>
      <c r="P189" s="226">
        <f>O189*H189</f>
        <v>12.587440000000001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15597.48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15597.48</v>
      </c>
      <c r="BL189" s="14" t="s">
        <v>288</v>
      </c>
      <c r="BM189" s="228" t="s">
        <v>496</v>
      </c>
    </row>
    <row r="190" s="12" customFormat="1" ht="22.8" customHeight="1">
      <c r="A190" s="12"/>
      <c r="B190" s="202"/>
      <c r="C190" s="203"/>
      <c r="D190" s="204" t="s">
        <v>72</v>
      </c>
      <c r="E190" s="215" t="s">
        <v>155</v>
      </c>
      <c r="F190" s="215" t="s">
        <v>497</v>
      </c>
      <c r="G190" s="203"/>
      <c r="H190" s="203"/>
      <c r="I190" s="203"/>
      <c r="J190" s="216">
        <f>BK190</f>
        <v>24692.48</v>
      </c>
      <c r="K190" s="203"/>
      <c r="L190" s="207"/>
      <c r="M190" s="208"/>
      <c r="N190" s="209"/>
      <c r="O190" s="209"/>
      <c r="P190" s="210">
        <f>SUM(P191:P193)</f>
        <v>45.139970000000005</v>
      </c>
      <c r="Q190" s="209"/>
      <c r="R190" s="210">
        <f>SUM(R191:R193)</f>
        <v>0.71043000000000001</v>
      </c>
      <c r="S190" s="209"/>
      <c r="T190" s="211">
        <f>SUM(T191:T193)</f>
        <v>11.465999999999999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2" t="s">
        <v>80</v>
      </c>
      <c r="AT190" s="213" t="s">
        <v>72</v>
      </c>
      <c r="AU190" s="213" t="s">
        <v>80</v>
      </c>
      <c r="AY190" s="212" t="s">
        <v>282</v>
      </c>
      <c r="BK190" s="214">
        <f>SUM(BK191:BK193)</f>
        <v>24692.48</v>
      </c>
    </row>
    <row r="191" s="2" customFormat="1" ht="21.75" customHeight="1">
      <c r="A191" s="29"/>
      <c r="B191" s="30"/>
      <c r="C191" s="217" t="s">
        <v>515</v>
      </c>
      <c r="D191" s="217" t="s">
        <v>284</v>
      </c>
      <c r="E191" s="218" t="s">
        <v>499</v>
      </c>
      <c r="F191" s="219" t="s">
        <v>500</v>
      </c>
      <c r="G191" s="220" t="s">
        <v>501</v>
      </c>
      <c r="H191" s="221">
        <v>7</v>
      </c>
      <c r="I191" s="222">
        <v>1360</v>
      </c>
      <c r="J191" s="222">
        <f>ROUND(I191*H191,2)</f>
        <v>9520</v>
      </c>
      <c r="K191" s="223"/>
      <c r="L191" s="35"/>
      <c r="M191" s="224" t="s">
        <v>1</v>
      </c>
      <c r="N191" s="225" t="s">
        <v>38</v>
      </c>
      <c r="O191" s="226">
        <v>1.492</v>
      </c>
      <c r="P191" s="226">
        <f>O191*H191</f>
        <v>10.443999999999999</v>
      </c>
      <c r="Q191" s="226">
        <v>0.10149</v>
      </c>
      <c r="R191" s="226">
        <f>Q191*H191</f>
        <v>0.71043000000000001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9520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9520</v>
      </c>
      <c r="BL191" s="14" t="s">
        <v>288</v>
      </c>
      <c r="BM191" s="228" t="s">
        <v>502</v>
      </c>
    </row>
    <row r="192" s="2" customFormat="1" ht="21.75" customHeight="1">
      <c r="A192" s="29"/>
      <c r="B192" s="30"/>
      <c r="C192" s="217" t="s">
        <v>520</v>
      </c>
      <c r="D192" s="217" t="s">
        <v>284</v>
      </c>
      <c r="E192" s="218" t="s">
        <v>504</v>
      </c>
      <c r="F192" s="219" t="s">
        <v>505</v>
      </c>
      <c r="G192" s="220" t="s">
        <v>501</v>
      </c>
      <c r="H192" s="221">
        <v>7</v>
      </c>
      <c r="I192" s="222">
        <v>997</v>
      </c>
      <c r="J192" s="222">
        <f>ROUND(I192*H192,2)</f>
        <v>6979</v>
      </c>
      <c r="K192" s="223"/>
      <c r="L192" s="35"/>
      <c r="M192" s="224" t="s">
        <v>1</v>
      </c>
      <c r="N192" s="225" t="s">
        <v>38</v>
      </c>
      <c r="O192" s="226">
        <v>2.5600000000000001</v>
      </c>
      <c r="P192" s="226">
        <f>O192*H192</f>
        <v>17.920000000000002</v>
      </c>
      <c r="Q192" s="226">
        <v>0</v>
      </c>
      <c r="R192" s="226">
        <f>Q192*H192</f>
        <v>0</v>
      </c>
      <c r="S192" s="226">
        <v>1.6379999999999999</v>
      </c>
      <c r="T192" s="227">
        <f>S192*H192</f>
        <v>11.465999999999999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6979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6979</v>
      </c>
      <c r="BL192" s="14" t="s">
        <v>288</v>
      </c>
      <c r="BM192" s="228" t="s">
        <v>506</v>
      </c>
    </row>
    <row r="193" s="2" customFormat="1" ht="16.5" customHeight="1">
      <c r="A193" s="29"/>
      <c r="B193" s="30"/>
      <c r="C193" s="217" t="s">
        <v>524</v>
      </c>
      <c r="D193" s="217" t="s">
        <v>284</v>
      </c>
      <c r="E193" s="218" t="s">
        <v>512</v>
      </c>
      <c r="F193" s="219" t="s">
        <v>513</v>
      </c>
      <c r="G193" s="220" t="s">
        <v>322</v>
      </c>
      <c r="H193" s="221">
        <v>243.13</v>
      </c>
      <c r="I193" s="222">
        <v>33.700000000000003</v>
      </c>
      <c r="J193" s="222">
        <f>ROUND(I193*H193,2)</f>
        <v>8193.4799999999996</v>
      </c>
      <c r="K193" s="223"/>
      <c r="L193" s="35"/>
      <c r="M193" s="224" t="s">
        <v>1</v>
      </c>
      <c r="N193" s="225" t="s">
        <v>38</v>
      </c>
      <c r="O193" s="226">
        <v>0.069000000000000006</v>
      </c>
      <c r="P193" s="226">
        <f>O193*H193</f>
        <v>16.775970000000001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8193.4799999999996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8193.4799999999996</v>
      </c>
      <c r="BL193" s="14" t="s">
        <v>288</v>
      </c>
      <c r="BM193" s="228" t="s">
        <v>1605</v>
      </c>
    </row>
    <row r="194" s="12" customFormat="1" ht="22.8" customHeight="1">
      <c r="A194" s="12"/>
      <c r="B194" s="202"/>
      <c r="C194" s="203"/>
      <c r="D194" s="204" t="s">
        <v>72</v>
      </c>
      <c r="E194" s="215" t="s">
        <v>288</v>
      </c>
      <c r="F194" s="215" t="s">
        <v>519</v>
      </c>
      <c r="G194" s="203"/>
      <c r="H194" s="203"/>
      <c r="I194" s="203"/>
      <c r="J194" s="216">
        <f>BK194</f>
        <v>27199.400000000001</v>
      </c>
      <c r="K194" s="203"/>
      <c r="L194" s="207"/>
      <c r="M194" s="208"/>
      <c r="N194" s="209"/>
      <c r="O194" s="209"/>
      <c r="P194" s="210">
        <f>P195</f>
        <v>33.478140000000003</v>
      </c>
      <c r="Q194" s="209"/>
      <c r="R194" s="210">
        <f>R195</f>
        <v>0</v>
      </c>
      <c r="S194" s="209"/>
      <c r="T194" s="211">
        <f>T195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2" t="s">
        <v>80</v>
      </c>
      <c r="AT194" s="213" t="s">
        <v>72</v>
      </c>
      <c r="AU194" s="213" t="s">
        <v>80</v>
      </c>
      <c r="AY194" s="212" t="s">
        <v>282</v>
      </c>
      <c r="BK194" s="214">
        <f>BK195</f>
        <v>27199.400000000001</v>
      </c>
    </row>
    <row r="195" s="2" customFormat="1" ht="33" customHeight="1">
      <c r="A195" s="29"/>
      <c r="B195" s="30"/>
      <c r="C195" s="217" t="s">
        <v>528</v>
      </c>
      <c r="D195" s="217" t="s">
        <v>284</v>
      </c>
      <c r="E195" s="218" t="s">
        <v>521</v>
      </c>
      <c r="F195" s="219" t="s">
        <v>522</v>
      </c>
      <c r="G195" s="220" t="s">
        <v>356</v>
      </c>
      <c r="H195" s="221">
        <v>25.420000000000002</v>
      </c>
      <c r="I195" s="222">
        <v>1070</v>
      </c>
      <c r="J195" s="222">
        <f>ROUND(I195*H195,2)</f>
        <v>27199.400000000001</v>
      </c>
      <c r="K195" s="223"/>
      <c r="L195" s="35"/>
      <c r="M195" s="224" t="s">
        <v>1</v>
      </c>
      <c r="N195" s="225" t="s">
        <v>38</v>
      </c>
      <c r="O195" s="226">
        <v>1.317</v>
      </c>
      <c r="P195" s="226">
        <f>O195*H195</f>
        <v>33.478140000000003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27199.400000000001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27199.400000000001</v>
      </c>
      <c r="BL195" s="14" t="s">
        <v>288</v>
      </c>
      <c r="BM195" s="228" t="s">
        <v>523</v>
      </c>
    </row>
    <row r="196" s="12" customFormat="1" ht="22.8" customHeight="1">
      <c r="A196" s="12"/>
      <c r="B196" s="202"/>
      <c r="C196" s="203"/>
      <c r="D196" s="204" t="s">
        <v>72</v>
      </c>
      <c r="E196" s="215" t="s">
        <v>299</v>
      </c>
      <c r="F196" s="215" t="s">
        <v>552</v>
      </c>
      <c r="G196" s="203"/>
      <c r="H196" s="203"/>
      <c r="I196" s="203"/>
      <c r="J196" s="216">
        <f>BK196</f>
        <v>157292.07999999999</v>
      </c>
      <c r="K196" s="203"/>
      <c r="L196" s="207"/>
      <c r="M196" s="208"/>
      <c r="N196" s="209"/>
      <c r="O196" s="209"/>
      <c r="P196" s="210">
        <f>SUM(P197:P210)</f>
        <v>55.754130000000004</v>
      </c>
      <c r="Q196" s="209"/>
      <c r="R196" s="210">
        <f>SUM(R197:R210)</f>
        <v>84.337941799999996</v>
      </c>
      <c r="S196" s="209"/>
      <c r="T196" s="211">
        <f>SUM(T197:T210)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2" t="s">
        <v>80</v>
      </c>
      <c r="AT196" s="213" t="s">
        <v>72</v>
      </c>
      <c r="AU196" s="213" t="s">
        <v>80</v>
      </c>
      <c r="AY196" s="212" t="s">
        <v>282</v>
      </c>
      <c r="BK196" s="214">
        <f>SUM(BK197:BK210)</f>
        <v>157292.07999999999</v>
      </c>
    </row>
    <row r="197" s="2" customFormat="1" ht="16.5" customHeight="1">
      <c r="A197" s="29"/>
      <c r="B197" s="30"/>
      <c r="C197" s="217" t="s">
        <v>532</v>
      </c>
      <c r="D197" s="217" t="s">
        <v>284</v>
      </c>
      <c r="E197" s="218" t="s">
        <v>554</v>
      </c>
      <c r="F197" s="219" t="s">
        <v>555</v>
      </c>
      <c r="G197" s="220" t="s">
        <v>287</v>
      </c>
      <c r="H197" s="221">
        <v>29.829999999999998</v>
      </c>
      <c r="I197" s="222">
        <v>56.5</v>
      </c>
      <c r="J197" s="222">
        <f>ROUND(I197*H197,2)</f>
        <v>1685.4000000000001</v>
      </c>
      <c r="K197" s="223"/>
      <c r="L197" s="35"/>
      <c r="M197" s="224" t="s">
        <v>1</v>
      </c>
      <c r="N197" s="225" t="s">
        <v>38</v>
      </c>
      <c r="O197" s="226">
        <v>0.021000000000000001</v>
      </c>
      <c r="P197" s="226">
        <f>O197*H197</f>
        <v>0.62643000000000004</v>
      </c>
      <c r="Q197" s="226">
        <v>0.11500000000000001</v>
      </c>
      <c r="R197" s="226">
        <f>Q197*H197</f>
        <v>3.43045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1685.4000000000001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1685.4000000000001</v>
      </c>
      <c r="BL197" s="14" t="s">
        <v>288</v>
      </c>
      <c r="BM197" s="228" t="s">
        <v>556</v>
      </c>
    </row>
    <row r="198" s="2" customFormat="1" ht="16.5" customHeight="1">
      <c r="A198" s="29"/>
      <c r="B198" s="30"/>
      <c r="C198" s="217" t="s">
        <v>536</v>
      </c>
      <c r="D198" s="217" t="s">
        <v>284</v>
      </c>
      <c r="E198" s="218" t="s">
        <v>788</v>
      </c>
      <c r="F198" s="219" t="s">
        <v>789</v>
      </c>
      <c r="G198" s="220" t="s">
        <v>287</v>
      </c>
      <c r="H198" s="221">
        <v>14.83</v>
      </c>
      <c r="I198" s="222">
        <v>112</v>
      </c>
      <c r="J198" s="222">
        <f>ROUND(I198*H198,2)</f>
        <v>1660.96</v>
      </c>
      <c r="K198" s="223"/>
      <c r="L198" s="35"/>
      <c r="M198" s="224" t="s">
        <v>1</v>
      </c>
      <c r="N198" s="225" t="s">
        <v>38</v>
      </c>
      <c r="O198" s="226">
        <v>0.023</v>
      </c>
      <c r="P198" s="226">
        <f>O198*H198</f>
        <v>0.34109</v>
      </c>
      <c r="Q198" s="226">
        <v>0.23000000000000001</v>
      </c>
      <c r="R198" s="226">
        <f>Q198*H198</f>
        <v>3.4109000000000003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1660.96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1660.96</v>
      </c>
      <c r="BL198" s="14" t="s">
        <v>288</v>
      </c>
      <c r="BM198" s="228" t="s">
        <v>790</v>
      </c>
    </row>
    <row r="199" s="2" customFormat="1" ht="16.5" customHeight="1">
      <c r="A199" s="29"/>
      <c r="B199" s="30"/>
      <c r="C199" s="217" t="s">
        <v>540</v>
      </c>
      <c r="D199" s="217" t="s">
        <v>284</v>
      </c>
      <c r="E199" s="218" t="s">
        <v>558</v>
      </c>
      <c r="F199" s="219" t="s">
        <v>559</v>
      </c>
      <c r="G199" s="220" t="s">
        <v>287</v>
      </c>
      <c r="H199" s="221">
        <v>73.409999999999997</v>
      </c>
      <c r="I199" s="222">
        <v>162</v>
      </c>
      <c r="J199" s="222">
        <f>ROUND(I199*H199,2)</f>
        <v>11892.42</v>
      </c>
      <c r="K199" s="223"/>
      <c r="L199" s="35"/>
      <c r="M199" s="224" t="s">
        <v>1</v>
      </c>
      <c r="N199" s="225" t="s">
        <v>38</v>
      </c>
      <c r="O199" s="226">
        <v>0.025999999999999999</v>
      </c>
      <c r="P199" s="226">
        <f>O199*H199</f>
        <v>1.9086599999999998</v>
      </c>
      <c r="Q199" s="226">
        <v>0.34499999999999997</v>
      </c>
      <c r="R199" s="226">
        <f>Q199*H199</f>
        <v>25.326449999999998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11892.42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11892.42</v>
      </c>
      <c r="BL199" s="14" t="s">
        <v>288</v>
      </c>
      <c r="BM199" s="228" t="s">
        <v>560</v>
      </c>
    </row>
    <row r="200" s="2" customFormat="1" ht="16.5" customHeight="1">
      <c r="A200" s="29"/>
      <c r="B200" s="30"/>
      <c r="C200" s="217" t="s">
        <v>544</v>
      </c>
      <c r="D200" s="217" t="s">
        <v>284</v>
      </c>
      <c r="E200" s="218" t="s">
        <v>934</v>
      </c>
      <c r="F200" s="219" t="s">
        <v>935</v>
      </c>
      <c r="G200" s="220" t="s">
        <v>287</v>
      </c>
      <c r="H200" s="221">
        <v>20.949999999999999</v>
      </c>
      <c r="I200" s="222">
        <v>181</v>
      </c>
      <c r="J200" s="222">
        <f>ROUND(I200*H200,2)</f>
        <v>3791.9499999999998</v>
      </c>
      <c r="K200" s="223"/>
      <c r="L200" s="35"/>
      <c r="M200" s="224" t="s">
        <v>1</v>
      </c>
      <c r="N200" s="225" t="s">
        <v>38</v>
      </c>
      <c r="O200" s="226">
        <v>0.025999999999999999</v>
      </c>
      <c r="P200" s="226">
        <f>O200*H200</f>
        <v>0.54469999999999996</v>
      </c>
      <c r="Q200" s="226">
        <v>0.39100000000000001</v>
      </c>
      <c r="R200" s="226">
        <f>Q200*H200</f>
        <v>8.1914499999999997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3791.9499999999998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3791.9499999999998</v>
      </c>
      <c r="BL200" s="14" t="s">
        <v>288</v>
      </c>
      <c r="BM200" s="228" t="s">
        <v>936</v>
      </c>
    </row>
    <row r="201" s="2" customFormat="1" ht="16.5" customHeight="1">
      <c r="A201" s="29"/>
      <c r="B201" s="30"/>
      <c r="C201" s="217" t="s">
        <v>548</v>
      </c>
      <c r="D201" s="217" t="s">
        <v>284</v>
      </c>
      <c r="E201" s="218" t="s">
        <v>562</v>
      </c>
      <c r="F201" s="219" t="s">
        <v>563</v>
      </c>
      <c r="G201" s="220" t="s">
        <v>287</v>
      </c>
      <c r="H201" s="221">
        <v>73.409999999999997</v>
      </c>
      <c r="I201" s="222">
        <v>211</v>
      </c>
      <c r="J201" s="222">
        <f>ROUND(I201*H201,2)</f>
        <v>15489.51</v>
      </c>
      <c r="K201" s="223"/>
      <c r="L201" s="35"/>
      <c r="M201" s="224" t="s">
        <v>1</v>
      </c>
      <c r="N201" s="225" t="s">
        <v>38</v>
      </c>
      <c r="O201" s="226">
        <v>0.029000000000000001</v>
      </c>
      <c r="P201" s="226">
        <f>O201*H201</f>
        <v>2.1288900000000002</v>
      </c>
      <c r="Q201" s="226">
        <v>0.46000000000000002</v>
      </c>
      <c r="R201" s="226">
        <f>Q201*H201</f>
        <v>33.768599999999999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15489.51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15489.51</v>
      </c>
      <c r="BL201" s="14" t="s">
        <v>288</v>
      </c>
      <c r="BM201" s="228" t="s">
        <v>564</v>
      </c>
    </row>
    <row r="202" s="2" customFormat="1" ht="16.5" customHeight="1">
      <c r="A202" s="29"/>
      <c r="B202" s="30"/>
      <c r="C202" s="217" t="s">
        <v>553</v>
      </c>
      <c r="D202" s="217" t="s">
        <v>284</v>
      </c>
      <c r="E202" s="218" t="s">
        <v>566</v>
      </c>
      <c r="F202" s="219" t="s">
        <v>567</v>
      </c>
      <c r="G202" s="220" t="s">
        <v>287</v>
      </c>
      <c r="H202" s="221">
        <v>29.829999999999998</v>
      </c>
      <c r="I202" s="222">
        <v>41</v>
      </c>
      <c r="J202" s="222">
        <f>ROUND(I202*H202,2)</f>
        <v>1223.03</v>
      </c>
      <c r="K202" s="223"/>
      <c r="L202" s="35"/>
      <c r="M202" s="224" t="s">
        <v>1</v>
      </c>
      <c r="N202" s="225" t="s">
        <v>38</v>
      </c>
      <c r="O202" s="226">
        <v>0.021000000000000001</v>
      </c>
      <c r="P202" s="226">
        <f>O202*H202</f>
        <v>0.62643000000000004</v>
      </c>
      <c r="Q202" s="226">
        <v>0.108</v>
      </c>
      <c r="R202" s="226">
        <f>Q202*H202</f>
        <v>3.2216399999999998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1223.03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1223.03</v>
      </c>
      <c r="BL202" s="14" t="s">
        <v>288</v>
      </c>
      <c r="BM202" s="228" t="s">
        <v>568</v>
      </c>
    </row>
    <row r="203" s="2" customFormat="1" ht="16.5" customHeight="1">
      <c r="A203" s="29"/>
      <c r="B203" s="30"/>
      <c r="C203" s="217" t="s">
        <v>557</v>
      </c>
      <c r="D203" s="217" t="s">
        <v>284</v>
      </c>
      <c r="E203" s="218" t="s">
        <v>791</v>
      </c>
      <c r="F203" s="219" t="s">
        <v>792</v>
      </c>
      <c r="G203" s="220" t="s">
        <v>287</v>
      </c>
      <c r="H203" s="221">
        <v>14.83</v>
      </c>
      <c r="I203" s="222">
        <v>67.599999999999994</v>
      </c>
      <c r="J203" s="222">
        <f>ROUND(I203*H203,2)</f>
        <v>1002.51</v>
      </c>
      <c r="K203" s="223"/>
      <c r="L203" s="35"/>
      <c r="M203" s="224" t="s">
        <v>1</v>
      </c>
      <c r="N203" s="225" t="s">
        <v>38</v>
      </c>
      <c r="O203" s="226">
        <v>0.024</v>
      </c>
      <c r="P203" s="226">
        <f>O203*H203</f>
        <v>0.35592000000000001</v>
      </c>
      <c r="Q203" s="226">
        <v>0.216</v>
      </c>
      <c r="R203" s="226">
        <f>Q203*H203</f>
        <v>3.2032799999999999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1002.51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1002.51</v>
      </c>
      <c r="BL203" s="14" t="s">
        <v>288</v>
      </c>
      <c r="BM203" s="228" t="s">
        <v>793</v>
      </c>
    </row>
    <row r="204" s="2" customFormat="1" ht="21.75" customHeight="1">
      <c r="A204" s="29"/>
      <c r="B204" s="30"/>
      <c r="C204" s="217" t="s">
        <v>561</v>
      </c>
      <c r="D204" s="217" t="s">
        <v>284</v>
      </c>
      <c r="E204" s="218" t="s">
        <v>570</v>
      </c>
      <c r="F204" s="219" t="s">
        <v>571</v>
      </c>
      <c r="G204" s="220" t="s">
        <v>287</v>
      </c>
      <c r="H204" s="221">
        <v>29.829999999999998</v>
      </c>
      <c r="I204" s="222">
        <v>722</v>
      </c>
      <c r="J204" s="222">
        <f>ROUND(I204*H204,2)</f>
        <v>21537.259999999998</v>
      </c>
      <c r="K204" s="223"/>
      <c r="L204" s="35"/>
      <c r="M204" s="224" t="s">
        <v>1</v>
      </c>
      <c r="N204" s="225" t="s">
        <v>38</v>
      </c>
      <c r="O204" s="226">
        <v>0.186</v>
      </c>
      <c r="P204" s="226">
        <f>O204*H204</f>
        <v>5.5483799999999999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21537.259999999998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21537.259999999998</v>
      </c>
      <c r="BL204" s="14" t="s">
        <v>288</v>
      </c>
      <c r="BM204" s="228" t="s">
        <v>572</v>
      </c>
    </row>
    <row r="205" s="2" customFormat="1" ht="21.75" customHeight="1">
      <c r="A205" s="29"/>
      <c r="B205" s="30"/>
      <c r="C205" s="217" t="s">
        <v>565</v>
      </c>
      <c r="D205" s="217" t="s">
        <v>284</v>
      </c>
      <c r="E205" s="218" t="s">
        <v>578</v>
      </c>
      <c r="F205" s="219" t="s">
        <v>579</v>
      </c>
      <c r="G205" s="220" t="s">
        <v>287</v>
      </c>
      <c r="H205" s="221">
        <v>103.24</v>
      </c>
      <c r="I205" s="222">
        <v>18.800000000000001</v>
      </c>
      <c r="J205" s="222">
        <f>ROUND(I205*H205,2)</f>
        <v>1940.9100000000001</v>
      </c>
      <c r="K205" s="223"/>
      <c r="L205" s="35"/>
      <c r="M205" s="224" t="s">
        <v>1</v>
      </c>
      <c r="N205" s="225" t="s">
        <v>38</v>
      </c>
      <c r="O205" s="226">
        <v>0.0080000000000000002</v>
      </c>
      <c r="P205" s="226">
        <f>O205*H205</f>
        <v>0.82591999999999999</v>
      </c>
      <c r="Q205" s="226">
        <v>0.00034000000000000002</v>
      </c>
      <c r="R205" s="226">
        <f>Q205*H205</f>
        <v>0.035101600000000004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1940.9100000000001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1940.9100000000001</v>
      </c>
      <c r="BL205" s="14" t="s">
        <v>288</v>
      </c>
      <c r="BM205" s="228" t="s">
        <v>580</v>
      </c>
    </row>
    <row r="206" s="2" customFormat="1" ht="21.75" customHeight="1">
      <c r="A206" s="29"/>
      <c r="B206" s="30"/>
      <c r="C206" s="217" t="s">
        <v>569</v>
      </c>
      <c r="D206" s="217" t="s">
        <v>284</v>
      </c>
      <c r="E206" s="218" t="s">
        <v>582</v>
      </c>
      <c r="F206" s="219" t="s">
        <v>583</v>
      </c>
      <c r="G206" s="220" t="s">
        <v>287</v>
      </c>
      <c r="H206" s="221">
        <v>170.62000000000001</v>
      </c>
      <c r="I206" s="222">
        <v>15.300000000000001</v>
      </c>
      <c r="J206" s="222">
        <f>ROUND(I206*H206,2)</f>
        <v>2610.4899999999998</v>
      </c>
      <c r="K206" s="223"/>
      <c r="L206" s="35"/>
      <c r="M206" s="224" t="s">
        <v>1</v>
      </c>
      <c r="N206" s="225" t="s">
        <v>38</v>
      </c>
      <c r="O206" s="226">
        <v>0.002</v>
      </c>
      <c r="P206" s="226">
        <f>O206*H206</f>
        <v>0.34124000000000004</v>
      </c>
      <c r="Q206" s="226">
        <v>0.00071000000000000002</v>
      </c>
      <c r="R206" s="226">
        <f>Q206*H206</f>
        <v>0.1211402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2610.4899999999998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2610.4899999999998</v>
      </c>
      <c r="BL206" s="14" t="s">
        <v>288</v>
      </c>
      <c r="BM206" s="228" t="s">
        <v>584</v>
      </c>
    </row>
    <row r="207" s="2" customFormat="1" ht="21.75" customHeight="1">
      <c r="A207" s="29"/>
      <c r="B207" s="30"/>
      <c r="C207" s="217" t="s">
        <v>573</v>
      </c>
      <c r="D207" s="217" t="s">
        <v>284</v>
      </c>
      <c r="E207" s="218" t="s">
        <v>586</v>
      </c>
      <c r="F207" s="219" t="s">
        <v>587</v>
      </c>
      <c r="G207" s="220" t="s">
        <v>287</v>
      </c>
      <c r="H207" s="221">
        <v>73.409999999999997</v>
      </c>
      <c r="I207" s="222">
        <v>296</v>
      </c>
      <c r="J207" s="222">
        <f>ROUND(I207*H207,2)</f>
        <v>21729.360000000001</v>
      </c>
      <c r="K207" s="223"/>
      <c r="L207" s="35"/>
      <c r="M207" s="224" t="s">
        <v>1</v>
      </c>
      <c r="N207" s="225" t="s">
        <v>38</v>
      </c>
      <c r="O207" s="226">
        <v>0.068000000000000005</v>
      </c>
      <c r="P207" s="226">
        <f>O207*H207</f>
        <v>4.9918800000000001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21729.360000000001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21729.360000000001</v>
      </c>
      <c r="BL207" s="14" t="s">
        <v>288</v>
      </c>
      <c r="BM207" s="228" t="s">
        <v>1737</v>
      </c>
    </row>
    <row r="208" s="2" customFormat="1" ht="21.75" customHeight="1">
      <c r="A208" s="29"/>
      <c r="B208" s="30"/>
      <c r="C208" s="217" t="s">
        <v>577</v>
      </c>
      <c r="D208" s="217" t="s">
        <v>284</v>
      </c>
      <c r="E208" s="218" t="s">
        <v>590</v>
      </c>
      <c r="F208" s="219" t="s">
        <v>591</v>
      </c>
      <c r="G208" s="220" t="s">
        <v>287</v>
      </c>
      <c r="H208" s="221">
        <v>29.829999999999998</v>
      </c>
      <c r="I208" s="222">
        <v>294</v>
      </c>
      <c r="J208" s="222">
        <f>ROUND(I208*H208,2)</f>
        <v>8770.0200000000004</v>
      </c>
      <c r="K208" s="223"/>
      <c r="L208" s="35"/>
      <c r="M208" s="224" t="s">
        <v>1</v>
      </c>
      <c r="N208" s="225" t="s">
        <v>38</v>
      </c>
      <c r="O208" s="226">
        <v>0.070999999999999994</v>
      </c>
      <c r="P208" s="226">
        <f>O208*H208</f>
        <v>2.1179299999999999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8770.0200000000004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8770.0200000000004</v>
      </c>
      <c r="BL208" s="14" t="s">
        <v>288</v>
      </c>
      <c r="BM208" s="228" t="s">
        <v>592</v>
      </c>
    </row>
    <row r="209" s="2" customFormat="1" ht="33" customHeight="1">
      <c r="A209" s="29"/>
      <c r="B209" s="30"/>
      <c r="C209" s="217" t="s">
        <v>581</v>
      </c>
      <c r="D209" s="217" t="s">
        <v>284</v>
      </c>
      <c r="E209" s="218" t="s">
        <v>594</v>
      </c>
      <c r="F209" s="219" t="s">
        <v>595</v>
      </c>
      <c r="G209" s="220" t="s">
        <v>287</v>
      </c>
      <c r="H209" s="221">
        <v>170.62000000000001</v>
      </c>
      <c r="I209" s="222">
        <v>318</v>
      </c>
      <c r="J209" s="222">
        <f>ROUND(I209*H209,2)</f>
        <v>54257.160000000003</v>
      </c>
      <c r="K209" s="223"/>
      <c r="L209" s="35"/>
      <c r="M209" s="224" t="s">
        <v>1</v>
      </c>
      <c r="N209" s="225" t="s">
        <v>38</v>
      </c>
      <c r="O209" s="226">
        <v>0.070999999999999994</v>
      </c>
      <c r="P209" s="226">
        <f>O209*H209</f>
        <v>12.11402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54257.160000000003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54257.160000000003</v>
      </c>
      <c r="BL209" s="14" t="s">
        <v>288</v>
      </c>
      <c r="BM209" s="228" t="s">
        <v>596</v>
      </c>
    </row>
    <row r="210" s="2" customFormat="1" ht="33" customHeight="1">
      <c r="A210" s="29"/>
      <c r="B210" s="30"/>
      <c r="C210" s="217" t="s">
        <v>585</v>
      </c>
      <c r="D210" s="217" t="s">
        <v>284</v>
      </c>
      <c r="E210" s="218" t="s">
        <v>938</v>
      </c>
      <c r="F210" s="219" t="s">
        <v>939</v>
      </c>
      <c r="G210" s="220" t="s">
        <v>287</v>
      </c>
      <c r="H210" s="221">
        <v>35.93</v>
      </c>
      <c r="I210" s="222">
        <v>270</v>
      </c>
      <c r="J210" s="222">
        <f>ROUND(I210*H210,2)</f>
        <v>9701.1000000000004</v>
      </c>
      <c r="K210" s="223"/>
      <c r="L210" s="35"/>
      <c r="M210" s="224" t="s">
        <v>1</v>
      </c>
      <c r="N210" s="225" t="s">
        <v>38</v>
      </c>
      <c r="O210" s="226">
        <v>0.64800000000000002</v>
      </c>
      <c r="P210" s="226">
        <f>O210*H210</f>
        <v>23.282640000000001</v>
      </c>
      <c r="Q210" s="226">
        <v>0.10100000000000001</v>
      </c>
      <c r="R210" s="226">
        <f>Q210*H210</f>
        <v>3.62893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9701.1000000000004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9701.1000000000004</v>
      </c>
      <c r="BL210" s="14" t="s">
        <v>288</v>
      </c>
      <c r="BM210" s="228" t="s">
        <v>940</v>
      </c>
    </row>
    <row r="211" s="12" customFormat="1" ht="22.8" customHeight="1">
      <c r="A211" s="12"/>
      <c r="B211" s="202"/>
      <c r="C211" s="203"/>
      <c r="D211" s="204" t="s">
        <v>72</v>
      </c>
      <c r="E211" s="215" t="s">
        <v>311</v>
      </c>
      <c r="F211" s="215" t="s">
        <v>597</v>
      </c>
      <c r="G211" s="203"/>
      <c r="H211" s="203"/>
      <c r="I211" s="203"/>
      <c r="J211" s="216">
        <f>BK211</f>
        <v>559315.09999999998</v>
      </c>
      <c r="K211" s="203"/>
      <c r="L211" s="207"/>
      <c r="M211" s="208"/>
      <c r="N211" s="209"/>
      <c r="O211" s="209"/>
      <c r="P211" s="210">
        <f>SUM(P212:P242)</f>
        <v>222.61304999999996</v>
      </c>
      <c r="Q211" s="209"/>
      <c r="R211" s="210">
        <f>SUM(R212:R242)</f>
        <v>11.73216219</v>
      </c>
      <c r="S211" s="209"/>
      <c r="T211" s="211">
        <f>SUM(T212:T242)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12" t="s">
        <v>80</v>
      </c>
      <c r="AT211" s="213" t="s">
        <v>72</v>
      </c>
      <c r="AU211" s="213" t="s">
        <v>80</v>
      </c>
      <c r="AY211" s="212" t="s">
        <v>282</v>
      </c>
      <c r="BK211" s="214">
        <f>SUM(BK212:BK242)</f>
        <v>559315.09999999998</v>
      </c>
    </row>
    <row r="212" s="2" customFormat="1" ht="21.75" customHeight="1">
      <c r="A212" s="29"/>
      <c r="B212" s="30"/>
      <c r="C212" s="230" t="s">
        <v>589</v>
      </c>
      <c r="D212" s="230" t="s">
        <v>378</v>
      </c>
      <c r="E212" s="231" t="s">
        <v>1666</v>
      </c>
      <c r="F212" s="232" t="s">
        <v>1667</v>
      </c>
      <c r="G212" s="233" t="s">
        <v>322</v>
      </c>
      <c r="H212" s="234">
        <v>120.267</v>
      </c>
      <c r="I212" s="235">
        <v>134</v>
      </c>
      <c r="J212" s="235">
        <f>ROUND(I212*H212,2)</f>
        <v>16115.780000000001</v>
      </c>
      <c r="K212" s="236"/>
      <c r="L212" s="237"/>
      <c r="M212" s="238" t="s">
        <v>1</v>
      </c>
      <c r="N212" s="239" t="s">
        <v>38</v>
      </c>
      <c r="O212" s="226">
        <v>0</v>
      </c>
      <c r="P212" s="226">
        <f>O212*H212</f>
        <v>0</v>
      </c>
      <c r="Q212" s="226">
        <v>0.0010200000000000001</v>
      </c>
      <c r="R212" s="226">
        <f>Q212*H212</f>
        <v>0.12267234000000001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311</v>
      </c>
      <c r="AT212" s="228" t="s">
        <v>378</v>
      </c>
      <c r="AU212" s="228" t="s">
        <v>82</v>
      </c>
      <c r="AY212" s="14" t="s">
        <v>282</v>
      </c>
      <c r="BE212" s="229">
        <f>IF(N212="základní",J212,0)</f>
        <v>16115.780000000001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16115.780000000001</v>
      </c>
      <c r="BL212" s="14" t="s">
        <v>288</v>
      </c>
      <c r="BM212" s="228" t="s">
        <v>1668</v>
      </c>
    </row>
    <row r="213" s="2" customFormat="1" ht="33" customHeight="1">
      <c r="A213" s="29"/>
      <c r="B213" s="30"/>
      <c r="C213" s="217" t="s">
        <v>593</v>
      </c>
      <c r="D213" s="217" t="s">
        <v>284</v>
      </c>
      <c r="E213" s="218" t="s">
        <v>1610</v>
      </c>
      <c r="F213" s="219" t="s">
        <v>1611</v>
      </c>
      <c r="G213" s="220" t="s">
        <v>322</v>
      </c>
      <c r="H213" s="221">
        <v>222.5</v>
      </c>
      <c r="I213" s="222">
        <v>141</v>
      </c>
      <c r="J213" s="222">
        <f>ROUND(I213*H213,2)</f>
        <v>31372.5</v>
      </c>
      <c r="K213" s="223"/>
      <c r="L213" s="35"/>
      <c r="M213" s="224" t="s">
        <v>1</v>
      </c>
      <c r="N213" s="225" t="s">
        <v>38</v>
      </c>
      <c r="O213" s="226">
        <v>0.29199999999999998</v>
      </c>
      <c r="P213" s="226">
        <f>O213*H213</f>
        <v>64.969999999999999</v>
      </c>
      <c r="Q213" s="226">
        <v>1.0000000000000001E-05</v>
      </c>
      <c r="R213" s="226">
        <f>Q213*H213</f>
        <v>0.002225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31372.5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31372.5</v>
      </c>
      <c r="BL213" s="14" t="s">
        <v>288</v>
      </c>
      <c r="BM213" s="228" t="s">
        <v>1612</v>
      </c>
    </row>
    <row r="214" s="2" customFormat="1" ht="16.5" customHeight="1">
      <c r="A214" s="29"/>
      <c r="B214" s="30"/>
      <c r="C214" s="230" t="s">
        <v>598</v>
      </c>
      <c r="D214" s="230" t="s">
        <v>378</v>
      </c>
      <c r="E214" s="231" t="s">
        <v>1613</v>
      </c>
      <c r="F214" s="232" t="s">
        <v>1614</v>
      </c>
      <c r="G214" s="233" t="s">
        <v>322</v>
      </c>
      <c r="H214" s="234">
        <v>249.72499999999999</v>
      </c>
      <c r="I214" s="235">
        <v>368</v>
      </c>
      <c r="J214" s="235">
        <f>ROUND(I214*H214,2)</f>
        <v>91898.800000000003</v>
      </c>
      <c r="K214" s="236"/>
      <c r="L214" s="237"/>
      <c r="M214" s="238" t="s">
        <v>1</v>
      </c>
      <c r="N214" s="239" t="s">
        <v>38</v>
      </c>
      <c r="O214" s="226">
        <v>0</v>
      </c>
      <c r="P214" s="226">
        <f>O214*H214</f>
        <v>0</v>
      </c>
      <c r="Q214" s="226">
        <v>0.0024099999999999998</v>
      </c>
      <c r="R214" s="226">
        <f>Q214*H214</f>
        <v>0.60183724999999999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311</v>
      </c>
      <c r="AT214" s="228" t="s">
        <v>378</v>
      </c>
      <c r="AU214" s="228" t="s">
        <v>82</v>
      </c>
      <c r="AY214" s="14" t="s">
        <v>282</v>
      </c>
      <c r="BE214" s="229">
        <f>IF(N214="základní",J214,0)</f>
        <v>91898.800000000003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91898.800000000003</v>
      </c>
      <c r="BL214" s="14" t="s">
        <v>288</v>
      </c>
      <c r="BM214" s="228" t="s">
        <v>1615</v>
      </c>
    </row>
    <row r="215" s="2" customFormat="1" ht="21.75" customHeight="1">
      <c r="A215" s="29"/>
      <c r="B215" s="30"/>
      <c r="C215" s="217" t="s">
        <v>602</v>
      </c>
      <c r="D215" s="217" t="s">
        <v>284</v>
      </c>
      <c r="E215" s="218" t="s">
        <v>1738</v>
      </c>
      <c r="F215" s="219" t="s">
        <v>1739</v>
      </c>
      <c r="G215" s="220" t="s">
        <v>501</v>
      </c>
      <c r="H215" s="221">
        <v>2</v>
      </c>
      <c r="I215" s="222">
        <v>226</v>
      </c>
      <c r="J215" s="222">
        <f>ROUND(I215*H215,2)</f>
        <v>452</v>
      </c>
      <c r="K215" s="223"/>
      <c r="L215" s="35"/>
      <c r="M215" s="224" t="s">
        <v>1</v>
      </c>
      <c r="N215" s="225" t="s">
        <v>38</v>
      </c>
      <c r="O215" s="226">
        <v>0.52600000000000002</v>
      </c>
      <c r="P215" s="226">
        <f>O215*H215</f>
        <v>1.0520000000000001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452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452</v>
      </c>
      <c r="BL215" s="14" t="s">
        <v>288</v>
      </c>
      <c r="BM215" s="228" t="s">
        <v>1740</v>
      </c>
    </row>
    <row r="216" s="2" customFormat="1" ht="21.75" customHeight="1">
      <c r="A216" s="29"/>
      <c r="B216" s="30"/>
      <c r="C216" s="217" t="s">
        <v>606</v>
      </c>
      <c r="D216" s="217" t="s">
        <v>284</v>
      </c>
      <c r="E216" s="218" t="s">
        <v>1670</v>
      </c>
      <c r="F216" s="219" t="s">
        <v>1671</v>
      </c>
      <c r="G216" s="220" t="s">
        <v>501</v>
      </c>
      <c r="H216" s="221">
        <v>2</v>
      </c>
      <c r="I216" s="222">
        <v>213</v>
      </c>
      <c r="J216" s="222">
        <f>ROUND(I216*H216,2)</f>
        <v>426</v>
      </c>
      <c r="K216" s="223"/>
      <c r="L216" s="35"/>
      <c r="M216" s="224" t="s">
        <v>1</v>
      </c>
      <c r="N216" s="225" t="s">
        <v>38</v>
      </c>
      <c r="O216" s="226">
        <v>0.48499999999999999</v>
      </c>
      <c r="P216" s="226">
        <f>O216*H216</f>
        <v>0.96999999999999997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426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426</v>
      </c>
      <c r="BL216" s="14" t="s">
        <v>288</v>
      </c>
      <c r="BM216" s="228" t="s">
        <v>1672</v>
      </c>
    </row>
    <row r="217" s="2" customFormat="1" ht="21.75" customHeight="1">
      <c r="A217" s="29"/>
      <c r="B217" s="30"/>
      <c r="C217" s="217" t="s">
        <v>610</v>
      </c>
      <c r="D217" s="217" t="s">
        <v>284</v>
      </c>
      <c r="E217" s="218" t="s">
        <v>1673</v>
      </c>
      <c r="F217" s="219" t="s">
        <v>1674</v>
      </c>
      <c r="G217" s="220" t="s">
        <v>501</v>
      </c>
      <c r="H217" s="221">
        <v>3</v>
      </c>
      <c r="I217" s="222">
        <v>226</v>
      </c>
      <c r="J217" s="222">
        <f>ROUND(I217*H217,2)</f>
        <v>678</v>
      </c>
      <c r="K217" s="223"/>
      <c r="L217" s="35"/>
      <c r="M217" s="224" t="s">
        <v>1</v>
      </c>
      <c r="N217" s="225" t="s">
        <v>38</v>
      </c>
      <c r="O217" s="226">
        <v>0.52600000000000002</v>
      </c>
      <c r="P217" s="226">
        <f>O217*H217</f>
        <v>1.5780000000000001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678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678</v>
      </c>
      <c r="BL217" s="14" t="s">
        <v>288</v>
      </c>
      <c r="BM217" s="228" t="s">
        <v>1675</v>
      </c>
    </row>
    <row r="218" s="2" customFormat="1" ht="21.75" customHeight="1">
      <c r="A218" s="29"/>
      <c r="B218" s="30"/>
      <c r="C218" s="217" t="s">
        <v>614</v>
      </c>
      <c r="D218" s="217" t="s">
        <v>284</v>
      </c>
      <c r="E218" s="218" t="s">
        <v>1676</v>
      </c>
      <c r="F218" s="219" t="s">
        <v>1677</v>
      </c>
      <c r="G218" s="220" t="s">
        <v>501</v>
      </c>
      <c r="H218" s="221">
        <v>1</v>
      </c>
      <c r="I218" s="222">
        <v>213</v>
      </c>
      <c r="J218" s="222">
        <f>ROUND(I218*H218,2)</f>
        <v>213</v>
      </c>
      <c r="K218" s="223"/>
      <c r="L218" s="35"/>
      <c r="M218" s="224" t="s">
        <v>1</v>
      </c>
      <c r="N218" s="225" t="s">
        <v>38</v>
      </c>
      <c r="O218" s="226">
        <v>0.48499999999999999</v>
      </c>
      <c r="P218" s="226">
        <f>O218*H218</f>
        <v>0.48499999999999999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213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213</v>
      </c>
      <c r="BL218" s="14" t="s">
        <v>288</v>
      </c>
      <c r="BM218" s="228" t="s">
        <v>1678</v>
      </c>
    </row>
    <row r="219" s="2" customFormat="1" ht="16.5" customHeight="1">
      <c r="A219" s="29"/>
      <c r="B219" s="30"/>
      <c r="C219" s="230" t="s">
        <v>618</v>
      </c>
      <c r="D219" s="230" t="s">
        <v>378</v>
      </c>
      <c r="E219" s="231" t="s">
        <v>1741</v>
      </c>
      <c r="F219" s="232" t="s">
        <v>1742</v>
      </c>
      <c r="G219" s="233" t="s">
        <v>501</v>
      </c>
      <c r="H219" s="234">
        <v>2</v>
      </c>
      <c r="I219" s="235">
        <v>158</v>
      </c>
      <c r="J219" s="235">
        <f>ROUND(I219*H219,2)</f>
        <v>316</v>
      </c>
      <c r="K219" s="236"/>
      <c r="L219" s="237"/>
      <c r="M219" s="238" t="s">
        <v>1</v>
      </c>
      <c r="N219" s="239" t="s">
        <v>38</v>
      </c>
      <c r="O219" s="226">
        <v>0</v>
      </c>
      <c r="P219" s="226">
        <f>O219*H219</f>
        <v>0</v>
      </c>
      <c r="Q219" s="226">
        <v>0.00012999999999999999</v>
      </c>
      <c r="R219" s="226">
        <f>Q219*H219</f>
        <v>0.00025999999999999998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311</v>
      </c>
      <c r="AT219" s="228" t="s">
        <v>378</v>
      </c>
      <c r="AU219" s="228" t="s">
        <v>82</v>
      </c>
      <c r="AY219" s="14" t="s">
        <v>282</v>
      </c>
      <c r="BE219" s="229">
        <f>IF(N219="základní",J219,0)</f>
        <v>316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316</v>
      </c>
      <c r="BL219" s="14" t="s">
        <v>288</v>
      </c>
      <c r="BM219" s="228" t="s">
        <v>1743</v>
      </c>
    </row>
    <row r="220" s="2" customFormat="1" ht="16.5" customHeight="1">
      <c r="A220" s="29"/>
      <c r="B220" s="30"/>
      <c r="C220" s="230" t="s">
        <v>622</v>
      </c>
      <c r="D220" s="230" t="s">
        <v>378</v>
      </c>
      <c r="E220" s="231" t="s">
        <v>1679</v>
      </c>
      <c r="F220" s="232" t="s">
        <v>1680</v>
      </c>
      <c r="G220" s="233" t="s">
        <v>501</v>
      </c>
      <c r="H220" s="234">
        <v>2</v>
      </c>
      <c r="I220" s="235">
        <v>387</v>
      </c>
      <c r="J220" s="235">
        <f>ROUND(I220*H220,2)</f>
        <v>774</v>
      </c>
      <c r="K220" s="236"/>
      <c r="L220" s="237"/>
      <c r="M220" s="238" t="s">
        <v>1</v>
      </c>
      <c r="N220" s="239" t="s">
        <v>38</v>
      </c>
      <c r="O220" s="226">
        <v>0</v>
      </c>
      <c r="P220" s="226">
        <f>O220*H220</f>
        <v>0</v>
      </c>
      <c r="Q220" s="226">
        <v>0.00020000000000000001</v>
      </c>
      <c r="R220" s="226">
        <f>Q220*H220</f>
        <v>0.00040000000000000002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311</v>
      </c>
      <c r="AT220" s="228" t="s">
        <v>378</v>
      </c>
      <c r="AU220" s="228" t="s">
        <v>82</v>
      </c>
      <c r="AY220" s="14" t="s">
        <v>282</v>
      </c>
      <c r="BE220" s="229">
        <f>IF(N220="základní",J220,0)</f>
        <v>774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774</v>
      </c>
      <c r="BL220" s="14" t="s">
        <v>288</v>
      </c>
      <c r="BM220" s="228" t="s">
        <v>1681</v>
      </c>
    </row>
    <row r="221" s="2" customFormat="1" ht="16.5" customHeight="1">
      <c r="A221" s="29"/>
      <c r="B221" s="30"/>
      <c r="C221" s="230" t="s">
        <v>626</v>
      </c>
      <c r="D221" s="230" t="s">
        <v>378</v>
      </c>
      <c r="E221" s="231" t="s">
        <v>1682</v>
      </c>
      <c r="F221" s="232" t="s">
        <v>1683</v>
      </c>
      <c r="G221" s="233" t="s">
        <v>501</v>
      </c>
      <c r="H221" s="234">
        <v>3</v>
      </c>
      <c r="I221" s="235">
        <v>387</v>
      </c>
      <c r="J221" s="235">
        <f>ROUND(I221*H221,2)</f>
        <v>1161</v>
      </c>
      <c r="K221" s="236"/>
      <c r="L221" s="237"/>
      <c r="M221" s="238" t="s">
        <v>1</v>
      </c>
      <c r="N221" s="239" t="s">
        <v>38</v>
      </c>
      <c r="O221" s="226">
        <v>0</v>
      </c>
      <c r="P221" s="226">
        <f>O221*H221</f>
        <v>0</v>
      </c>
      <c r="Q221" s="226">
        <v>0.00020000000000000001</v>
      </c>
      <c r="R221" s="226">
        <f>Q221*H221</f>
        <v>0.00060000000000000006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311</v>
      </c>
      <c r="AT221" s="228" t="s">
        <v>378</v>
      </c>
      <c r="AU221" s="228" t="s">
        <v>82</v>
      </c>
      <c r="AY221" s="14" t="s">
        <v>282</v>
      </c>
      <c r="BE221" s="229">
        <f>IF(N221="základní",J221,0)</f>
        <v>1161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1161</v>
      </c>
      <c r="BL221" s="14" t="s">
        <v>288</v>
      </c>
      <c r="BM221" s="228" t="s">
        <v>1684</v>
      </c>
    </row>
    <row r="222" s="2" customFormat="1" ht="16.5" customHeight="1">
      <c r="A222" s="29"/>
      <c r="B222" s="30"/>
      <c r="C222" s="230" t="s">
        <v>630</v>
      </c>
      <c r="D222" s="230" t="s">
        <v>378</v>
      </c>
      <c r="E222" s="231" t="s">
        <v>1685</v>
      </c>
      <c r="F222" s="232" t="s">
        <v>1686</v>
      </c>
      <c r="G222" s="233" t="s">
        <v>501</v>
      </c>
      <c r="H222" s="234">
        <v>1</v>
      </c>
      <c r="I222" s="235">
        <v>301</v>
      </c>
      <c r="J222" s="235">
        <f>ROUND(I222*H222,2)</f>
        <v>301</v>
      </c>
      <c r="K222" s="236"/>
      <c r="L222" s="237"/>
      <c r="M222" s="238" t="s">
        <v>1</v>
      </c>
      <c r="N222" s="239" t="s">
        <v>38</v>
      </c>
      <c r="O222" s="226">
        <v>0</v>
      </c>
      <c r="P222" s="226">
        <f>O222*H222</f>
        <v>0</v>
      </c>
      <c r="Q222" s="226">
        <v>0.00012</v>
      </c>
      <c r="R222" s="226">
        <f>Q222*H222</f>
        <v>0.00012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311</v>
      </c>
      <c r="AT222" s="228" t="s">
        <v>378</v>
      </c>
      <c r="AU222" s="228" t="s">
        <v>82</v>
      </c>
      <c r="AY222" s="14" t="s">
        <v>282</v>
      </c>
      <c r="BE222" s="229">
        <f>IF(N222="základní",J222,0)</f>
        <v>301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301</v>
      </c>
      <c r="BL222" s="14" t="s">
        <v>288</v>
      </c>
      <c r="BM222" s="228" t="s">
        <v>1687</v>
      </c>
    </row>
    <row r="223" s="2" customFormat="1" ht="21.75" customHeight="1">
      <c r="A223" s="29"/>
      <c r="B223" s="30"/>
      <c r="C223" s="217" t="s">
        <v>634</v>
      </c>
      <c r="D223" s="217" t="s">
        <v>284</v>
      </c>
      <c r="E223" s="218" t="s">
        <v>1622</v>
      </c>
      <c r="F223" s="219" t="s">
        <v>1623</v>
      </c>
      <c r="G223" s="220" t="s">
        <v>501</v>
      </c>
      <c r="H223" s="221">
        <v>21</v>
      </c>
      <c r="I223" s="222">
        <v>226</v>
      </c>
      <c r="J223" s="222">
        <f>ROUND(I223*H223,2)</f>
        <v>4746</v>
      </c>
      <c r="K223" s="223"/>
      <c r="L223" s="35"/>
      <c r="M223" s="224" t="s">
        <v>1</v>
      </c>
      <c r="N223" s="225" t="s">
        <v>38</v>
      </c>
      <c r="O223" s="226">
        <v>0.68300000000000005</v>
      </c>
      <c r="P223" s="226">
        <f>O223*H223</f>
        <v>14.343000000000002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4746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4746</v>
      </c>
      <c r="BL223" s="14" t="s">
        <v>288</v>
      </c>
      <c r="BM223" s="228" t="s">
        <v>1624</v>
      </c>
    </row>
    <row r="224" s="2" customFormat="1" ht="16.5" customHeight="1">
      <c r="A224" s="29"/>
      <c r="B224" s="30"/>
      <c r="C224" s="230" t="s">
        <v>638</v>
      </c>
      <c r="D224" s="230" t="s">
        <v>378</v>
      </c>
      <c r="E224" s="231" t="s">
        <v>1625</v>
      </c>
      <c r="F224" s="232" t="s">
        <v>1626</v>
      </c>
      <c r="G224" s="233" t="s">
        <v>501</v>
      </c>
      <c r="H224" s="234">
        <v>21</v>
      </c>
      <c r="I224" s="235">
        <v>106</v>
      </c>
      <c r="J224" s="235">
        <f>ROUND(I224*H224,2)</f>
        <v>2226</v>
      </c>
      <c r="K224" s="236"/>
      <c r="L224" s="237"/>
      <c r="M224" s="238" t="s">
        <v>1</v>
      </c>
      <c r="N224" s="239" t="s">
        <v>38</v>
      </c>
      <c r="O224" s="226">
        <v>0</v>
      </c>
      <c r="P224" s="226">
        <f>O224*H224</f>
        <v>0</v>
      </c>
      <c r="Q224" s="226">
        <v>0.00064999999999999997</v>
      </c>
      <c r="R224" s="226">
        <f>Q224*H224</f>
        <v>0.013649999999999999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311</v>
      </c>
      <c r="AT224" s="228" t="s">
        <v>378</v>
      </c>
      <c r="AU224" s="228" t="s">
        <v>82</v>
      </c>
      <c r="AY224" s="14" t="s">
        <v>282</v>
      </c>
      <c r="BE224" s="229">
        <f>IF(N224="základní",J224,0)</f>
        <v>2226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2226</v>
      </c>
      <c r="BL224" s="14" t="s">
        <v>288</v>
      </c>
      <c r="BM224" s="228" t="s">
        <v>1627</v>
      </c>
    </row>
    <row r="225" s="2" customFormat="1" ht="21.75" customHeight="1">
      <c r="A225" s="29"/>
      <c r="B225" s="30"/>
      <c r="C225" s="217" t="s">
        <v>642</v>
      </c>
      <c r="D225" s="217" t="s">
        <v>284</v>
      </c>
      <c r="E225" s="218" t="s">
        <v>607</v>
      </c>
      <c r="F225" s="219" t="s">
        <v>608</v>
      </c>
      <c r="G225" s="220" t="s">
        <v>501</v>
      </c>
      <c r="H225" s="221">
        <v>36</v>
      </c>
      <c r="I225" s="222">
        <v>86</v>
      </c>
      <c r="J225" s="222">
        <f>ROUND(I225*H225,2)</f>
        <v>3096</v>
      </c>
      <c r="K225" s="223"/>
      <c r="L225" s="35"/>
      <c r="M225" s="224" t="s">
        <v>1</v>
      </c>
      <c r="N225" s="225" t="s">
        <v>38</v>
      </c>
      <c r="O225" s="226">
        <v>0.68300000000000005</v>
      </c>
      <c r="P225" s="226">
        <f>O225*H225</f>
        <v>24.588000000000001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3096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3096</v>
      </c>
      <c r="BL225" s="14" t="s">
        <v>288</v>
      </c>
      <c r="BM225" s="228" t="s">
        <v>1628</v>
      </c>
    </row>
    <row r="226" s="2" customFormat="1" ht="16.5" customHeight="1">
      <c r="A226" s="29"/>
      <c r="B226" s="30"/>
      <c r="C226" s="230" t="s">
        <v>646</v>
      </c>
      <c r="D226" s="230" t="s">
        <v>378</v>
      </c>
      <c r="E226" s="231" t="s">
        <v>611</v>
      </c>
      <c r="F226" s="232" t="s">
        <v>612</v>
      </c>
      <c r="G226" s="233" t="s">
        <v>501</v>
      </c>
      <c r="H226" s="234">
        <v>36</v>
      </c>
      <c r="I226" s="235">
        <v>40.399999999999999</v>
      </c>
      <c r="J226" s="235">
        <f>ROUND(I226*H226,2)</f>
        <v>1454.4000000000001</v>
      </c>
      <c r="K226" s="236"/>
      <c r="L226" s="237"/>
      <c r="M226" s="238" t="s">
        <v>1</v>
      </c>
      <c r="N226" s="239" t="s">
        <v>38</v>
      </c>
      <c r="O226" s="226">
        <v>0</v>
      </c>
      <c r="P226" s="226">
        <f>O226*H226</f>
        <v>0</v>
      </c>
      <c r="Q226" s="226">
        <v>0.00029</v>
      </c>
      <c r="R226" s="226">
        <f>Q226*H226</f>
        <v>0.01044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311</v>
      </c>
      <c r="AT226" s="228" t="s">
        <v>378</v>
      </c>
      <c r="AU226" s="228" t="s">
        <v>82</v>
      </c>
      <c r="AY226" s="14" t="s">
        <v>282</v>
      </c>
      <c r="BE226" s="229">
        <f>IF(N226="základní",J226,0)</f>
        <v>1454.4000000000001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1454.4000000000001</v>
      </c>
      <c r="BL226" s="14" t="s">
        <v>288</v>
      </c>
      <c r="BM226" s="228" t="s">
        <v>1629</v>
      </c>
    </row>
    <row r="227" s="2" customFormat="1" ht="21.75" customHeight="1">
      <c r="A227" s="29"/>
      <c r="B227" s="30"/>
      <c r="C227" s="217" t="s">
        <v>650</v>
      </c>
      <c r="D227" s="217" t="s">
        <v>284</v>
      </c>
      <c r="E227" s="218" t="s">
        <v>1630</v>
      </c>
      <c r="F227" s="219" t="s">
        <v>1631</v>
      </c>
      <c r="G227" s="220" t="s">
        <v>501</v>
      </c>
      <c r="H227" s="221">
        <v>13</v>
      </c>
      <c r="I227" s="222">
        <v>1090</v>
      </c>
      <c r="J227" s="222">
        <f>ROUND(I227*H227,2)</f>
        <v>14170</v>
      </c>
      <c r="K227" s="223"/>
      <c r="L227" s="35"/>
      <c r="M227" s="224" t="s">
        <v>1</v>
      </c>
      <c r="N227" s="225" t="s">
        <v>38</v>
      </c>
      <c r="O227" s="226">
        <v>0.5</v>
      </c>
      <c r="P227" s="226">
        <f>O227*H227</f>
        <v>6.5</v>
      </c>
      <c r="Q227" s="226">
        <v>0.040050000000000002</v>
      </c>
      <c r="R227" s="226">
        <f>Q227*H227</f>
        <v>0.52065000000000006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14170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14170</v>
      </c>
      <c r="BL227" s="14" t="s">
        <v>288</v>
      </c>
      <c r="BM227" s="228" t="s">
        <v>1632</v>
      </c>
    </row>
    <row r="228" s="2" customFormat="1" ht="33" customHeight="1">
      <c r="A228" s="29"/>
      <c r="B228" s="30"/>
      <c r="C228" s="217" t="s">
        <v>654</v>
      </c>
      <c r="D228" s="217" t="s">
        <v>284</v>
      </c>
      <c r="E228" s="218" t="s">
        <v>1633</v>
      </c>
      <c r="F228" s="219" t="s">
        <v>1634</v>
      </c>
      <c r="G228" s="220" t="s">
        <v>501</v>
      </c>
      <c r="H228" s="221">
        <v>13</v>
      </c>
      <c r="I228" s="222">
        <v>1350</v>
      </c>
      <c r="J228" s="222">
        <f>ROUND(I228*H228,2)</f>
        <v>17550</v>
      </c>
      <c r="K228" s="223"/>
      <c r="L228" s="35"/>
      <c r="M228" s="224" t="s">
        <v>1</v>
      </c>
      <c r="N228" s="225" t="s">
        <v>38</v>
      </c>
      <c r="O228" s="226">
        <v>0.25</v>
      </c>
      <c r="P228" s="226">
        <f>O228*H228</f>
        <v>3.25</v>
      </c>
      <c r="Q228" s="226">
        <v>0.0081399999999999997</v>
      </c>
      <c r="R228" s="226">
        <f>Q228*H228</f>
        <v>0.10582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17550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17550</v>
      </c>
      <c r="BL228" s="14" t="s">
        <v>288</v>
      </c>
      <c r="BM228" s="228" t="s">
        <v>1635</v>
      </c>
    </row>
    <row r="229" s="2" customFormat="1" ht="21.75" customHeight="1">
      <c r="A229" s="29"/>
      <c r="B229" s="30"/>
      <c r="C229" s="217" t="s">
        <v>658</v>
      </c>
      <c r="D229" s="217" t="s">
        <v>284</v>
      </c>
      <c r="E229" s="218" t="s">
        <v>1636</v>
      </c>
      <c r="F229" s="219" t="s">
        <v>1637</v>
      </c>
      <c r="G229" s="220" t="s">
        <v>501</v>
      </c>
      <c r="H229" s="221">
        <v>13</v>
      </c>
      <c r="I229" s="222">
        <v>75.200000000000003</v>
      </c>
      <c r="J229" s="222">
        <f>ROUND(I229*H229,2)</f>
        <v>977.60000000000002</v>
      </c>
      <c r="K229" s="223"/>
      <c r="L229" s="35"/>
      <c r="M229" s="224" t="s">
        <v>1</v>
      </c>
      <c r="N229" s="225" t="s">
        <v>38</v>
      </c>
      <c r="O229" s="226">
        <v>0.22</v>
      </c>
      <c r="P229" s="226">
        <f>O229*H229</f>
        <v>2.8599999999999999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977.60000000000002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977.60000000000002</v>
      </c>
      <c r="BL229" s="14" t="s">
        <v>288</v>
      </c>
      <c r="BM229" s="228" t="s">
        <v>1638</v>
      </c>
    </row>
    <row r="230" s="2" customFormat="1" ht="33" customHeight="1">
      <c r="A230" s="29"/>
      <c r="B230" s="30"/>
      <c r="C230" s="217" t="s">
        <v>662</v>
      </c>
      <c r="D230" s="217" t="s">
        <v>284</v>
      </c>
      <c r="E230" s="218" t="s">
        <v>1639</v>
      </c>
      <c r="F230" s="219" t="s">
        <v>1640</v>
      </c>
      <c r="G230" s="220" t="s">
        <v>501</v>
      </c>
      <c r="H230" s="221">
        <v>13</v>
      </c>
      <c r="I230" s="222">
        <v>2470</v>
      </c>
      <c r="J230" s="222">
        <f>ROUND(I230*H230,2)</f>
        <v>32110</v>
      </c>
      <c r="K230" s="223"/>
      <c r="L230" s="35"/>
      <c r="M230" s="224" t="s">
        <v>1</v>
      </c>
      <c r="N230" s="225" t="s">
        <v>38</v>
      </c>
      <c r="O230" s="226">
        <v>0.34999999999999998</v>
      </c>
      <c r="P230" s="226">
        <f>O230*H230</f>
        <v>4.5499999999999998</v>
      </c>
      <c r="Q230" s="226">
        <v>0.037249999999999998</v>
      </c>
      <c r="R230" s="226">
        <f>Q230*H230</f>
        <v>0.48424999999999996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32110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32110</v>
      </c>
      <c r="BL230" s="14" t="s">
        <v>288</v>
      </c>
      <c r="BM230" s="228" t="s">
        <v>1641</v>
      </c>
    </row>
    <row r="231" s="2" customFormat="1" ht="21.75" customHeight="1">
      <c r="A231" s="29"/>
      <c r="B231" s="30"/>
      <c r="C231" s="217" t="s">
        <v>666</v>
      </c>
      <c r="D231" s="217" t="s">
        <v>284</v>
      </c>
      <c r="E231" s="218" t="s">
        <v>1642</v>
      </c>
      <c r="F231" s="219" t="s">
        <v>1643</v>
      </c>
      <c r="G231" s="220" t="s">
        <v>501</v>
      </c>
      <c r="H231" s="221">
        <v>17</v>
      </c>
      <c r="I231" s="222">
        <v>5250</v>
      </c>
      <c r="J231" s="222">
        <f>ROUND(I231*H231,2)</f>
        <v>89250</v>
      </c>
      <c r="K231" s="223"/>
      <c r="L231" s="35"/>
      <c r="M231" s="224" t="s">
        <v>1</v>
      </c>
      <c r="N231" s="225" t="s">
        <v>38</v>
      </c>
      <c r="O231" s="226">
        <v>0.66700000000000004</v>
      </c>
      <c r="P231" s="226">
        <f>O231*H231</f>
        <v>11.339</v>
      </c>
      <c r="Q231" s="226">
        <v>0.1056</v>
      </c>
      <c r="R231" s="226">
        <f>Q231*H231</f>
        <v>1.7951999999999999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89250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89250</v>
      </c>
      <c r="BL231" s="14" t="s">
        <v>288</v>
      </c>
      <c r="BM231" s="228" t="s">
        <v>1644</v>
      </c>
    </row>
    <row r="232" s="2" customFormat="1" ht="21.75" customHeight="1">
      <c r="A232" s="29"/>
      <c r="B232" s="30"/>
      <c r="C232" s="217" t="s">
        <v>670</v>
      </c>
      <c r="D232" s="217" t="s">
        <v>284</v>
      </c>
      <c r="E232" s="218" t="s">
        <v>1645</v>
      </c>
      <c r="F232" s="219" t="s">
        <v>1646</v>
      </c>
      <c r="G232" s="220" t="s">
        <v>501</v>
      </c>
      <c r="H232" s="221">
        <v>17</v>
      </c>
      <c r="I232" s="222">
        <v>3790</v>
      </c>
      <c r="J232" s="222">
        <f>ROUND(I232*H232,2)</f>
        <v>64430</v>
      </c>
      <c r="K232" s="223"/>
      <c r="L232" s="35"/>
      <c r="M232" s="224" t="s">
        <v>1</v>
      </c>
      <c r="N232" s="225" t="s">
        <v>38</v>
      </c>
      <c r="O232" s="226">
        <v>0.16700000000000001</v>
      </c>
      <c r="P232" s="226">
        <f>O232*H232</f>
        <v>2.839</v>
      </c>
      <c r="Q232" s="226">
        <v>0.024240000000000001</v>
      </c>
      <c r="R232" s="226">
        <f>Q232*H232</f>
        <v>0.41208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64430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64430</v>
      </c>
      <c r="BL232" s="14" t="s">
        <v>288</v>
      </c>
      <c r="BM232" s="228" t="s">
        <v>1647</v>
      </c>
    </row>
    <row r="233" s="2" customFormat="1" ht="21.75" customHeight="1">
      <c r="A233" s="29"/>
      <c r="B233" s="30"/>
      <c r="C233" s="217" t="s">
        <v>675</v>
      </c>
      <c r="D233" s="217" t="s">
        <v>284</v>
      </c>
      <c r="E233" s="218" t="s">
        <v>1648</v>
      </c>
      <c r="F233" s="219" t="s">
        <v>1649</v>
      </c>
      <c r="G233" s="220" t="s">
        <v>501</v>
      </c>
      <c r="H233" s="221">
        <v>17</v>
      </c>
      <c r="I233" s="222">
        <v>114</v>
      </c>
      <c r="J233" s="222">
        <f>ROUND(I233*H233,2)</f>
        <v>1938</v>
      </c>
      <c r="K233" s="223"/>
      <c r="L233" s="35"/>
      <c r="M233" s="224" t="s">
        <v>1</v>
      </c>
      <c r="N233" s="225" t="s">
        <v>38</v>
      </c>
      <c r="O233" s="226">
        <v>0.33300000000000002</v>
      </c>
      <c r="P233" s="226">
        <f>O233*H233</f>
        <v>5.6610000000000005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1938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1938</v>
      </c>
      <c r="BL233" s="14" t="s">
        <v>288</v>
      </c>
      <c r="BM233" s="228" t="s">
        <v>1650</v>
      </c>
    </row>
    <row r="234" s="2" customFormat="1" ht="33" customHeight="1">
      <c r="A234" s="29"/>
      <c r="B234" s="30"/>
      <c r="C234" s="217" t="s">
        <v>679</v>
      </c>
      <c r="D234" s="217" t="s">
        <v>284</v>
      </c>
      <c r="E234" s="218" t="s">
        <v>1651</v>
      </c>
      <c r="F234" s="219" t="s">
        <v>1652</v>
      </c>
      <c r="G234" s="220" t="s">
        <v>501</v>
      </c>
      <c r="H234" s="221">
        <v>17</v>
      </c>
      <c r="I234" s="222">
        <v>9210</v>
      </c>
      <c r="J234" s="222">
        <f>ROUND(I234*H234,2)</f>
        <v>156570</v>
      </c>
      <c r="K234" s="223"/>
      <c r="L234" s="35"/>
      <c r="M234" s="224" t="s">
        <v>1</v>
      </c>
      <c r="N234" s="225" t="s">
        <v>38</v>
      </c>
      <c r="O234" s="226">
        <v>1.7509999999999999</v>
      </c>
      <c r="P234" s="226">
        <f>O234*H234</f>
        <v>29.766999999999999</v>
      </c>
      <c r="Q234" s="226">
        <v>0.42115999999999998</v>
      </c>
      <c r="R234" s="226">
        <f>Q234*H234</f>
        <v>7.1597200000000001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156570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156570</v>
      </c>
      <c r="BL234" s="14" t="s">
        <v>288</v>
      </c>
      <c r="BM234" s="228" t="s">
        <v>1653</v>
      </c>
    </row>
    <row r="235" s="2" customFormat="1" ht="16.5" customHeight="1">
      <c r="A235" s="29"/>
      <c r="B235" s="30"/>
      <c r="C235" s="217" t="s">
        <v>684</v>
      </c>
      <c r="D235" s="217" t="s">
        <v>284</v>
      </c>
      <c r="E235" s="218" t="s">
        <v>1517</v>
      </c>
      <c r="F235" s="219" t="s">
        <v>1518</v>
      </c>
      <c r="G235" s="220" t="s">
        <v>322</v>
      </c>
      <c r="H235" s="221">
        <v>114.54000000000001</v>
      </c>
      <c r="I235" s="222">
        <v>25.199999999999999</v>
      </c>
      <c r="J235" s="222">
        <f>ROUND(I235*H235,2)</f>
        <v>2886.4099999999999</v>
      </c>
      <c r="K235" s="223"/>
      <c r="L235" s="35"/>
      <c r="M235" s="224" t="s">
        <v>1</v>
      </c>
      <c r="N235" s="225" t="s">
        <v>38</v>
      </c>
      <c r="O235" s="226">
        <v>0.062</v>
      </c>
      <c r="P235" s="226">
        <f>O235*H235</f>
        <v>7.1014800000000005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2886.4099999999999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2886.4099999999999</v>
      </c>
      <c r="BL235" s="14" t="s">
        <v>288</v>
      </c>
      <c r="BM235" s="228" t="s">
        <v>1688</v>
      </c>
    </row>
    <row r="236" s="2" customFormat="1" ht="16.5" customHeight="1">
      <c r="A236" s="29"/>
      <c r="B236" s="30"/>
      <c r="C236" s="217" t="s">
        <v>688</v>
      </c>
      <c r="D236" s="217" t="s">
        <v>284</v>
      </c>
      <c r="E236" s="218" t="s">
        <v>1346</v>
      </c>
      <c r="F236" s="219" t="s">
        <v>1347</v>
      </c>
      <c r="G236" s="220" t="s">
        <v>322</v>
      </c>
      <c r="H236" s="221">
        <v>114.54000000000001</v>
      </c>
      <c r="I236" s="222">
        <v>17.699999999999999</v>
      </c>
      <c r="J236" s="222">
        <f>ROUND(I236*H236,2)</f>
        <v>2027.3599999999999</v>
      </c>
      <c r="K236" s="223"/>
      <c r="L236" s="35"/>
      <c r="M236" s="224" t="s">
        <v>1</v>
      </c>
      <c r="N236" s="225" t="s">
        <v>38</v>
      </c>
      <c r="O236" s="226">
        <v>0.043999999999999997</v>
      </c>
      <c r="P236" s="226">
        <f>O236*H236</f>
        <v>5.0397600000000002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2027.3599999999999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2027.3599999999999</v>
      </c>
      <c r="BL236" s="14" t="s">
        <v>288</v>
      </c>
      <c r="BM236" s="228" t="s">
        <v>1689</v>
      </c>
    </row>
    <row r="237" s="2" customFormat="1" ht="16.5" customHeight="1">
      <c r="A237" s="29"/>
      <c r="B237" s="30"/>
      <c r="C237" s="217" t="s">
        <v>692</v>
      </c>
      <c r="D237" s="217" t="s">
        <v>284</v>
      </c>
      <c r="E237" s="218" t="s">
        <v>1654</v>
      </c>
      <c r="F237" s="219" t="s">
        <v>1655</v>
      </c>
      <c r="G237" s="220" t="s">
        <v>322</v>
      </c>
      <c r="H237" s="221">
        <v>243.13</v>
      </c>
      <c r="I237" s="222">
        <v>23.199999999999999</v>
      </c>
      <c r="J237" s="222">
        <f>ROUND(I237*H237,2)</f>
        <v>5640.6199999999999</v>
      </c>
      <c r="K237" s="223"/>
      <c r="L237" s="35"/>
      <c r="M237" s="224" t="s">
        <v>1</v>
      </c>
      <c r="N237" s="225" t="s">
        <v>38</v>
      </c>
      <c r="O237" s="226">
        <v>0.055</v>
      </c>
      <c r="P237" s="226">
        <f>O237*H237</f>
        <v>13.37215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5640.6199999999999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5640.6199999999999</v>
      </c>
      <c r="BL237" s="14" t="s">
        <v>288</v>
      </c>
      <c r="BM237" s="228" t="s">
        <v>1656</v>
      </c>
    </row>
    <row r="238" s="2" customFormat="1" ht="21.75" customHeight="1">
      <c r="A238" s="29"/>
      <c r="B238" s="30"/>
      <c r="C238" s="217" t="s">
        <v>696</v>
      </c>
      <c r="D238" s="217" t="s">
        <v>284</v>
      </c>
      <c r="E238" s="218" t="s">
        <v>1358</v>
      </c>
      <c r="F238" s="219" t="s">
        <v>1359</v>
      </c>
      <c r="G238" s="220" t="s">
        <v>501</v>
      </c>
      <c r="H238" s="221">
        <v>1</v>
      </c>
      <c r="I238" s="222">
        <v>6650</v>
      </c>
      <c r="J238" s="222">
        <f>ROUND(I238*H238,2)</f>
        <v>6650</v>
      </c>
      <c r="K238" s="223"/>
      <c r="L238" s="35"/>
      <c r="M238" s="224" t="s">
        <v>1</v>
      </c>
      <c r="N238" s="225" t="s">
        <v>38</v>
      </c>
      <c r="O238" s="226">
        <v>10.300000000000001</v>
      </c>
      <c r="P238" s="226">
        <f>O238*H238</f>
        <v>10.300000000000001</v>
      </c>
      <c r="Q238" s="226">
        <v>0.45937</v>
      </c>
      <c r="R238" s="226">
        <f>Q238*H238</f>
        <v>0.45937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6650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6650</v>
      </c>
      <c r="BL238" s="14" t="s">
        <v>288</v>
      </c>
      <c r="BM238" s="228" t="s">
        <v>1690</v>
      </c>
    </row>
    <row r="239" s="2" customFormat="1" ht="16.5" customHeight="1">
      <c r="A239" s="29"/>
      <c r="B239" s="30"/>
      <c r="C239" s="217" t="s">
        <v>700</v>
      </c>
      <c r="D239" s="217" t="s">
        <v>284</v>
      </c>
      <c r="E239" s="218" t="s">
        <v>1394</v>
      </c>
      <c r="F239" s="219" t="s">
        <v>1395</v>
      </c>
      <c r="G239" s="220" t="s">
        <v>322</v>
      </c>
      <c r="H239" s="221">
        <v>114.54000000000001</v>
      </c>
      <c r="I239" s="222">
        <v>43.299999999999997</v>
      </c>
      <c r="J239" s="222">
        <f>ROUND(I239*H239,2)</f>
        <v>4959.5799999999999</v>
      </c>
      <c r="K239" s="223"/>
      <c r="L239" s="35"/>
      <c r="M239" s="224" t="s">
        <v>1</v>
      </c>
      <c r="N239" s="225" t="s">
        <v>38</v>
      </c>
      <c r="O239" s="226">
        <v>0.053999999999999999</v>
      </c>
      <c r="P239" s="226">
        <f>O239*H239</f>
        <v>6.1851600000000007</v>
      </c>
      <c r="Q239" s="226">
        <v>0.00019000000000000001</v>
      </c>
      <c r="R239" s="226">
        <f>Q239*H239</f>
        <v>0.021762600000000003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4959.5799999999999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4959.5799999999999</v>
      </c>
      <c r="BL239" s="14" t="s">
        <v>288</v>
      </c>
      <c r="BM239" s="228" t="s">
        <v>1396</v>
      </c>
    </row>
    <row r="240" s="2" customFormat="1" ht="21.75" customHeight="1">
      <c r="A240" s="29"/>
      <c r="B240" s="30"/>
      <c r="C240" s="217" t="s">
        <v>704</v>
      </c>
      <c r="D240" s="217" t="s">
        <v>284</v>
      </c>
      <c r="E240" s="218" t="s">
        <v>676</v>
      </c>
      <c r="F240" s="219" t="s">
        <v>677</v>
      </c>
      <c r="G240" s="220" t="s">
        <v>322</v>
      </c>
      <c r="H240" s="221">
        <v>234.5</v>
      </c>
      <c r="I240" s="222">
        <v>12.9</v>
      </c>
      <c r="J240" s="222">
        <f>ROUND(I240*H240,2)</f>
        <v>3025.0500000000002</v>
      </c>
      <c r="K240" s="223"/>
      <c r="L240" s="35"/>
      <c r="M240" s="224" t="s">
        <v>1</v>
      </c>
      <c r="N240" s="225" t="s">
        <v>38</v>
      </c>
      <c r="O240" s="226">
        <v>0.025000000000000001</v>
      </c>
      <c r="P240" s="226">
        <f>O240*H240</f>
        <v>5.8625000000000007</v>
      </c>
      <c r="Q240" s="226">
        <v>9.0000000000000006E-05</v>
      </c>
      <c r="R240" s="226">
        <f>Q240*H240</f>
        <v>0.021105000000000002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3025.0500000000002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3025.0500000000002</v>
      </c>
      <c r="BL240" s="14" t="s">
        <v>288</v>
      </c>
      <c r="BM240" s="228" t="s">
        <v>678</v>
      </c>
    </row>
    <row r="241" s="2" customFormat="1" ht="33" customHeight="1">
      <c r="A241" s="29"/>
      <c r="B241" s="30"/>
      <c r="C241" s="217" t="s">
        <v>708</v>
      </c>
      <c r="D241" s="217" t="s">
        <v>284</v>
      </c>
      <c r="E241" s="218" t="s">
        <v>1691</v>
      </c>
      <c r="F241" s="219" t="s">
        <v>1692</v>
      </c>
      <c r="G241" s="220" t="s">
        <v>719</v>
      </c>
      <c r="H241" s="221">
        <v>1</v>
      </c>
      <c r="I241" s="222">
        <v>900</v>
      </c>
      <c r="J241" s="222">
        <f>ROUND(I241*H241,2)</f>
        <v>900</v>
      </c>
      <c r="K241" s="223"/>
      <c r="L241" s="35"/>
      <c r="M241" s="224" t="s">
        <v>1</v>
      </c>
      <c r="N241" s="225" t="s">
        <v>38</v>
      </c>
      <c r="O241" s="226">
        <v>0</v>
      </c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900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900</v>
      </c>
      <c r="BL241" s="14" t="s">
        <v>288</v>
      </c>
      <c r="BM241" s="228" t="s">
        <v>1693</v>
      </c>
    </row>
    <row r="242" s="2" customFormat="1" ht="33" customHeight="1">
      <c r="A242" s="29"/>
      <c r="B242" s="30"/>
      <c r="C242" s="217" t="s">
        <v>712</v>
      </c>
      <c r="D242" s="217" t="s">
        <v>284</v>
      </c>
      <c r="E242" s="218" t="s">
        <v>1558</v>
      </c>
      <c r="F242" s="219" t="s">
        <v>1559</v>
      </c>
      <c r="G242" s="220" t="s">
        <v>719</v>
      </c>
      <c r="H242" s="221">
        <v>1</v>
      </c>
      <c r="I242" s="222">
        <v>1000</v>
      </c>
      <c r="J242" s="222">
        <f>ROUND(I242*H242,2)</f>
        <v>1000</v>
      </c>
      <c r="K242" s="223"/>
      <c r="L242" s="35"/>
      <c r="M242" s="224" t="s">
        <v>1</v>
      </c>
      <c r="N242" s="225" t="s">
        <v>38</v>
      </c>
      <c r="O242" s="226">
        <v>0</v>
      </c>
      <c r="P242" s="226">
        <f>O242*H242</f>
        <v>0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1000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1000</v>
      </c>
      <c r="BL242" s="14" t="s">
        <v>288</v>
      </c>
      <c r="BM242" s="228" t="s">
        <v>1744</v>
      </c>
    </row>
    <row r="243" s="12" customFormat="1" ht="22.8" customHeight="1">
      <c r="A243" s="12"/>
      <c r="B243" s="202"/>
      <c r="C243" s="203"/>
      <c r="D243" s="204" t="s">
        <v>72</v>
      </c>
      <c r="E243" s="215" t="s">
        <v>315</v>
      </c>
      <c r="F243" s="215" t="s">
        <v>683</v>
      </c>
      <c r="G243" s="203"/>
      <c r="H243" s="203"/>
      <c r="I243" s="203"/>
      <c r="J243" s="216">
        <f>BK243</f>
        <v>70925.429999999993</v>
      </c>
      <c r="K243" s="203"/>
      <c r="L243" s="207"/>
      <c r="M243" s="208"/>
      <c r="N243" s="209"/>
      <c r="O243" s="209"/>
      <c r="P243" s="210">
        <f>SUM(P244:P253)</f>
        <v>110.33227000000001</v>
      </c>
      <c r="Q243" s="209"/>
      <c r="R243" s="210">
        <f>SUM(R244:R253)</f>
        <v>8.7006063000000005</v>
      </c>
      <c r="S243" s="209"/>
      <c r="T243" s="211">
        <f>SUM(T244:T253)</f>
        <v>1.94645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12" t="s">
        <v>80</v>
      </c>
      <c r="AT243" s="213" t="s">
        <v>72</v>
      </c>
      <c r="AU243" s="213" t="s">
        <v>80</v>
      </c>
      <c r="AY243" s="212" t="s">
        <v>282</v>
      </c>
      <c r="BK243" s="214">
        <f>SUM(BK244:BK253)</f>
        <v>70925.429999999993</v>
      </c>
    </row>
    <row r="244" s="2" customFormat="1" ht="33" customHeight="1">
      <c r="A244" s="29"/>
      <c r="B244" s="30"/>
      <c r="C244" s="217" t="s">
        <v>716</v>
      </c>
      <c r="D244" s="217" t="s">
        <v>284</v>
      </c>
      <c r="E244" s="218" t="s">
        <v>857</v>
      </c>
      <c r="F244" s="219" t="s">
        <v>858</v>
      </c>
      <c r="G244" s="220" t="s">
        <v>322</v>
      </c>
      <c r="H244" s="221">
        <v>39</v>
      </c>
      <c r="I244" s="222">
        <v>256</v>
      </c>
      <c r="J244" s="222">
        <f>ROUND(I244*H244,2)</f>
        <v>9984</v>
      </c>
      <c r="K244" s="223"/>
      <c r="L244" s="35"/>
      <c r="M244" s="224" t="s">
        <v>1</v>
      </c>
      <c r="N244" s="225" t="s">
        <v>38</v>
      </c>
      <c r="O244" s="226">
        <v>0.26800000000000002</v>
      </c>
      <c r="P244" s="226">
        <f>O244*H244</f>
        <v>10.452</v>
      </c>
      <c r="Q244" s="226">
        <v>0.15540000000000001</v>
      </c>
      <c r="R244" s="226">
        <f>Q244*H244</f>
        <v>6.0606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9984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9984</v>
      </c>
      <c r="BL244" s="14" t="s">
        <v>288</v>
      </c>
      <c r="BM244" s="228" t="s">
        <v>1500</v>
      </c>
    </row>
    <row r="245" s="2" customFormat="1" ht="21.75" customHeight="1">
      <c r="A245" s="29"/>
      <c r="B245" s="30"/>
      <c r="C245" s="217" t="s">
        <v>723</v>
      </c>
      <c r="D245" s="217" t="s">
        <v>284</v>
      </c>
      <c r="E245" s="218" t="s">
        <v>860</v>
      </c>
      <c r="F245" s="219" t="s">
        <v>861</v>
      </c>
      <c r="G245" s="220" t="s">
        <v>356</v>
      </c>
      <c r="H245" s="221">
        <v>1.1699999999999999</v>
      </c>
      <c r="I245" s="222">
        <v>3020</v>
      </c>
      <c r="J245" s="222">
        <f>ROUND(I245*H245,2)</f>
        <v>3533.4000000000001</v>
      </c>
      <c r="K245" s="223"/>
      <c r="L245" s="35"/>
      <c r="M245" s="224" t="s">
        <v>1</v>
      </c>
      <c r="N245" s="225" t="s">
        <v>38</v>
      </c>
      <c r="O245" s="226">
        <v>1.442</v>
      </c>
      <c r="P245" s="226">
        <f>O245*H245</f>
        <v>1.6871399999999999</v>
      </c>
      <c r="Q245" s="226">
        <v>2.2563399999999998</v>
      </c>
      <c r="R245" s="226">
        <f>Q245*H245</f>
        <v>2.6399177999999996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3533.4000000000001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3533.4000000000001</v>
      </c>
      <c r="BL245" s="14" t="s">
        <v>288</v>
      </c>
      <c r="BM245" s="228" t="s">
        <v>1501</v>
      </c>
    </row>
    <row r="246" s="2" customFormat="1" ht="33" customHeight="1">
      <c r="A246" s="29"/>
      <c r="B246" s="30"/>
      <c r="C246" s="217" t="s">
        <v>727</v>
      </c>
      <c r="D246" s="217" t="s">
        <v>284</v>
      </c>
      <c r="E246" s="218" t="s">
        <v>693</v>
      </c>
      <c r="F246" s="219" t="s">
        <v>694</v>
      </c>
      <c r="G246" s="220" t="s">
        <v>322</v>
      </c>
      <c r="H246" s="221">
        <v>151.41999999999999</v>
      </c>
      <c r="I246" s="222">
        <v>115</v>
      </c>
      <c r="J246" s="222">
        <f>ROUND(I246*H246,2)</f>
        <v>17413.299999999999</v>
      </c>
      <c r="K246" s="223"/>
      <c r="L246" s="35"/>
      <c r="M246" s="224" t="s">
        <v>1</v>
      </c>
      <c r="N246" s="225" t="s">
        <v>38</v>
      </c>
      <c r="O246" s="226">
        <v>0</v>
      </c>
      <c r="P246" s="226">
        <f>O246*H246</f>
        <v>0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17413.299999999999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17413.299999999999</v>
      </c>
      <c r="BL246" s="14" t="s">
        <v>288</v>
      </c>
      <c r="BM246" s="228" t="s">
        <v>695</v>
      </c>
    </row>
    <row r="247" s="2" customFormat="1" ht="16.5" customHeight="1">
      <c r="A247" s="29"/>
      <c r="B247" s="30"/>
      <c r="C247" s="217" t="s">
        <v>731</v>
      </c>
      <c r="D247" s="217" t="s">
        <v>284</v>
      </c>
      <c r="E247" s="218" t="s">
        <v>701</v>
      </c>
      <c r="F247" s="219" t="s">
        <v>702</v>
      </c>
      <c r="G247" s="220" t="s">
        <v>322</v>
      </c>
      <c r="H247" s="221">
        <v>206.88</v>
      </c>
      <c r="I247" s="222">
        <v>66.599999999999994</v>
      </c>
      <c r="J247" s="222">
        <f>ROUND(I247*H247,2)</f>
        <v>13778.209999999999</v>
      </c>
      <c r="K247" s="223"/>
      <c r="L247" s="35"/>
      <c r="M247" s="224" t="s">
        <v>1</v>
      </c>
      <c r="N247" s="225" t="s">
        <v>38</v>
      </c>
      <c r="O247" s="226">
        <v>0.155</v>
      </c>
      <c r="P247" s="226">
        <f>O247*H247</f>
        <v>32.066400000000002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13778.209999999999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13778.209999999999</v>
      </c>
      <c r="BL247" s="14" t="s">
        <v>288</v>
      </c>
      <c r="BM247" s="228" t="s">
        <v>703</v>
      </c>
    </row>
    <row r="248" s="2" customFormat="1" ht="21.75" customHeight="1">
      <c r="A248" s="29"/>
      <c r="B248" s="30"/>
      <c r="C248" s="217" t="s">
        <v>735</v>
      </c>
      <c r="D248" s="217" t="s">
        <v>284</v>
      </c>
      <c r="E248" s="218" t="s">
        <v>705</v>
      </c>
      <c r="F248" s="219" t="s">
        <v>706</v>
      </c>
      <c r="G248" s="220" t="s">
        <v>322</v>
      </c>
      <c r="H248" s="221">
        <v>151.41999999999999</v>
      </c>
      <c r="I248" s="222">
        <v>84</v>
      </c>
      <c r="J248" s="222">
        <f>ROUND(I248*H248,2)</f>
        <v>12719.280000000001</v>
      </c>
      <c r="K248" s="223"/>
      <c r="L248" s="35"/>
      <c r="M248" s="224" t="s">
        <v>1</v>
      </c>
      <c r="N248" s="225" t="s">
        <v>38</v>
      </c>
      <c r="O248" s="226">
        <v>0.19600000000000001</v>
      </c>
      <c r="P248" s="226">
        <f>O248*H248</f>
        <v>29.678319999999999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12719.280000000001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12719.280000000001</v>
      </c>
      <c r="BL248" s="14" t="s">
        <v>288</v>
      </c>
      <c r="BM248" s="228" t="s">
        <v>707</v>
      </c>
    </row>
    <row r="249" s="2" customFormat="1" ht="21.75" customHeight="1">
      <c r="A249" s="29"/>
      <c r="B249" s="30"/>
      <c r="C249" s="217" t="s">
        <v>739</v>
      </c>
      <c r="D249" s="217" t="s">
        <v>284</v>
      </c>
      <c r="E249" s="218" t="s">
        <v>709</v>
      </c>
      <c r="F249" s="219" t="s">
        <v>710</v>
      </c>
      <c r="G249" s="220" t="s">
        <v>322</v>
      </c>
      <c r="H249" s="221">
        <v>55.460000000000001</v>
      </c>
      <c r="I249" s="222">
        <v>129</v>
      </c>
      <c r="J249" s="222">
        <f>ROUND(I249*H249,2)</f>
        <v>7154.3400000000001</v>
      </c>
      <c r="K249" s="223"/>
      <c r="L249" s="35"/>
      <c r="M249" s="224" t="s">
        <v>1</v>
      </c>
      <c r="N249" s="225" t="s">
        <v>38</v>
      </c>
      <c r="O249" s="226">
        <v>0.30499999999999999</v>
      </c>
      <c r="P249" s="226">
        <f>O249*H249</f>
        <v>16.915299999999998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7154.3400000000001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7154.3400000000001</v>
      </c>
      <c r="BL249" s="14" t="s">
        <v>288</v>
      </c>
      <c r="BM249" s="228" t="s">
        <v>711</v>
      </c>
    </row>
    <row r="250" s="2" customFormat="1" ht="21.75" customHeight="1">
      <c r="A250" s="29"/>
      <c r="B250" s="30"/>
      <c r="C250" s="217" t="s">
        <v>743</v>
      </c>
      <c r="D250" s="217" t="s">
        <v>284</v>
      </c>
      <c r="E250" s="218" t="s">
        <v>713</v>
      </c>
      <c r="F250" s="219" t="s">
        <v>714</v>
      </c>
      <c r="G250" s="220" t="s">
        <v>287</v>
      </c>
      <c r="H250" s="221">
        <v>97.209999999999994</v>
      </c>
      <c r="I250" s="222">
        <v>0.75</v>
      </c>
      <c r="J250" s="222">
        <f>ROUND(I250*H250,2)</f>
        <v>72.909999999999997</v>
      </c>
      <c r="K250" s="223"/>
      <c r="L250" s="35"/>
      <c r="M250" s="224" t="s">
        <v>1</v>
      </c>
      <c r="N250" s="225" t="s">
        <v>38</v>
      </c>
      <c r="O250" s="226">
        <v>0.002</v>
      </c>
      <c r="P250" s="226">
        <f>O250*H250</f>
        <v>0.19441999999999998</v>
      </c>
      <c r="Q250" s="226">
        <v>0</v>
      </c>
      <c r="R250" s="226">
        <f>Q250*H250</f>
        <v>0</v>
      </c>
      <c r="S250" s="226">
        <v>0.02</v>
      </c>
      <c r="T250" s="227">
        <f>S250*H250</f>
        <v>1.9441999999999999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72.909999999999997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72.909999999999997</v>
      </c>
      <c r="BL250" s="14" t="s">
        <v>288</v>
      </c>
      <c r="BM250" s="228" t="s">
        <v>715</v>
      </c>
    </row>
    <row r="251" s="2" customFormat="1" ht="21.75" customHeight="1">
      <c r="A251" s="29"/>
      <c r="B251" s="30"/>
      <c r="C251" s="217" t="s">
        <v>747</v>
      </c>
      <c r="D251" s="217" t="s">
        <v>284</v>
      </c>
      <c r="E251" s="218" t="s">
        <v>1695</v>
      </c>
      <c r="F251" s="219" t="s">
        <v>1696</v>
      </c>
      <c r="G251" s="220" t="s">
        <v>322</v>
      </c>
      <c r="H251" s="221">
        <v>0.14999999999999999</v>
      </c>
      <c r="I251" s="222">
        <v>2230</v>
      </c>
      <c r="J251" s="222">
        <f>ROUND(I251*H251,2)</f>
        <v>334.5</v>
      </c>
      <c r="K251" s="223"/>
      <c r="L251" s="35"/>
      <c r="M251" s="224" t="s">
        <v>1</v>
      </c>
      <c r="N251" s="225" t="s">
        <v>38</v>
      </c>
      <c r="O251" s="226">
        <v>0.80000000000000004</v>
      </c>
      <c r="P251" s="226">
        <f>O251*H251</f>
        <v>0.12</v>
      </c>
      <c r="Q251" s="226">
        <v>0.00059000000000000003</v>
      </c>
      <c r="R251" s="226">
        <f>Q251*H251</f>
        <v>8.8499999999999996E-05</v>
      </c>
      <c r="S251" s="226">
        <v>0.014999999999999999</v>
      </c>
      <c r="T251" s="227">
        <f>S251*H251</f>
        <v>0.0022499999999999998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334.5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334.5</v>
      </c>
      <c r="BL251" s="14" t="s">
        <v>288</v>
      </c>
      <c r="BM251" s="228" t="s">
        <v>1745</v>
      </c>
    </row>
    <row r="252" s="2" customFormat="1" ht="21.75" customHeight="1">
      <c r="A252" s="29"/>
      <c r="B252" s="30"/>
      <c r="C252" s="217" t="s">
        <v>751</v>
      </c>
      <c r="D252" s="217" t="s">
        <v>284</v>
      </c>
      <c r="E252" s="218" t="s">
        <v>863</v>
      </c>
      <c r="F252" s="219" t="s">
        <v>864</v>
      </c>
      <c r="G252" s="220" t="s">
        <v>322</v>
      </c>
      <c r="H252" s="221">
        <v>39</v>
      </c>
      <c r="I252" s="222">
        <v>57.299999999999997</v>
      </c>
      <c r="J252" s="222">
        <f>ROUND(I252*H252,2)</f>
        <v>2234.6999999999998</v>
      </c>
      <c r="K252" s="223"/>
      <c r="L252" s="35"/>
      <c r="M252" s="224" t="s">
        <v>1</v>
      </c>
      <c r="N252" s="225" t="s">
        <v>38</v>
      </c>
      <c r="O252" s="226">
        <v>0.186</v>
      </c>
      <c r="P252" s="226">
        <f>O252*H252</f>
        <v>7.2539999999999996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2234.6999999999998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2234.6999999999998</v>
      </c>
      <c r="BL252" s="14" t="s">
        <v>288</v>
      </c>
      <c r="BM252" s="228" t="s">
        <v>1502</v>
      </c>
    </row>
    <row r="253" s="2" customFormat="1" ht="33" customHeight="1">
      <c r="A253" s="29"/>
      <c r="B253" s="30"/>
      <c r="C253" s="217" t="s">
        <v>757</v>
      </c>
      <c r="D253" s="217" t="s">
        <v>284</v>
      </c>
      <c r="E253" s="218" t="s">
        <v>980</v>
      </c>
      <c r="F253" s="219" t="s">
        <v>981</v>
      </c>
      <c r="G253" s="220" t="s">
        <v>287</v>
      </c>
      <c r="H253" s="221">
        <v>35.93</v>
      </c>
      <c r="I253" s="222">
        <v>103</v>
      </c>
      <c r="J253" s="222">
        <f>ROUND(I253*H253,2)</f>
        <v>3700.79</v>
      </c>
      <c r="K253" s="223"/>
      <c r="L253" s="35"/>
      <c r="M253" s="224" t="s">
        <v>1</v>
      </c>
      <c r="N253" s="225" t="s">
        <v>38</v>
      </c>
      <c r="O253" s="226">
        <v>0.33300000000000002</v>
      </c>
      <c r="P253" s="226">
        <f>O253*H253</f>
        <v>11.964690000000001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3700.79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3700.79</v>
      </c>
      <c r="BL253" s="14" t="s">
        <v>288</v>
      </c>
      <c r="BM253" s="228" t="s">
        <v>982</v>
      </c>
    </row>
    <row r="254" s="12" customFormat="1" ht="22.8" customHeight="1">
      <c r="A254" s="12"/>
      <c r="B254" s="202"/>
      <c r="C254" s="203"/>
      <c r="D254" s="204" t="s">
        <v>72</v>
      </c>
      <c r="E254" s="215" t="s">
        <v>721</v>
      </c>
      <c r="F254" s="215" t="s">
        <v>722</v>
      </c>
      <c r="G254" s="203"/>
      <c r="H254" s="203"/>
      <c r="I254" s="203"/>
      <c r="J254" s="216">
        <f>BK254</f>
        <v>58580.250000000007</v>
      </c>
      <c r="K254" s="203"/>
      <c r="L254" s="207"/>
      <c r="M254" s="208"/>
      <c r="N254" s="209"/>
      <c r="O254" s="209"/>
      <c r="P254" s="210">
        <f>SUM(P255:P262)</f>
        <v>19.569232</v>
      </c>
      <c r="Q254" s="209"/>
      <c r="R254" s="210">
        <f>SUM(R255:R262)</f>
        <v>0</v>
      </c>
      <c r="S254" s="209"/>
      <c r="T254" s="211">
        <f>SUM(T255:T262)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2" t="s">
        <v>80</v>
      </c>
      <c r="AT254" s="213" t="s">
        <v>72</v>
      </c>
      <c r="AU254" s="213" t="s">
        <v>80</v>
      </c>
      <c r="AY254" s="212" t="s">
        <v>282</v>
      </c>
      <c r="BK254" s="214">
        <f>SUM(BK255:BK262)</f>
        <v>58580.250000000007</v>
      </c>
    </row>
    <row r="255" s="2" customFormat="1" ht="21.75" customHeight="1">
      <c r="A255" s="29"/>
      <c r="B255" s="30"/>
      <c r="C255" s="217" t="s">
        <v>764</v>
      </c>
      <c r="D255" s="217" t="s">
        <v>284</v>
      </c>
      <c r="E255" s="218" t="s">
        <v>724</v>
      </c>
      <c r="F255" s="219" t="s">
        <v>725</v>
      </c>
      <c r="G255" s="220" t="s">
        <v>429</v>
      </c>
      <c r="H255" s="221">
        <v>71.019999999999996</v>
      </c>
      <c r="I255" s="222">
        <v>42.700000000000003</v>
      </c>
      <c r="J255" s="222">
        <f>ROUND(I255*H255,2)</f>
        <v>3032.5500000000002</v>
      </c>
      <c r="K255" s="223"/>
      <c r="L255" s="35"/>
      <c r="M255" s="224" t="s">
        <v>1</v>
      </c>
      <c r="N255" s="225" t="s">
        <v>38</v>
      </c>
      <c r="O255" s="226">
        <v>0.029999999999999999</v>
      </c>
      <c r="P255" s="226">
        <f>O255*H255</f>
        <v>2.1305999999999998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3032.5500000000002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3032.5500000000002</v>
      </c>
      <c r="BL255" s="14" t="s">
        <v>288</v>
      </c>
      <c r="BM255" s="228" t="s">
        <v>726</v>
      </c>
    </row>
    <row r="256" s="2" customFormat="1" ht="21.75" customHeight="1">
      <c r="A256" s="29"/>
      <c r="B256" s="30"/>
      <c r="C256" s="217" t="s">
        <v>768</v>
      </c>
      <c r="D256" s="217" t="s">
        <v>284</v>
      </c>
      <c r="E256" s="218" t="s">
        <v>728</v>
      </c>
      <c r="F256" s="219" t="s">
        <v>729</v>
      </c>
      <c r="G256" s="220" t="s">
        <v>429</v>
      </c>
      <c r="H256" s="221">
        <v>510.31</v>
      </c>
      <c r="I256" s="222">
        <v>9.6300000000000008</v>
      </c>
      <c r="J256" s="222">
        <f>ROUND(I256*H256,2)</f>
        <v>4914.29</v>
      </c>
      <c r="K256" s="223"/>
      <c r="L256" s="35"/>
      <c r="M256" s="224" t="s">
        <v>1</v>
      </c>
      <c r="N256" s="225" t="s">
        <v>38</v>
      </c>
      <c r="O256" s="226">
        <v>0.002</v>
      </c>
      <c r="P256" s="226">
        <f>O256*H256</f>
        <v>1.0206200000000001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4914.29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4914.29</v>
      </c>
      <c r="BL256" s="14" t="s">
        <v>288</v>
      </c>
      <c r="BM256" s="228" t="s">
        <v>730</v>
      </c>
    </row>
    <row r="257" s="2" customFormat="1" ht="21.75" customHeight="1">
      <c r="A257" s="29"/>
      <c r="B257" s="30"/>
      <c r="C257" s="217" t="s">
        <v>772</v>
      </c>
      <c r="D257" s="217" t="s">
        <v>284</v>
      </c>
      <c r="E257" s="218" t="s">
        <v>732</v>
      </c>
      <c r="F257" s="219" t="s">
        <v>733</v>
      </c>
      <c r="G257" s="220" t="s">
        <v>429</v>
      </c>
      <c r="H257" s="221">
        <v>80.817999999999998</v>
      </c>
      <c r="I257" s="222">
        <v>48</v>
      </c>
      <c r="J257" s="222">
        <f>ROUND(I257*H257,2)</f>
        <v>3879.2600000000002</v>
      </c>
      <c r="K257" s="223"/>
      <c r="L257" s="35"/>
      <c r="M257" s="224" t="s">
        <v>1</v>
      </c>
      <c r="N257" s="225" t="s">
        <v>38</v>
      </c>
      <c r="O257" s="226">
        <v>0.032000000000000001</v>
      </c>
      <c r="P257" s="226">
        <f>O257*H257</f>
        <v>2.586176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3879.2600000000002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3879.2600000000002</v>
      </c>
      <c r="BL257" s="14" t="s">
        <v>288</v>
      </c>
      <c r="BM257" s="228" t="s">
        <v>734</v>
      </c>
    </row>
    <row r="258" s="2" customFormat="1" ht="21.75" customHeight="1">
      <c r="A258" s="29"/>
      <c r="B258" s="30"/>
      <c r="C258" s="217" t="s">
        <v>879</v>
      </c>
      <c r="D258" s="217" t="s">
        <v>284</v>
      </c>
      <c r="E258" s="218" t="s">
        <v>736</v>
      </c>
      <c r="F258" s="219" t="s">
        <v>737</v>
      </c>
      <c r="G258" s="220" t="s">
        <v>429</v>
      </c>
      <c r="H258" s="221">
        <v>808.17999999999995</v>
      </c>
      <c r="I258" s="222">
        <v>12.300000000000001</v>
      </c>
      <c r="J258" s="222">
        <f>ROUND(I258*H258,2)</f>
        <v>9940.6100000000006</v>
      </c>
      <c r="K258" s="223"/>
      <c r="L258" s="35"/>
      <c r="M258" s="224" t="s">
        <v>1</v>
      </c>
      <c r="N258" s="225" t="s">
        <v>38</v>
      </c>
      <c r="O258" s="226">
        <v>0.0030000000000000001</v>
      </c>
      <c r="P258" s="226">
        <f>O258*H258</f>
        <v>2.4245399999999999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288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9940.6100000000006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9940.6100000000006</v>
      </c>
      <c r="BL258" s="14" t="s">
        <v>288</v>
      </c>
      <c r="BM258" s="228" t="s">
        <v>738</v>
      </c>
    </row>
    <row r="259" s="2" customFormat="1" ht="21.75" customHeight="1">
      <c r="A259" s="29"/>
      <c r="B259" s="30"/>
      <c r="C259" s="217" t="s">
        <v>880</v>
      </c>
      <c r="D259" s="217" t="s">
        <v>284</v>
      </c>
      <c r="E259" s="218" t="s">
        <v>740</v>
      </c>
      <c r="F259" s="219" t="s">
        <v>741</v>
      </c>
      <c r="G259" s="220" t="s">
        <v>429</v>
      </c>
      <c r="H259" s="221">
        <v>71.744</v>
      </c>
      <c r="I259" s="222">
        <v>165</v>
      </c>
      <c r="J259" s="222">
        <f>ROUND(I259*H259,2)</f>
        <v>11837.76</v>
      </c>
      <c r="K259" s="223"/>
      <c r="L259" s="35"/>
      <c r="M259" s="224" t="s">
        <v>1</v>
      </c>
      <c r="N259" s="225" t="s">
        <v>38</v>
      </c>
      <c r="O259" s="226">
        <v>0.159</v>
      </c>
      <c r="P259" s="226">
        <f>O259*H259</f>
        <v>11.407296000000001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288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11837.76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11837.76</v>
      </c>
      <c r="BL259" s="14" t="s">
        <v>288</v>
      </c>
      <c r="BM259" s="228" t="s">
        <v>742</v>
      </c>
    </row>
    <row r="260" s="2" customFormat="1" ht="33" customHeight="1">
      <c r="A260" s="29"/>
      <c r="B260" s="30"/>
      <c r="C260" s="217" t="s">
        <v>881</v>
      </c>
      <c r="D260" s="217" t="s">
        <v>284</v>
      </c>
      <c r="E260" s="218" t="s">
        <v>884</v>
      </c>
      <c r="F260" s="219" t="s">
        <v>885</v>
      </c>
      <c r="G260" s="220" t="s">
        <v>429</v>
      </c>
      <c r="H260" s="221">
        <v>4.6799999999999997</v>
      </c>
      <c r="I260" s="222">
        <v>162</v>
      </c>
      <c r="J260" s="222">
        <f>ROUND(I260*H260,2)</f>
        <v>758.15999999999997</v>
      </c>
      <c r="K260" s="223"/>
      <c r="L260" s="35"/>
      <c r="M260" s="224" t="s">
        <v>1</v>
      </c>
      <c r="N260" s="225" t="s">
        <v>38</v>
      </c>
      <c r="O260" s="226">
        <v>0</v>
      </c>
      <c r="P260" s="226">
        <f>O260*H260</f>
        <v>0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288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758.15999999999997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758.15999999999997</v>
      </c>
      <c r="BL260" s="14" t="s">
        <v>288</v>
      </c>
      <c r="BM260" s="228" t="s">
        <v>886</v>
      </c>
    </row>
    <row r="261" s="2" customFormat="1" ht="44.25" customHeight="1">
      <c r="A261" s="29"/>
      <c r="B261" s="30"/>
      <c r="C261" s="217" t="s">
        <v>883</v>
      </c>
      <c r="D261" s="217" t="s">
        <v>284</v>
      </c>
      <c r="E261" s="218" t="s">
        <v>748</v>
      </c>
      <c r="F261" s="219" t="s">
        <v>749</v>
      </c>
      <c r="G261" s="220" t="s">
        <v>429</v>
      </c>
      <c r="H261" s="221">
        <v>24.405000000000001</v>
      </c>
      <c r="I261" s="222">
        <v>253</v>
      </c>
      <c r="J261" s="222">
        <f>ROUND(I261*H261,2)</f>
        <v>6174.4700000000003</v>
      </c>
      <c r="K261" s="223"/>
      <c r="L261" s="35"/>
      <c r="M261" s="224" t="s">
        <v>1</v>
      </c>
      <c r="N261" s="225" t="s">
        <v>38</v>
      </c>
      <c r="O261" s="226">
        <v>0</v>
      </c>
      <c r="P261" s="226">
        <f>O261*H261</f>
        <v>0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288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6174.4700000000003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6174.4700000000003</v>
      </c>
      <c r="BL261" s="14" t="s">
        <v>288</v>
      </c>
      <c r="BM261" s="228" t="s">
        <v>750</v>
      </c>
    </row>
    <row r="262" s="2" customFormat="1" ht="44.25" customHeight="1">
      <c r="A262" s="29"/>
      <c r="B262" s="30"/>
      <c r="C262" s="217" t="s">
        <v>887</v>
      </c>
      <c r="D262" s="217" t="s">
        <v>284</v>
      </c>
      <c r="E262" s="218" t="s">
        <v>752</v>
      </c>
      <c r="F262" s="219" t="s">
        <v>753</v>
      </c>
      <c r="G262" s="220" t="s">
        <v>429</v>
      </c>
      <c r="H262" s="221">
        <v>35.728999999999999</v>
      </c>
      <c r="I262" s="222">
        <v>505</v>
      </c>
      <c r="J262" s="222">
        <f>ROUND(I262*H262,2)</f>
        <v>18043.150000000001</v>
      </c>
      <c r="K262" s="223"/>
      <c r="L262" s="35"/>
      <c r="M262" s="224" t="s">
        <v>1</v>
      </c>
      <c r="N262" s="225" t="s">
        <v>38</v>
      </c>
      <c r="O262" s="226">
        <v>0</v>
      </c>
      <c r="P262" s="226">
        <f>O262*H262</f>
        <v>0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288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18043.150000000001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18043.150000000001</v>
      </c>
      <c r="BL262" s="14" t="s">
        <v>288</v>
      </c>
      <c r="BM262" s="228" t="s">
        <v>754</v>
      </c>
    </row>
    <row r="263" s="12" customFormat="1" ht="22.8" customHeight="1">
      <c r="A263" s="12"/>
      <c r="B263" s="202"/>
      <c r="C263" s="203"/>
      <c r="D263" s="204" t="s">
        <v>72</v>
      </c>
      <c r="E263" s="215" t="s">
        <v>755</v>
      </c>
      <c r="F263" s="215" t="s">
        <v>756</v>
      </c>
      <c r="G263" s="203"/>
      <c r="H263" s="203"/>
      <c r="I263" s="203"/>
      <c r="J263" s="216">
        <f>BK263</f>
        <v>104434.98</v>
      </c>
      <c r="K263" s="203"/>
      <c r="L263" s="207"/>
      <c r="M263" s="208"/>
      <c r="N263" s="209"/>
      <c r="O263" s="209"/>
      <c r="P263" s="210">
        <f>P264</f>
        <v>161.84688</v>
      </c>
      <c r="Q263" s="209"/>
      <c r="R263" s="210">
        <f>R264</f>
        <v>0</v>
      </c>
      <c r="S263" s="209"/>
      <c r="T263" s="211">
        <f>T264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12" t="s">
        <v>80</v>
      </c>
      <c r="AT263" s="213" t="s">
        <v>72</v>
      </c>
      <c r="AU263" s="213" t="s">
        <v>80</v>
      </c>
      <c r="AY263" s="212" t="s">
        <v>282</v>
      </c>
      <c r="BK263" s="214">
        <f>BK264</f>
        <v>104434.98</v>
      </c>
    </row>
    <row r="264" s="2" customFormat="1" ht="21.75" customHeight="1">
      <c r="A264" s="29"/>
      <c r="B264" s="30"/>
      <c r="C264" s="217" t="s">
        <v>891</v>
      </c>
      <c r="D264" s="217" t="s">
        <v>284</v>
      </c>
      <c r="E264" s="218" t="s">
        <v>758</v>
      </c>
      <c r="F264" s="219" t="s">
        <v>759</v>
      </c>
      <c r="G264" s="220" t="s">
        <v>429</v>
      </c>
      <c r="H264" s="221">
        <v>109.356</v>
      </c>
      <c r="I264" s="222">
        <v>955</v>
      </c>
      <c r="J264" s="222">
        <f>ROUND(I264*H264,2)</f>
        <v>104434.98</v>
      </c>
      <c r="K264" s="223"/>
      <c r="L264" s="35"/>
      <c r="M264" s="240" t="s">
        <v>1</v>
      </c>
      <c r="N264" s="241" t="s">
        <v>38</v>
      </c>
      <c r="O264" s="242">
        <v>1.48</v>
      </c>
      <c r="P264" s="242">
        <f>O264*H264</f>
        <v>161.84688</v>
      </c>
      <c r="Q264" s="242">
        <v>0</v>
      </c>
      <c r="R264" s="242">
        <f>Q264*H264</f>
        <v>0</v>
      </c>
      <c r="S264" s="242">
        <v>0</v>
      </c>
      <c r="T264" s="243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288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104434.98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104434.98</v>
      </c>
      <c r="BL264" s="14" t="s">
        <v>288</v>
      </c>
      <c r="BM264" s="228" t="s">
        <v>1746</v>
      </c>
    </row>
    <row r="265" s="2" customFormat="1" ht="6.96" customHeight="1">
      <c r="A265" s="29"/>
      <c r="B265" s="56"/>
      <c r="C265" s="57"/>
      <c r="D265" s="57"/>
      <c r="E265" s="57"/>
      <c r="F265" s="57"/>
      <c r="G265" s="57"/>
      <c r="H265" s="57"/>
      <c r="I265" s="57"/>
      <c r="J265" s="57"/>
      <c r="K265" s="57"/>
      <c r="L265" s="35"/>
      <c r="M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</row>
  </sheetData>
  <sheetProtection sheet="1" autoFilter="0" formatColumns="0" formatRows="0" objects="1" scenarios="1" spinCount="100000" saltValue="/7U/ph7XFjVI3+2wlv6st+ZCFB31OAV8qprHNZWfdhDxM2vknEoT3sW6C1y89XoO/Baic/HFCrEZehYwnfm57A==" hashValue="2LLVae5hTPvcrfNhNAYJbraxcj7jEHhYV4GKSPqp+inUMoBsMOKpsfGdmeGpcHoyPnoQ7WlXQKIX4QGs9rN6RQ==" algorithmName="SHA-512" password="CC35"/>
  <autoFilter ref="C129:K2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87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247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249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ROUND(J132, 2)</f>
        <v>8221509.4699999997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ROUND((SUM(BE132:BE262)),  2)</f>
        <v>8221509.4699999997</v>
      </c>
      <c r="G35" s="29"/>
      <c r="H35" s="29"/>
      <c r="I35" s="155">
        <v>0.20999999999999999</v>
      </c>
      <c r="J35" s="154">
        <f>ROUND(((SUM(BE132:BE262))*I35),  2)</f>
        <v>1726516.99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ROUND((SUM(BF132:BF262)),  2)</f>
        <v>0</v>
      </c>
      <c r="G36" s="29"/>
      <c r="H36" s="29"/>
      <c r="I36" s="155">
        <v>0.14999999999999999</v>
      </c>
      <c r="J36" s="154">
        <f>ROUND(((SUM(BF132:BF262))*I36),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ROUND((SUM(BG132:BG262)),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ROUND((SUM(BH132:BH262)),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ROUND((SUM(BI132:BI262)),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9948026.459999999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247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001-1 - Stoky A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J132</f>
        <v>8221509.4699999997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J133</f>
        <v>8188690.2699999996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J134</f>
        <v>4509882.6399999997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J185</f>
        <v>13987.9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J188</f>
        <v>48079.460000000006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J194</f>
        <v>104550.09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J203</f>
        <v>1261066.3500000001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J215</f>
        <v>1304508.9800000002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J237</f>
        <v>109889.17999999999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J247</f>
        <v>257072.17999999999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J256</f>
        <v>579653.48999999999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79"/>
      <c r="C109" s="180"/>
      <c r="D109" s="181" t="s">
        <v>265</v>
      </c>
      <c r="E109" s="182"/>
      <c r="F109" s="182"/>
      <c r="G109" s="182"/>
      <c r="H109" s="182"/>
      <c r="I109" s="182"/>
      <c r="J109" s="183">
        <f>J258</f>
        <v>32819.199999999997</v>
      </c>
      <c r="K109" s="180"/>
      <c r="L109" s="184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85"/>
      <c r="C110" s="123"/>
      <c r="D110" s="186" t="s">
        <v>266</v>
      </c>
      <c r="E110" s="187"/>
      <c r="F110" s="187"/>
      <c r="G110" s="187"/>
      <c r="H110" s="187"/>
      <c r="I110" s="187"/>
      <c r="J110" s="188">
        <f>J259</f>
        <v>32819.199999999997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29"/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6.96" customHeight="1">
      <c r="A112" s="29"/>
      <c r="B112" s="56"/>
      <c r="C112" s="57"/>
      <c r="D112" s="57"/>
      <c r="E112" s="57"/>
      <c r="F112" s="57"/>
      <c r="G112" s="57"/>
      <c r="H112" s="57"/>
      <c r="I112" s="57"/>
      <c r="J112" s="57"/>
      <c r="K112" s="57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="2" customFormat="1" ht="6.96" customHeight="1">
      <c r="A116" s="29"/>
      <c r="B116" s="58"/>
      <c r="C116" s="59"/>
      <c r="D116" s="59"/>
      <c r="E116" s="59"/>
      <c r="F116" s="59"/>
      <c r="G116" s="59"/>
      <c r="H116" s="59"/>
      <c r="I116" s="59"/>
      <c r="J116" s="59"/>
      <c r="K116" s="59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24.96" customHeight="1">
      <c r="A117" s="29"/>
      <c r="B117" s="30"/>
      <c r="C117" s="20" t="s">
        <v>267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14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26.25" customHeight="1">
      <c r="A120" s="29"/>
      <c r="B120" s="30"/>
      <c r="C120" s="31"/>
      <c r="D120" s="31"/>
      <c r="E120" s="174" t="str">
        <f>E7</f>
        <v>Kanalizace a ČOV pro obec Horní Kruty, místní část Dolní Kruty, Přestavlky a Bohouňovice II</v>
      </c>
      <c r="F120" s="26"/>
      <c r="G120" s="26"/>
      <c r="H120" s="26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1" customFormat="1" ht="12" customHeight="1">
      <c r="B121" s="18"/>
      <c r="C121" s="26" t="s">
        <v>246</v>
      </c>
      <c r="D121" s="19"/>
      <c r="E121" s="19"/>
      <c r="F121" s="19"/>
      <c r="G121" s="19"/>
      <c r="H121" s="19"/>
      <c r="I121" s="19"/>
      <c r="J121" s="19"/>
      <c r="K121" s="19"/>
      <c r="L121" s="17"/>
    </row>
    <row r="122" s="2" customFormat="1" ht="16.5" customHeight="1">
      <c r="A122" s="29"/>
      <c r="B122" s="30"/>
      <c r="C122" s="31"/>
      <c r="D122" s="31"/>
      <c r="E122" s="174" t="s">
        <v>247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2" customHeight="1">
      <c r="A123" s="29"/>
      <c r="B123" s="30"/>
      <c r="C123" s="26" t="s">
        <v>248</v>
      </c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6.5" customHeight="1">
      <c r="A124" s="29"/>
      <c r="B124" s="30"/>
      <c r="C124" s="31"/>
      <c r="D124" s="31"/>
      <c r="E124" s="66" t="str">
        <f>E11</f>
        <v>001-1 - Stoky A</v>
      </c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2" customHeight="1">
      <c r="A126" s="29"/>
      <c r="B126" s="30"/>
      <c r="C126" s="26" t="s">
        <v>18</v>
      </c>
      <c r="D126" s="31"/>
      <c r="E126" s="31"/>
      <c r="F126" s="23" t="str">
        <f>F14</f>
        <v>Horní Kruty, místní část Dolní Kruty, Přestavlky a</v>
      </c>
      <c r="G126" s="31"/>
      <c r="H126" s="31"/>
      <c r="I126" s="26" t="s">
        <v>20</v>
      </c>
      <c r="J126" s="69" t="str">
        <f>IF(J14="","",J14)</f>
        <v>10. 2. 2021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6.96" customHeight="1">
      <c r="A127" s="29"/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40.05" customHeight="1">
      <c r="A128" s="29"/>
      <c r="B128" s="30"/>
      <c r="C128" s="26" t="s">
        <v>22</v>
      </c>
      <c r="D128" s="31"/>
      <c r="E128" s="31"/>
      <c r="F128" s="23" t="str">
        <f>E17</f>
        <v>Obec Horní Kruty</v>
      </c>
      <c r="G128" s="31"/>
      <c r="H128" s="31"/>
      <c r="I128" s="26" t="s">
        <v>28</v>
      </c>
      <c r="J128" s="27" t="str">
        <f>E23</f>
        <v>Vodohospodářské inženýrské služby a.s.</v>
      </c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5.15" customHeight="1">
      <c r="A129" s="29"/>
      <c r="B129" s="30"/>
      <c r="C129" s="26" t="s">
        <v>26</v>
      </c>
      <c r="D129" s="31"/>
      <c r="E129" s="31"/>
      <c r="F129" s="23" t="str">
        <f>IF(E20="","",E20)</f>
        <v xml:space="preserve"> </v>
      </c>
      <c r="G129" s="31"/>
      <c r="H129" s="31"/>
      <c r="I129" s="26" t="s">
        <v>31</v>
      </c>
      <c r="J129" s="27" t="str">
        <f>E26</f>
        <v xml:space="preserve"> </v>
      </c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0.32" customHeight="1">
      <c r="A130" s="29"/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11" customFormat="1" ht="29.28" customHeight="1">
      <c r="A131" s="190"/>
      <c r="B131" s="191"/>
      <c r="C131" s="192" t="s">
        <v>268</v>
      </c>
      <c r="D131" s="193" t="s">
        <v>58</v>
      </c>
      <c r="E131" s="193" t="s">
        <v>54</v>
      </c>
      <c r="F131" s="193" t="s">
        <v>55</v>
      </c>
      <c r="G131" s="193" t="s">
        <v>269</v>
      </c>
      <c r="H131" s="193" t="s">
        <v>270</v>
      </c>
      <c r="I131" s="193" t="s">
        <v>271</v>
      </c>
      <c r="J131" s="194" t="s">
        <v>252</v>
      </c>
      <c r="K131" s="195" t="s">
        <v>272</v>
      </c>
      <c r="L131" s="196"/>
      <c r="M131" s="90" t="s">
        <v>1</v>
      </c>
      <c r="N131" s="91" t="s">
        <v>37</v>
      </c>
      <c r="O131" s="91" t="s">
        <v>273</v>
      </c>
      <c r="P131" s="91" t="s">
        <v>274</v>
      </c>
      <c r="Q131" s="91" t="s">
        <v>275</v>
      </c>
      <c r="R131" s="91" t="s">
        <v>276</v>
      </c>
      <c r="S131" s="91" t="s">
        <v>277</v>
      </c>
      <c r="T131" s="92" t="s">
        <v>278</v>
      </c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</row>
    <row r="132" s="2" customFormat="1" ht="22.8" customHeight="1">
      <c r="A132" s="29"/>
      <c r="B132" s="30"/>
      <c r="C132" s="97" t="s">
        <v>279</v>
      </c>
      <c r="D132" s="31"/>
      <c r="E132" s="31"/>
      <c r="F132" s="31"/>
      <c r="G132" s="31"/>
      <c r="H132" s="31"/>
      <c r="I132" s="31"/>
      <c r="J132" s="197">
        <f>BK132</f>
        <v>8221509.4699999997</v>
      </c>
      <c r="K132" s="31"/>
      <c r="L132" s="35"/>
      <c r="M132" s="93"/>
      <c r="N132" s="198"/>
      <c r="O132" s="94"/>
      <c r="P132" s="199">
        <f>P133+P258</f>
        <v>6706.5805360000013</v>
      </c>
      <c r="Q132" s="94"/>
      <c r="R132" s="199">
        <f>R133+R258</f>
        <v>607.02947827000003</v>
      </c>
      <c r="S132" s="94"/>
      <c r="T132" s="200">
        <f>T133+T258</f>
        <v>884.02394399999991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72</v>
      </c>
      <c r="AU132" s="14" t="s">
        <v>254</v>
      </c>
      <c r="BK132" s="201">
        <f>BK133+BK258</f>
        <v>8221509.4699999997</v>
      </c>
    </row>
    <row r="133" s="12" customFormat="1" ht="25.92" customHeight="1">
      <c r="A133" s="12"/>
      <c r="B133" s="202"/>
      <c r="C133" s="203"/>
      <c r="D133" s="204" t="s">
        <v>72</v>
      </c>
      <c r="E133" s="205" t="s">
        <v>280</v>
      </c>
      <c r="F133" s="205" t="s">
        <v>281</v>
      </c>
      <c r="G133" s="203"/>
      <c r="H133" s="203"/>
      <c r="I133" s="203"/>
      <c r="J133" s="206">
        <f>BK133</f>
        <v>8188690.2699999996</v>
      </c>
      <c r="K133" s="203"/>
      <c r="L133" s="207"/>
      <c r="M133" s="208"/>
      <c r="N133" s="209"/>
      <c r="O133" s="209"/>
      <c r="P133" s="210">
        <f>P134+P185+P188+P194+P203+P215+P237+P247+P256</f>
        <v>6681.6889360000014</v>
      </c>
      <c r="Q133" s="209"/>
      <c r="R133" s="210">
        <f>R134+R185+R188+R194+R203+R215+R237+R247+R256</f>
        <v>606.96721826999999</v>
      </c>
      <c r="S133" s="209"/>
      <c r="T133" s="211">
        <f>T134+T185+T188+T194+T203+T215+T237+T247+T256</f>
        <v>884.02394399999991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2" t="s">
        <v>80</v>
      </c>
      <c r="AT133" s="213" t="s">
        <v>72</v>
      </c>
      <c r="AU133" s="213" t="s">
        <v>73</v>
      </c>
      <c r="AY133" s="212" t="s">
        <v>282</v>
      </c>
      <c r="BK133" s="214">
        <f>BK134+BK185+BK188+BK194+BK203+BK215+BK237+BK247+BK256</f>
        <v>8188690.2699999996</v>
      </c>
    </row>
    <row r="134" s="12" customFormat="1" ht="22.8" customHeight="1">
      <c r="A134" s="12"/>
      <c r="B134" s="202"/>
      <c r="C134" s="203"/>
      <c r="D134" s="204" t="s">
        <v>72</v>
      </c>
      <c r="E134" s="215" t="s">
        <v>80</v>
      </c>
      <c r="F134" s="215" t="s">
        <v>283</v>
      </c>
      <c r="G134" s="203"/>
      <c r="H134" s="203"/>
      <c r="I134" s="203"/>
      <c r="J134" s="216">
        <f>BK134</f>
        <v>4509882.6399999997</v>
      </c>
      <c r="K134" s="203"/>
      <c r="L134" s="207"/>
      <c r="M134" s="208"/>
      <c r="N134" s="209"/>
      <c r="O134" s="209"/>
      <c r="P134" s="210">
        <f>SUM(P135:P184)</f>
        <v>4380.6384390000012</v>
      </c>
      <c r="Q134" s="209"/>
      <c r="R134" s="210">
        <f>SUM(R135:R184)</f>
        <v>5.4221291900000006</v>
      </c>
      <c r="S134" s="209"/>
      <c r="T134" s="211">
        <f>SUM(T135:T184)</f>
        <v>855.7405839999999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2" t="s">
        <v>80</v>
      </c>
      <c r="AT134" s="213" t="s">
        <v>72</v>
      </c>
      <c r="AU134" s="213" t="s">
        <v>80</v>
      </c>
      <c r="AY134" s="212" t="s">
        <v>282</v>
      </c>
      <c r="BK134" s="214">
        <f>SUM(BK135:BK184)</f>
        <v>4509882.6399999997</v>
      </c>
    </row>
    <row r="135" s="2" customFormat="1" ht="21.75" customHeight="1">
      <c r="A135" s="29"/>
      <c r="B135" s="30"/>
      <c r="C135" s="217" t="s">
        <v>80</v>
      </c>
      <c r="D135" s="217" t="s">
        <v>284</v>
      </c>
      <c r="E135" s="218" t="s">
        <v>285</v>
      </c>
      <c r="F135" s="219" t="s">
        <v>286</v>
      </c>
      <c r="G135" s="220" t="s">
        <v>287</v>
      </c>
      <c r="H135" s="221">
        <v>659.89999999999998</v>
      </c>
      <c r="I135" s="222">
        <v>34.600000000000001</v>
      </c>
      <c r="J135" s="222">
        <f>ROUND(I135*H135,2)</f>
        <v>22832.540000000001</v>
      </c>
      <c r="K135" s="223"/>
      <c r="L135" s="35"/>
      <c r="M135" s="224" t="s">
        <v>1</v>
      </c>
      <c r="N135" s="225" t="s">
        <v>38</v>
      </c>
      <c r="O135" s="226">
        <v>0.070000000000000007</v>
      </c>
      <c r="P135" s="226">
        <f>O135*H135</f>
        <v>46.193000000000005</v>
      </c>
      <c r="Q135" s="226">
        <v>0</v>
      </c>
      <c r="R135" s="226">
        <f>Q135*H135</f>
        <v>0</v>
      </c>
      <c r="S135" s="226">
        <v>0.17000000000000001</v>
      </c>
      <c r="T135" s="227">
        <f>S135*H135</f>
        <v>112.18300000000001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22832.540000000001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22832.540000000001</v>
      </c>
      <c r="BL135" s="14" t="s">
        <v>288</v>
      </c>
      <c r="BM135" s="228" t="s">
        <v>289</v>
      </c>
    </row>
    <row r="136" s="2" customFormat="1" ht="21.75" customHeight="1">
      <c r="A136" s="29"/>
      <c r="B136" s="30"/>
      <c r="C136" s="217" t="s">
        <v>82</v>
      </c>
      <c r="D136" s="217" t="s">
        <v>284</v>
      </c>
      <c r="E136" s="218" t="s">
        <v>290</v>
      </c>
      <c r="F136" s="219" t="s">
        <v>291</v>
      </c>
      <c r="G136" s="220" t="s">
        <v>287</v>
      </c>
      <c r="H136" s="221">
        <v>212.49600000000001</v>
      </c>
      <c r="I136" s="222">
        <v>50.299999999999997</v>
      </c>
      <c r="J136" s="222">
        <f>ROUND(I136*H136,2)</f>
        <v>10688.549999999999</v>
      </c>
      <c r="K136" s="223"/>
      <c r="L136" s="35"/>
      <c r="M136" s="224" t="s">
        <v>1</v>
      </c>
      <c r="N136" s="225" t="s">
        <v>38</v>
      </c>
      <c r="O136" s="226">
        <v>0.10199999999999999</v>
      </c>
      <c r="P136" s="226">
        <f>O136*H136</f>
        <v>21.674592000000001</v>
      </c>
      <c r="Q136" s="226">
        <v>0</v>
      </c>
      <c r="R136" s="226">
        <f>Q136*H136</f>
        <v>0</v>
      </c>
      <c r="S136" s="226">
        <v>0.28999999999999998</v>
      </c>
      <c r="T136" s="227">
        <f>S136*H136</f>
        <v>61.623840000000001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10688.549999999999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10688.549999999999</v>
      </c>
      <c r="BL136" s="14" t="s">
        <v>288</v>
      </c>
      <c r="BM136" s="228" t="s">
        <v>292</v>
      </c>
    </row>
    <row r="137" s="2" customFormat="1" ht="21.75" customHeight="1">
      <c r="A137" s="29"/>
      <c r="B137" s="30"/>
      <c r="C137" s="217" t="s">
        <v>155</v>
      </c>
      <c r="D137" s="217" t="s">
        <v>284</v>
      </c>
      <c r="E137" s="218" t="s">
        <v>293</v>
      </c>
      <c r="F137" s="219" t="s">
        <v>294</v>
      </c>
      <c r="G137" s="220" t="s">
        <v>287</v>
      </c>
      <c r="H137" s="221">
        <v>506.35599999999999</v>
      </c>
      <c r="I137" s="222">
        <v>74.799999999999997</v>
      </c>
      <c r="J137" s="222">
        <f>ROUND(I137*H137,2)</f>
        <v>37875.43</v>
      </c>
      <c r="K137" s="223"/>
      <c r="L137" s="35"/>
      <c r="M137" s="224" t="s">
        <v>1</v>
      </c>
      <c r="N137" s="225" t="s">
        <v>38</v>
      </c>
      <c r="O137" s="226">
        <v>0.16600000000000001</v>
      </c>
      <c r="P137" s="226">
        <f>O137*H137</f>
        <v>84.055096000000006</v>
      </c>
      <c r="Q137" s="226">
        <v>0</v>
      </c>
      <c r="R137" s="226">
        <f>Q137*H137</f>
        <v>0</v>
      </c>
      <c r="S137" s="226">
        <v>0.44</v>
      </c>
      <c r="T137" s="227">
        <f>S137*H137</f>
        <v>222.79664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37875.43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37875.43</v>
      </c>
      <c r="BL137" s="14" t="s">
        <v>288</v>
      </c>
      <c r="BM137" s="228" t="s">
        <v>295</v>
      </c>
    </row>
    <row r="138" s="2" customFormat="1" ht="21.75" customHeight="1">
      <c r="A138" s="29"/>
      <c r="B138" s="30"/>
      <c r="C138" s="217" t="s">
        <v>288</v>
      </c>
      <c r="D138" s="217" t="s">
        <v>284</v>
      </c>
      <c r="E138" s="218" t="s">
        <v>296</v>
      </c>
      <c r="F138" s="219" t="s">
        <v>297</v>
      </c>
      <c r="G138" s="220" t="s">
        <v>287</v>
      </c>
      <c r="H138" s="221">
        <v>95.597999999999999</v>
      </c>
      <c r="I138" s="222">
        <v>41.200000000000003</v>
      </c>
      <c r="J138" s="222">
        <f>ROUND(I138*H138,2)</f>
        <v>3938.6399999999999</v>
      </c>
      <c r="K138" s="223"/>
      <c r="L138" s="35"/>
      <c r="M138" s="224" t="s">
        <v>1</v>
      </c>
      <c r="N138" s="225" t="s">
        <v>38</v>
      </c>
      <c r="O138" s="226">
        <v>0.080000000000000002</v>
      </c>
      <c r="P138" s="226">
        <f>O138*H138</f>
        <v>7.6478400000000004</v>
      </c>
      <c r="Q138" s="226">
        <v>0</v>
      </c>
      <c r="R138" s="226">
        <f>Q138*H138</f>
        <v>0</v>
      </c>
      <c r="S138" s="226">
        <v>0.098000000000000004</v>
      </c>
      <c r="T138" s="227">
        <f>S138*H138</f>
        <v>9.3686039999999995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3938.6399999999999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3938.6399999999999</v>
      </c>
      <c r="BL138" s="14" t="s">
        <v>288</v>
      </c>
      <c r="BM138" s="228" t="s">
        <v>298</v>
      </c>
    </row>
    <row r="139" s="2" customFormat="1" ht="21.75" customHeight="1">
      <c r="A139" s="29"/>
      <c r="B139" s="30"/>
      <c r="C139" s="217" t="s">
        <v>299</v>
      </c>
      <c r="D139" s="217" t="s">
        <v>284</v>
      </c>
      <c r="E139" s="218" t="s">
        <v>300</v>
      </c>
      <c r="F139" s="219" t="s">
        <v>301</v>
      </c>
      <c r="G139" s="220" t="s">
        <v>287</v>
      </c>
      <c r="H139" s="221">
        <v>5.8949999999999996</v>
      </c>
      <c r="I139" s="222">
        <v>58.700000000000003</v>
      </c>
      <c r="J139" s="222">
        <f>ROUND(I139*H139,2)</f>
        <v>346.04000000000002</v>
      </c>
      <c r="K139" s="223"/>
      <c r="L139" s="35"/>
      <c r="M139" s="224" t="s">
        <v>1</v>
      </c>
      <c r="N139" s="225" t="s">
        <v>38</v>
      </c>
      <c r="O139" s="226">
        <v>0.108</v>
      </c>
      <c r="P139" s="226">
        <f>O139*H139</f>
        <v>0.63665999999999989</v>
      </c>
      <c r="Q139" s="226">
        <v>0</v>
      </c>
      <c r="R139" s="226">
        <f>Q139*H139</f>
        <v>0</v>
      </c>
      <c r="S139" s="226">
        <v>0.22</v>
      </c>
      <c r="T139" s="227">
        <f>S139*H139</f>
        <v>1.2968999999999999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346.04000000000002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346.04000000000002</v>
      </c>
      <c r="BL139" s="14" t="s">
        <v>288</v>
      </c>
      <c r="BM139" s="228" t="s">
        <v>302</v>
      </c>
    </row>
    <row r="140" s="2" customFormat="1" ht="21.75" customHeight="1">
      <c r="A140" s="29"/>
      <c r="B140" s="30"/>
      <c r="C140" s="217" t="s">
        <v>303</v>
      </c>
      <c r="D140" s="217" t="s">
        <v>284</v>
      </c>
      <c r="E140" s="218" t="s">
        <v>304</v>
      </c>
      <c r="F140" s="219" t="s">
        <v>305</v>
      </c>
      <c r="G140" s="220" t="s">
        <v>287</v>
      </c>
      <c r="H140" s="221">
        <v>65.989999999999995</v>
      </c>
      <c r="I140" s="222">
        <v>97.799999999999997</v>
      </c>
      <c r="J140" s="222">
        <f>ROUND(I140*H140,2)</f>
        <v>6453.8199999999997</v>
      </c>
      <c r="K140" s="223"/>
      <c r="L140" s="35"/>
      <c r="M140" s="224" t="s">
        <v>1</v>
      </c>
      <c r="N140" s="225" t="s">
        <v>38</v>
      </c>
      <c r="O140" s="226">
        <v>0.182</v>
      </c>
      <c r="P140" s="226">
        <f>O140*H140</f>
        <v>12.010179999999998</v>
      </c>
      <c r="Q140" s="226">
        <v>0</v>
      </c>
      <c r="R140" s="226">
        <f>Q140*H140</f>
        <v>0</v>
      </c>
      <c r="S140" s="226">
        <v>0.316</v>
      </c>
      <c r="T140" s="227">
        <f>S140*H140</f>
        <v>20.852839999999997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6453.8199999999997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6453.8199999999997</v>
      </c>
      <c r="BL140" s="14" t="s">
        <v>288</v>
      </c>
      <c r="BM140" s="228" t="s">
        <v>306</v>
      </c>
    </row>
    <row r="141" s="2" customFormat="1" ht="21.75" customHeight="1">
      <c r="A141" s="29"/>
      <c r="B141" s="30"/>
      <c r="C141" s="217" t="s">
        <v>307</v>
      </c>
      <c r="D141" s="217" t="s">
        <v>284</v>
      </c>
      <c r="E141" s="218" t="s">
        <v>308</v>
      </c>
      <c r="F141" s="219" t="s">
        <v>309</v>
      </c>
      <c r="G141" s="220" t="s">
        <v>287</v>
      </c>
      <c r="H141" s="221">
        <v>53.057000000000002</v>
      </c>
      <c r="I141" s="222">
        <v>83</v>
      </c>
      <c r="J141" s="222">
        <f>ROUND(I141*H141,2)</f>
        <v>4403.7299999999996</v>
      </c>
      <c r="K141" s="223"/>
      <c r="L141" s="35"/>
      <c r="M141" s="224" t="s">
        <v>1</v>
      </c>
      <c r="N141" s="225" t="s">
        <v>38</v>
      </c>
      <c r="O141" s="226">
        <v>0.014999999999999999</v>
      </c>
      <c r="P141" s="226">
        <f>O141*H141</f>
        <v>0.79585499999999998</v>
      </c>
      <c r="Q141" s="226">
        <v>0.00012999999999999999</v>
      </c>
      <c r="R141" s="226">
        <f>Q141*H141</f>
        <v>0.0068974099999999997</v>
      </c>
      <c r="S141" s="226">
        <v>0.23000000000000001</v>
      </c>
      <c r="T141" s="227">
        <f>S141*H141</f>
        <v>12.203110000000001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4403.7299999999996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4403.7299999999996</v>
      </c>
      <c r="BL141" s="14" t="s">
        <v>288</v>
      </c>
      <c r="BM141" s="228" t="s">
        <v>310</v>
      </c>
    </row>
    <row r="142" s="2" customFormat="1" ht="21.75" customHeight="1">
      <c r="A142" s="29"/>
      <c r="B142" s="30"/>
      <c r="C142" s="217" t="s">
        <v>311</v>
      </c>
      <c r="D142" s="217" t="s">
        <v>284</v>
      </c>
      <c r="E142" s="218" t="s">
        <v>312</v>
      </c>
      <c r="F142" s="219" t="s">
        <v>313</v>
      </c>
      <c r="G142" s="220" t="s">
        <v>287</v>
      </c>
      <c r="H142" s="221">
        <v>593.90999999999997</v>
      </c>
      <c r="I142" s="222">
        <v>128</v>
      </c>
      <c r="J142" s="222">
        <f>ROUND(I142*H142,2)</f>
        <v>76020.479999999996</v>
      </c>
      <c r="K142" s="223"/>
      <c r="L142" s="35"/>
      <c r="M142" s="224" t="s">
        <v>1</v>
      </c>
      <c r="N142" s="225" t="s">
        <v>38</v>
      </c>
      <c r="O142" s="226">
        <v>0.021000000000000001</v>
      </c>
      <c r="P142" s="226">
        <f>O142*H142</f>
        <v>12.472110000000001</v>
      </c>
      <c r="Q142" s="226">
        <v>0.00024000000000000001</v>
      </c>
      <c r="R142" s="226">
        <f>Q142*H142</f>
        <v>0.14253840000000001</v>
      </c>
      <c r="S142" s="226">
        <v>0.46000000000000002</v>
      </c>
      <c r="T142" s="227">
        <f>S142*H142</f>
        <v>273.1986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76020.479999999996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76020.479999999996</v>
      </c>
      <c r="BL142" s="14" t="s">
        <v>288</v>
      </c>
      <c r="BM142" s="228" t="s">
        <v>314</v>
      </c>
    </row>
    <row r="143" s="2" customFormat="1" ht="21.75" customHeight="1">
      <c r="A143" s="29"/>
      <c r="B143" s="30"/>
      <c r="C143" s="217" t="s">
        <v>315</v>
      </c>
      <c r="D143" s="217" t="s">
        <v>284</v>
      </c>
      <c r="E143" s="218" t="s">
        <v>316</v>
      </c>
      <c r="F143" s="219" t="s">
        <v>317</v>
      </c>
      <c r="G143" s="220" t="s">
        <v>287</v>
      </c>
      <c r="H143" s="221">
        <v>1236.6700000000001</v>
      </c>
      <c r="I143" s="222">
        <v>70</v>
      </c>
      <c r="J143" s="222">
        <f>ROUND(I143*H143,2)</f>
        <v>86566.899999999994</v>
      </c>
      <c r="K143" s="223"/>
      <c r="L143" s="35"/>
      <c r="M143" s="224" t="s">
        <v>1</v>
      </c>
      <c r="N143" s="225" t="s">
        <v>38</v>
      </c>
      <c r="O143" s="226">
        <v>0.012999999999999999</v>
      </c>
      <c r="P143" s="226">
        <f>O143*H143</f>
        <v>16.076709999999999</v>
      </c>
      <c r="Q143" s="226">
        <v>9.0000000000000006E-05</v>
      </c>
      <c r="R143" s="226">
        <f>Q143*H143</f>
        <v>0.11130030000000002</v>
      </c>
      <c r="S143" s="226">
        <v>0.11500000000000001</v>
      </c>
      <c r="T143" s="227">
        <f>S143*H143</f>
        <v>142.21705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86566.899999999994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86566.899999999994</v>
      </c>
      <c r="BL143" s="14" t="s">
        <v>288</v>
      </c>
      <c r="BM143" s="228" t="s">
        <v>318</v>
      </c>
    </row>
    <row r="144" s="2" customFormat="1" ht="16.5" customHeight="1">
      <c r="A144" s="29"/>
      <c r="B144" s="30"/>
      <c r="C144" s="217" t="s">
        <v>319</v>
      </c>
      <c r="D144" s="217" t="s">
        <v>284</v>
      </c>
      <c r="E144" s="218" t="s">
        <v>320</v>
      </c>
      <c r="F144" s="219" t="s">
        <v>321</v>
      </c>
      <c r="G144" s="220" t="s">
        <v>322</v>
      </c>
      <c r="H144" s="221">
        <v>15</v>
      </c>
      <c r="I144" s="222">
        <v>273</v>
      </c>
      <c r="J144" s="222">
        <f>ROUND(I144*H144,2)</f>
        <v>4095</v>
      </c>
      <c r="K144" s="223"/>
      <c r="L144" s="35"/>
      <c r="M144" s="224" t="s">
        <v>1</v>
      </c>
      <c r="N144" s="225" t="s">
        <v>38</v>
      </c>
      <c r="O144" s="226">
        <v>0.30299999999999999</v>
      </c>
      <c r="P144" s="226">
        <f>O144*H144</f>
        <v>4.5449999999999999</v>
      </c>
      <c r="Q144" s="226">
        <v>0.0071900000000000002</v>
      </c>
      <c r="R144" s="226">
        <f>Q144*H144</f>
        <v>0.10785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4095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4095</v>
      </c>
      <c r="BL144" s="14" t="s">
        <v>288</v>
      </c>
      <c r="BM144" s="228" t="s">
        <v>323</v>
      </c>
    </row>
    <row r="145" s="2" customFormat="1" ht="21.75" customHeight="1">
      <c r="A145" s="29"/>
      <c r="B145" s="30"/>
      <c r="C145" s="217" t="s">
        <v>324</v>
      </c>
      <c r="D145" s="217" t="s">
        <v>284</v>
      </c>
      <c r="E145" s="218" t="s">
        <v>325</v>
      </c>
      <c r="F145" s="219" t="s">
        <v>326</v>
      </c>
      <c r="G145" s="220" t="s">
        <v>327</v>
      </c>
      <c r="H145" s="221">
        <v>84</v>
      </c>
      <c r="I145" s="222">
        <v>74.900000000000006</v>
      </c>
      <c r="J145" s="222">
        <f>ROUND(I145*H145,2)</f>
        <v>6291.6000000000004</v>
      </c>
      <c r="K145" s="223"/>
      <c r="L145" s="35"/>
      <c r="M145" s="224" t="s">
        <v>1</v>
      </c>
      <c r="N145" s="225" t="s">
        <v>38</v>
      </c>
      <c r="O145" s="226">
        <v>0.184</v>
      </c>
      <c r="P145" s="226">
        <f>O145*H145</f>
        <v>15.456</v>
      </c>
      <c r="Q145" s="226">
        <v>3.0000000000000001E-05</v>
      </c>
      <c r="R145" s="226">
        <f>Q145*H145</f>
        <v>0.0025200000000000001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6291.6000000000004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6291.6000000000004</v>
      </c>
      <c r="BL145" s="14" t="s">
        <v>288</v>
      </c>
      <c r="BM145" s="228" t="s">
        <v>328</v>
      </c>
    </row>
    <row r="146" s="2" customFormat="1" ht="21.75" customHeight="1">
      <c r="A146" s="29"/>
      <c r="B146" s="30"/>
      <c r="C146" s="217" t="s">
        <v>329</v>
      </c>
      <c r="D146" s="217" t="s">
        <v>284</v>
      </c>
      <c r="E146" s="218" t="s">
        <v>330</v>
      </c>
      <c r="F146" s="219" t="s">
        <v>331</v>
      </c>
      <c r="G146" s="220" t="s">
        <v>332</v>
      </c>
      <c r="H146" s="221">
        <v>7</v>
      </c>
      <c r="I146" s="222">
        <v>43.899999999999999</v>
      </c>
      <c r="J146" s="222">
        <f>ROUND(I146*H146,2)</f>
        <v>307.30000000000001</v>
      </c>
      <c r="K146" s="223"/>
      <c r="L146" s="35"/>
      <c r="M146" s="224" t="s">
        <v>1</v>
      </c>
      <c r="N146" s="225" t="s">
        <v>38</v>
      </c>
      <c r="O146" s="226">
        <v>0</v>
      </c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307.30000000000001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307.30000000000001</v>
      </c>
      <c r="BL146" s="14" t="s">
        <v>288</v>
      </c>
      <c r="BM146" s="228" t="s">
        <v>333</v>
      </c>
    </row>
    <row r="147" s="2" customFormat="1" ht="16.5" customHeight="1">
      <c r="A147" s="29"/>
      <c r="B147" s="30"/>
      <c r="C147" s="217" t="s">
        <v>334</v>
      </c>
      <c r="D147" s="217" t="s">
        <v>284</v>
      </c>
      <c r="E147" s="218" t="s">
        <v>335</v>
      </c>
      <c r="F147" s="219" t="s">
        <v>336</v>
      </c>
      <c r="G147" s="220" t="s">
        <v>322</v>
      </c>
      <c r="H147" s="221">
        <v>3.6000000000000001</v>
      </c>
      <c r="I147" s="222">
        <v>248</v>
      </c>
      <c r="J147" s="222">
        <f>ROUND(I147*H147,2)</f>
        <v>892.79999999999995</v>
      </c>
      <c r="K147" s="223"/>
      <c r="L147" s="35"/>
      <c r="M147" s="224" t="s">
        <v>1</v>
      </c>
      <c r="N147" s="225" t="s">
        <v>38</v>
      </c>
      <c r="O147" s="226">
        <v>0.58099999999999996</v>
      </c>
      <c r="P147" s="226">
        <f>O147*H147</f>
        <v>2.0916000000000001</v>
      </c>
      <c r="Q147" s="226">
        <v>0.036900000000000002</v>
      </c>
      <c r="R147" s="226">
        <f>Q147*H147</f>
        <v>0.13284000000000001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892.79999999999995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892.79999999999995</v>
      </c>
      <c r="BL147" s="14" t="s">
        <v>288</v>
      </c>
      <c r="BM147" s="228" t="s">
        <v>337</v>
      </c>
    </row>
    <row r="148" s="2" customFormat="1" ht="21.75" customHeight="1">
      <c r="A148" s="29"/>
      <c r="B148" s="30"/>
      <c r="C148" s="217" t="s">
        <v>338</v>
      </c>
      <c r="D148" s="217" t="s">
        <v>284</v>
      </c>
      <c r="E148" s="218" t="s">
        <v>339</v>
      </c>
      <c r="F148" s="219" t="s">
        <v>340</v>
      </c>
      <c r="G148" s="220" t="s">
        <v>322</v>
      </c>
      <c r="H148" s="221">
        <v>6</v>
      </c>
      <c r="I148" s="222">
        <v>238</v>
      </c>
      <c r="J148" s="222">
        <f>ROUND(I148*H148,2)</f>
        <v>1428</v>
      </c>
      <c r="K148" s="223"/>
      <c r="L148" s="35"/>
      <c r="M148" s="224" t="s">
        <v>1</v>
      </c>
      <c r="N148" s="225" t="s">
        <v>38</v>
      </c>
      <c r="O148" s="226">
        <v>0.54700000000000004</v>
      </c>
      <c r="P148" s="226">
        <f>O148*H148</f>
        <v>3.282</v>
      </c>
      <c r="Q148" s="226">
        <v>0.036900000000000002</v>
      </c>
      <c r="R148" s="226">
        <f>Q148*H148</f>
        <v>0.22140000000000001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1428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1428</v>
      </c>
      <c r="BL148" s="14" t="s">
        <v>288</v>
      </c>
      <c r="BM148" s="228" t="s">
        <v>341</v>
      </c>
    </row>
    <row r="149" s="2" customFormat="1" ht="21.75" customHeight="1">
      <c r="A149" s="29"/>
      <c r="B149" s="30"/>
      <c r="C149" s="217" t="s">
        <v>8</v>
      </c>
      <c r="D149" s="217" t="s">
        <v>284</v>
      </c>
      <c r="E149" s="218" t="s">
        <v>342</v>
      </c>
      <c r="F149" s="219" t="s">
        <v>343</v>
      </c>
      <c r="G149" s="220" t="s">
        <v>322</v>
      </c>
      <c r="H149" s="221">
        <v>620.51999999999998</v>
      </c>
      <c r="I149" s="222">
        <v>63.100000000000001</v>
      </c>
      <c r="J149" s="222">
        <f>ROUND(I149*H149,2)</f>
        <v>39154.809999999998</v>
      </c>
      <c r="K149" s="223"/>
      <c r="L149" s="35"/>
      <c r="M149" s="224" t="s">
        <v>1</v>
      </c>
      <c r="N149" s="225" t="s">
        <v>38</v>
      </c>
      <c r="O149" s="226">
        <v>0.113</v>
      </c>
      <c r="P149" s="226">
        <f>O149*H149</f>
        <v>70.118759999999995</v>
      </c>
      <c r="Q149" s="226">
        <v>0.00013999999999999999</v>
      </c>
      <c r="R149" s="226">
        <f>Q149*H149</f>
        <v>0.086872799999999986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39154.809999999998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39154.809999999998</v>
      </c>
      <c r="BL149" s="14" t="s">
        <v>288</v>
      </c>
      <c r="BM149" s="228" t="s">
        <v>344</v>
      </c>
    </row>
    <row r="150" s="2" customFormat="1" ht="21.75" customHeight="1">
      <c r="A150" s="29"/>
      <c r="B150" s="30"/>
      <c r="C150" s="217" t="s">
        <v>345</v>
      </c>
      <c r="D150" s="217" t="s">
        <v>284</v>
      </c>
      <c r="E150" s="218" t="s">
        <v>346</v>
      </c>
      <c r="F150" s="219" t="s">
        <v>347</v>
      </c>
      <c r="G150" s="220" t="s">
        <v>322</v>
      </c>
      <c r="H150" s="221">
        <v>620.51999999999998</v>
      </c>
      <c r="I150" s="222">
        <v>36.799999999999997</v>
      </c>
      <c r="J150" s="222">
        <f>ROUND(I150*H150,2)</f>
        <v>22835.139999999999</v>
      </c>
      <c r="K150" s="223"/>
      <c r="L150" s="35"/>
      <c r="M150" s="224" t="s">
        <v>1</v>
      </c>
      <c r="N150" s="225" t="s">
        <v>38</v>
      </c>
      <c r="O150" s="226">
        <v>0.072999999999999995</v>
      </c>
      <c r="P150" s="226">
        <f>O150*H150</f>
        <v>45.297959999999996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22835.139999999999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22835.139999999999</v>
      </c>
      <c r="BL150" s="14" t="s">
        <v>288</v>
      </c>
      <c r="BM150" s="228" t="s">
        <v>348</v>
      </c>
    </row>
    <row r="151" s="2" customFormat="1" ht="21.75" customHeight="1">
      <c r="A151" s="29"/>
      <c r="B151" s="30"/>
      <c r="C151" s="217" t="s">
        <v>349</v>
      </c>
      <c r="D151" s="217" t="s">
        <v>284</v>
      </c>
      <c r="E151" s="218" t="s">
        <v>350</v>
      </c>
      <c r="F151" s="219" t="s">
        <v>351</v>
      </c>
      <c r="G151" s="220" t="s">
        <v>287</v>
      </c>
      <c r="H151" s="221">
        <v>60.460000000000001</v>
      </c>
      <c r="I151" s="222">
        <v>50.399999999999999</v>
      </c>
      <c r="J151" s="222">
        <f>ROUND(I151*H151,2)</f>
        <v>3047.1799999999998</v>
      </c>
      <c r="K151" s="223"/>
      <c r="L151" s="35"/>
      <c r="M151" s="224" t="s">
        <v>1</v>
      </c>
      <c r="N151" s="225" t="s">
        <v>38</v>
      </c>
      <c r="O151" s="226">
        <v>0.075999999999999998</v>
      </c>
      <c r="P151" s="226">
        <f>O151*H151</f>
        <v>4.5949600000000004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3047.1799999999998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3047.1799999999998</v>
      </c>
      <c r="BL151" s="14" t="s">
        <v>288</v>
      </c>
      <c r="BM151" s="228" t="s">
        <v>352</v>
      </c>
    </row>
    <row r="152" s="2" customFormat="1" ht="33" customHeight="1">
      <c r="A152" s="29"/>
      <c r="B152" s="30"/>
      <c r="C152" s="217" t="s">
        <v>353</v>
      </c>
      <c r="D152" s="217" t="s">
        <v>284</v>
      </c>
      <c r="E152" s="218" t="s">
        <v>354</v>
      </c>
      <c r="F152" s="219" t="s">
        <v>355</v>
      </c>
      <c r="G152" s="220" t="s">
        <v>356</v>
      </c>
      <c r="H152" s="221">
        <v>749.47699999999998</v>
      </c>
      <c r="I152" s="222">
        <v>387</v>
      </c>
      <c r="J152" s="222">
        <f>ROUND(I152*H152,2)</f>
        <v>290047.59999999998</v>
      </c>
      <c r="K152" s="223"/>
      <c r="L152" s="35"/>
      <c r="M152" s="224" t="s">
        <v>1</v>
      </c>
      <c r="N152" s="225" t="s">
        <v>38</v>
      </c>
      <c r="O152" s="226">
        <v>0.53800000000000003</v>
      </c>
      <c r="P152" s="226">
        <f>O152*H152</f>
        <v>403.21862600000003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290047.59999999998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290047.59999999998</v>
      </c>
      <c r="BL152" s="14" t="s">
        <v>288</v>
      </c>
      <c r="BM152" s="228" t="s">
        <v>357</v>
      </c>
    </row>
    <row r="153" s="2" customFormat="1" ht="33" customHeight="1">
      <c r="A153" s="29"/>
      <c r="B153" s="30"/>
      <c r="C153" s="217" t="s">
        <v>358</v>
      </c>
      <c r="D153" s="217" t="s">
        <v>284</v>
      </c>
      <c r="E153" s="218" t="s">
        <v>359</v>
      </c>
      <c r="F153" s="219" t="s">
        <v>360</v>
      </c>
      <c r="G153" s="220" t="s">
        <v>356</v>
      </c>
      <c r="H153" s="221">
        <v>659.53999999999996</v>
      </c>
      <c r="I153" s="222">
        <v>516</v>
      </c>
      <c r="J153" s="222">
        <f>ROUND(I153*H153,2)</f>
        <v>340322.64000000001</v>
      </c>
      <c r="K153" s="223"/>
      <c r="L153" s="35"/>
      <c r="M153" s="224" t="s">
        <v>1</v>
      </c>
      <c r="N153" s="225" t="s">
        <v>38</v>
      </c>
      <c r="O153" s="226">
        <v>0.71599999999999997</v>
      </c>
      <c r="P153" s="226">
        <f>O153*H153</f>
        <v>472.23063999999994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340322.64000000001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340322.64000000001</v>
      </c>
      <c r="BL153" s="14" t="s">
        <v>288</v>
      </c>
      <c r="BM153" s="228" t="s">
        <v>361</v>
      </c>
    </row>
    <row r="154" s="2" customFormat="1" ht="33" customHeight="1">
      <c r="A154" s="29"/>
      <c r="B154" s="30"/>
      <c r="C154" s="217" t="s">
        <v>362</v>
      </c>
      <c r="D154" s="217" t="s">
        <v>284</v>
      </c>
      <c r="E154" s="218" t="s">
        <v>363</v>
      </c>
      <c r="F154" s="219" t="s">
        <v>364</v>
      </c>
      <c r="G154" s="220" t="s">
        <v>356</v>
      </c>
      <c r="H154" s="221">
        <v>74.947999999999993</v>
      </c>
      <c r="I154" s="222">
        <v>1260</v>
      </c>
      <c r="J154" s="222">
        <f>ROUND(I154*H154,2)</f>
        <v>94434.479999999996</v>
      </c>
      <c r="K154" s="223"/>
      <c r="L154" s="35"/>
      <c r="M154" s="224" t="s">
        <v>1</v>
      </c>
      <c r="N154" s="225" t="s">
        <v>38</v>
      </c>
      <c r="O154" s="226">
        <v>1.7549999999999999</v>
      </c>
      <c r="P154" s="226">
        <f>O154*H154</f>
        <v>131.53373999999997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94434.479999999996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94434.479999999996</v>
      </c>
      <c r="BL154" s="14" t="s">
        <v>288</v>
      </c>
      <c r="BM154" s="228" t="s">
        <v>365</v>
      </c>
    </row>
    <row r="155" s="2" customFormat="1" ht="33" customHeight="1">
      <c r="A155" s="29"/>
      <c r="B155" s="30"/>
      <c r="C155" s="217" t="s">
        <v>7</v>
      </c>
      <c r="D155" s="217" t="s">
        <v>284</v>
      </c>
      <c r="E155" s="218" t="s">
        <v>366</v>
      </c>
      <c r="F155" s="219" t="s">
        <v>367</v>
      </c>
      <c r="G155" s="220" t="s">
        <v>356</v>
      </c>
      <c r="H155" s="221">
        <v>14.99</v>
      </c>
      <c r="I155" s="222">
        <v>2970</v>
      </c>
      <c r="J155" s="222">
        <f>ROUND(I155*H155,2)</f>
        <v>44520.300000000003</v>
      </c>
      <c r="K155" s="223"/>
      <c r="L155" s="35"/>
      <c r="M155" s="224" t="s">
        <v>1</v>
      </c>
      <c r="N155" s="225" t="s">
        <v>38</v>
      </c>
      <c r="O155" s="226">
        <v>6.9489999999999998</v>
      </c>
      <c r="P155" s="226">
        <f>O155*H155</f>
        <v>104.16551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44520.300000000003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44520.300000000003</v>
      </c>
      <c r="BL155" s="14" t="s">
        <v>288</v>
      </c>
      <c r="BM155" s="228" t="s">
        <v>368</v>
      </c>
    </row>
    <row r="156" s="2" customFormat="1" ht="16.5" customHeight="1">
      <c r="A156" s="29"/>
      <c r="B156" s="30"/>
      <c r="C156" s="217" t="s">
        <v>369</v>
      </c>
      <c r="D156" s="217" t="s">
        <v>284</v>
      </c>
      <c r="E156" s="218" t="s">
        <v>370</v>
      </c>
      <c r="F156" s="219" t="s">
        <v>371</v>
      </c>
      <c r="G156" s="220" t="s">
        <v>356</v>
      </c>
      <c r="H156" s="221">
        <v>299.791</v>
      </c>
      <c r="I156" s="222">
        <v>509</v>
      </c>
      <c r="J156" s="222">
        <f>ROUND(I156*H156,2)</f>
        <v>152593.62</v>
      </c>
      <c r="K156" s="223"/>
      <c r="L156" s="35"/>
      <c r="M156" s="224" t="s">
        <v>1</v>
      </c>
      <c r="N156" s="225" t="s">
        <v>38</v>
      </c>
      <c r="O156" s="226">
        <v>1.7629999999999999</v>
      </c>
      <c r="P156" s="226">
        <f>O156*H156</f>
        <v>528.53153299999997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152593.62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152593.62</v>
      </c>
      <c r="BL156" s="14" t="s">
        <v>288</v>
      </c>
      <c r="BM156" s="228" t="s">
        <v>372</v>
      </c>
    </row>
    <row r="157" s="2" customFormat="1" ht="44.25" customHeight="1">
      <c r="A157" s="29"/>
      <c r="B157" s="30"/>
      <c r="C157" s="217" t="s">
        <v>373</v>
      </c>
      <c r="D157" s="217" t="s">
        <v>284</v>
      </c>
      <c r="E157" s="218" t="s">
        <v>374</v>
      </c>
      <c r="F157" s="219" t="s">
        <v>375</v>
      </c>
      <c r="G157" s="220" t="s">
        <v>322</v>
      </c>
      <c r="H157" s="221">
        <v>9.5999999999999996</v>
      </c>
      <c r="I157" s="222">
        <v>19400</v>
      </c>
      <c r="J157" s="222">
        <f>ROUND(I157*H157,2)</f>
        <v>186240</v>
      </c>
      <c r="K157" s="223"/>
      <c r="L157" s="35"/>
      <c r="M157" s="224" t="s">
        <v>1</v>
      </c>
      <c r="N157" s="225" t="s">
        <v>38</v>
      </c>
      <c r="O157" s="226">
        <v>10.911</v>
      </c>
      <c r="P157" s="226">
        <f>O157*H157</f>
        <v>104.7456</v>
      </c>
      <c r="Q157" s="226">
        <v>0.001</v>
      </c>
      <c r="R157" s="226">
        <f>Q157*H157</f>
        <v>0.0095999999999999992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186240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186240</v>
      </c>
      <c r="BL157" s="14" t="s">
        <v>288</v>
      </c>
      <c r="BM157" s="228" t="s">
        <v>376</v>
      </c>
    </row>
    <row r="158" s="2" customFormat="1" ht="21.75" customHeight="1">
      <c r="A158" s="29"/>
      <c r="B158" s="30"/>
      <c r="C158" s="230" t="s">
        <v>377</v>
      </c>
      <c r="D158" s="230" t="s">
        <v>378</v>
      </c>
      <c r="E158" s="231" t="s">
        <v>379</v>
      </c>
      <c r="F158" s="232" t="s">
        <v>380</v>
      </c>
      <c r="G158" s="233" t="s">
        <v>322</v>
      </c>
      <c r="H158" s="234">
        <v>10.08</v>
      </c>
      <c r="I158" s="235">
        <v>5180</v>
      </c>
      <c r="J158" s="235">
        <f>ROUND(I158*H158,2)</f>
        <v>52214.400000000001</v>
      </c>
      <c r="K158" s="236"/>
      <c r="L158" s="237"/>
      <c r="M158" s="238" t="s">
        <v>1</v>
      </c>
      <c r="N158" s="239" t="s">
        <v>38</v>
      </c>
      <c r="O158" s="226">
        <v>0</v>
      </c>
      <c r="P158" s="226">
        <f>O158*H158</f>
        <v>0</v>
      </c>
      <c r="Q158" s="226">
        <v>0.1026</v>
      </c>
      <c r="R158" s="226">
        <f>Q158*H158</f>
        <v>1.034208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311</v>
      </c>
      <c r="AT158" s="228" t="s">
        <v>378</v>
      </c>
      <c r="AU158" s="228" t="s">
        <v>82</v>
      </c>
      <c r="AY158" s="14" t="s">
        <v>282</v>
      </c>
      <c r="BE158" s="229">
        <f>IF(N158="základní",J158,0)</f>
        <v>52214.400000000001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52214.400000000001</v>
      </c>
      <c r="BL158" s="14" t="s">
        <v>288</v>
      </c>
      <c r="BM158" s="228" t="s">
        <v>381</v>
      </c>
    </row>
    <row r="159" s="2" customFormat="1" ht="21.75" customHeight="1">
      <c r="A159" s="29"/>
      <c r="B159" s="30"/>
      <c r="C159" s="217" t="s">
        <v>382</v>
      </c>
      <c r="D159" s="217" t="s">
        <v>284</v>
      </c>
      <c r="E159" s="218" t="s">
        <v>383</v>
      </c>
      <c r="F159" s="219" t="s">
        <v>384</v>
      </c>
      <c r="G159" s="220" t="s">
        <v>287</v>
      </c>
      <c r="H159" s="221">
        <v>1773.4280000000001</v>
      </c>
      <c r="I159" s="222">
        <v>251</v>
      </c>
      <c r="J159" s="222">
        <f>ROUND(I159*H159,2)</f>
        <v>445130.42999999999</v>
      </c>
      <c r="K159" s="223"/>
      <c r="L159" s="35"/>
      <c r="M159" s="224" t="s">
        <v>1</v>
      </c>
      <c r="N159" s="225" t="s">
        <v>38</v>
      </c>
      <c r="O159" s="226">
        <v>0.45800000000000002</v>
      </c>
      <c r="P159" s="226">
        <f>O159*H159</f>
        <v>812.23002400000007</v>
      </c>
      <c r="Q159" s="226">
        <v>0.0020100000000000001</v>
      </c>
      <c r="R159" s="226">
        <f>Q159*H159</f>
        <v>3.5645902800000004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445130.42999999999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445130.42999999999</v>
      </c>
      <c r="BL159" s="14" t="s">
        <v>288</v>
      </c>
      <c r="BM159" s="228" t="s">
        <v>385</v>
      </c>
    </row>
    <row r="160" s="2" customFormat="1" ht="21.75" customHeight="1">
      <c r="A160" s="29"/>
      <c r="B160" s="30"/>
      <c r="C160" s="217" t="s">
        <v>386</v>
      </c>
      <c r="D160" s="217" t="s">
        <v>284</v>
      </c>
      <c r="E160" s="218" t="s">
        <v>387</v>
      </c>
      <c r="F160" s="219" t="s">
        <v>388</v>
      </c>
      <c r="G160" s="220" t="s">
        <v>287</v>
      </c>
      <c r="H160" s="221">
        <v>1773.4280000000001</v>
      </c>
      <c r="I160" s="222">
        <v>76.200000000000003</v>
      </c>
      <c r="J160" s="222">
        <f>ROUND(I160*H160,2)</f>
        <v>135135.20999999999</v>
      </c>
      <c r="K160" s="223"/>
      <c r="L160" s="35"/>
      <c r="M160" s="224" t="s">
        <v>1</v>
      </c>
      <c r="N160" s="225" t="s">
        <v>38</v>
      </c>
      <c r="O160" s="226">
        <v>0.218</v>
      </c>
      <c r="P160" s="226">
        <f>O160*H160</f>
        <v>386.607304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135135.20999999999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135135.20999999999</v>
      </c>
      <c r="BL160" s="14" t="s">
        <v>288</v>
      </c>
      <c r="BM160" s="228" t="s">
        <v>389</v>
      </c>
    </row>
    <row r="161" s="2" customFormat="1" ht="33" customHeight="1">
      <c r="A161" s="29"/>
      <c r="B161" s="30"/>
      <c r="C161" s="217" t="s">
        <v>390</v>
      </c>
      <c r="D161" s="217" t="s">
        <v>284</v>
      </c>
      <c r="E161" s="218" t="s">
        <v>391</v>
      </c>
      <c r="F161" s="219" t="s">
        <v>392</v>
      </c>
      <c r="G161" s="220" t="s">
        <v>356</v>
      </c>
      <c r="H161" s="221">
        <v>24.184000000000001</v>
      </c>
      <c r="I161" s="222">
        <v>71.200000000000003</v>
      </c>
      <c r="J161" s="222">
        <f>ROUND(I161*H161,2)</f>
        <v>1721.9000000000001</v>
      </c>
      <c r="K161" s="223"/>
      <c r="L161" s="35"/>
      <c r="M161" s="224" t="s">
        <v>1</v>
      </c>
      <c r="N161" s="225" t="s">
        <v>38</v>
      </c>
      <c r="O161" s="226">
        <v>0.043999999999999997</v>
      </c>
      <c r="P161" s="226">
        <f>O161*H161</f>
        <v>1.0640959999999999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1721.9000000000001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1721.9000000000001</v>
      </c>
      <c r="BL161" s="14" t="s">
        <v>288</v>
      </c>
      <c r="BM161" s="228" t="s">
        <v>393</v>
      </c>
    </row>
    <row r="162" s="2" customFormat="1" ht="33" customHeight="1">
      <c r="A162" s="29"/>
      <c r="B162" s="30"/>
      <c r="C162" s="217" t="s">
        <v>394</v>
      </c>
      <c r="D162" s="217" t="s">
        <v>284</v>
      </c>
      <c r="E162" s="218" t="s">
        <v>395</v>
      </c>
      <c r="F162" s="219" t="s">
        <v>396</v>
      </c>
      <c r="G162" s="220" t="s">
        <v>356</v>
      </c>
      <c r="H162" s="221">
        <v>2122.1880000000001</v>
      </c>
      <c r="I162" s="222">
        <v>100</v>
      </c>
      <c r="J162" s="222">
        <f>ROUND(I162*H162,2)</f>
        <v>212218.79999999999</v>
      </c>
      <c r="K162" s="223"/>
      <c r="L162" s="35"/>
      <c r="M162" s="224" t="s">
        <v>1</v>
      </c>
      <c r="N162" s="225" t="s">
        <v>38</v>
      </c>
      <c r="O162" s="226">
        <v>0.050000000000000003</v>
      </c>
      <c r="P162" s="226">
        <f>O162*H162</f>
        <v>106.10940000000001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212218.79999999999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212218.79999999999</v>
      </c>
      <c r="BL162" s="14" t="s">
        <v>288</v>
      </c>
      <c r="BM162" s="228" t="s">
        <v>397</v>
      </c>
    </row>
    <row r="163" s="2" customFormat="1" ht="33" customHeight="1">
      <c r="A163" s="29"/>
      <c r="B163" s="30"/>
      <c r="C163" s="217" t="s">
        <v>398</v>
      </c>
      <c r="D163" s="217" t="s">
        <v>284</v>
      </c>
      <c r="E163" s="218" t="s">
        <v>399</v>
      </c>
      <c r="F163" s="219" t="s">
        <v>400</v>
      </c>
      <c r="G163" s="220" t="s">
        <v>356</v>
      </c>
      <c r="H163" s="221">
        <v>784.51199999999994</v>
      </c>
      <c r="I163" s="222">
        <v>115</v>
      </c>
      <c r="J163" s="222">
        <f>ROUND(I163*H163,2)</f>
        <v>90218.880000000005</v>
      </c>
      <c r="K163" s="223"/>
      <c r="L163" s="35"/>
      <c r="M163" s="224" t="s">
        <v>1</v>
      </c>
      <c r="N163" s="225" t="s">
        <v>38</v>
      </c>
      <c r="O163" s="226">
        <v>0.057000000000000002</v>
      </c>
      <c r="P163" s="226">
        <f>O163*H163</f>
        <v>44.717183999999996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90218.880000000005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90218.880000000005</v>
      </c>
      <c r="BL163" s="14" t="s">
        <v>288</v>
      </c>
      <c r="BM163" s="228" t="s">
        <v>401</v>
      </c>
    </row>
    <row r="164" s="2" customFormat="1" ht="33" customHeight="1">
      <c r="A164" s="29"/>
      <c r="B164" s="30"/>
      <c r="C164" s="217" t="s">
        <v>402</v>
      </c>
      <c r="D164" s="217" t="s">
        <v>284</v>
      </c>
      <c r="E164" s="218" t="s">
        <v>403</v>
      </c>
      <c r="F164" s="219" t="s">
        <v>404</v>
      </c>
      <c r="G164" s="220" t="s">
        <v>356</v>
      </c>
      <c r="H164" s="221">
        <v>14.99</v>
      </c>
      <c r="I164" s="222">
        <v>132</v>
      </c>
      <c r="J164" s="222">
        <f>ROUND(I164*H164,2)</f>
        <v>1978.6800000000001</v>
      </c>
      <c r="K164" s="223"/>
      <c r="L164" s="35"/>
      <c r="M164" s="224" t="s">
        <v>1</v>
      </c>
      <c r="N164" s="225" t="s">
        <v>38</v>
      </c>
      <c r="O164" s="226">
        <v>0.064000000000000001</v>
      </c>
      <c r="P164" s="226">
        <f>O164*H164</f>
        <v>0.95935999999999999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1978.6800000000001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1978.6800000000001</v>
      </c>
      <c r="BL164" s="14" t="s">
        <v>288</v>
      </c>
      <c r="BM164" s="228" t="s">
        <v>405</v>
      </c>
    </row>
    <row r="165" s="2" customFormat="1" ht="21.75" customHeight="1">
      <c r="A165" s="29"/>
      <c r="B165" s="30"/>
      <c r="C165" s="217" t="s">
        <v>406</v>
      </c>
      <c r="D165" s="217" t="s">
        <v>284</v>
      </c>
      <c r="E165" s="218" t="s">
        <v>407</v>
      </c>
      <c r="F165" s="219" t="s">
        <v>408</v>
      </c>
      <c r="G165" s="220" t="s">
        <v>356</v>
      </c>
      <c r="H165" s="221">
        <v>2017.558</v>
      </c>
      <c r="I165" s="222">
        <v>45.5</v>
      </c>
      <c r="J165" s="222">
        <f>ROUND(I165*H165,2)</f>
        <v>91798.889999999999</v>
      </c>
      <c r="K165" s="223"/>
      <c r="L165" s="35"/>
      <c r="M165" s="224" t="s">
        <v>1</v>
      </c>
      <c r="N165" s="225" t="s">
        <v>38</v>
      </c>
      <c r="O165" s="226">
        <v>0.071999999999999995</v>
      </c>
      <c r="P165" s="226">
        <f>O165*H165</f>
        <v>145.26417599999999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91798.889999999999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91798.889999999999</v>
      </c>
      <c r="BL165" s="14" t="s">
        <v>288</v>
      </c>
      <c r="BM165" s="228" t="s">
        <v>409</v>
      </c>
    </row>
    <row r="166" s="2" customFormat="1" ht="21.75" customHeight="1">
      <c r="A166" s="29"/>
      <c r="B166" s="30"/>
      <c r="C166" s="217" t="s">
        <v>410</v>
      </c>
      <c r="D166" s="217" t="s">
        <v>284</v>
      </c>
      <c r="E166" s="218" t="s">
        <v>411</v>
      </c>
      <c r="F166" s="219" t="s">
        <v>412</v>
      </c>
      <c r="G166" s="220" t="s">
        <v>356</v>
      </c>
      <c r="H166" s="221">
        <v>734.48800000000006</v>
      </c>
      <c r="I166" s="222">
        <v>60.700000000000003</v>
      </c>
      <c r="J166" s="222">
        <f>ROUND(I166*H166,2)</f>
        <v>44583.419999999998</v>
      </c>
      <c r="K166" s="223"/>
      <c r="L166" s="35"/>
      <c r="M166" s="224" t="s">
        <v>1</v>
      </c>
      <c r="N166" s="225" t="s">
        <v>38</v>
      </c>
      <c r="O166" s="226">
        <v>0.096000000000000002</v>
      </c>
      <c r="P166" s="226">
        <f>O166*H166</f>
        <v>70.51084800000001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44583.419999999998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44583.419999999998</v>
      </c>
      <c r="BL166" s="14" t="s">
        <v>288</v>
      </c>
      <c r="BM166" s="228" t="s">
        <v>413</v>
      </c>
    </row>
    <row r="167" s="2" customFormat="1" ht="21.75" customHeight="1">
      <c r="A167" s="29"/>
      <c r="B167" s="30"/>
      <c r="C167" s="217" t="s">
        <v>414</v>
      </c>
      <c r="D167" s="217" t="s">
        <v>284</v>
      </c>
      <c r="E167" s="218" t="s">
        <v>415</v>
      </c>
      <c r="F167" s="219" t="s">
        <v>416</v>
      </c>
      <c r="G167" s="220" t="s">
        <v>356</v>
      </c>
      <c r="H167" s="221">
        <v>14.99</v>
      </c>
      <c r="I167" s="222">
        <v>75.299999999999997</v>
      </c>
      <c r="J167" s="222">
        <f>ROUND(I167*H167,2)</f>
        <v>1128.75</v>
      </c>
      <c r="K167" s="223"/>
      <c r="L167" s="35"/>
      <c r="M167" s="224" t="s">
        <v>1</v>
      </c>
      <c r="N167" s="225" t="s">
        <v>38</v>
      </c>
      <c r="O167" s="226">
        <v>0.119</v>
      </c>
      <c r="P167" s="226">
        <f>O167*H167</f>
        <v>1.7838099999999999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1128.75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1128.75</v>
      </c>
      <c r="BL167" s="14" t="s">
        <v>288</v>
      </c>
      <c r="BM167" s="228" t="s">
        <v>417</v>
      </c>
    </row>
    <row r="168" s="2" customFormat="1" ht="16.5" customHeight="1">
      <c r="A168" s="29"/>
      <c r="B168" s="30"/>
      <c r="C168" s="217" t="s">
        <v>418</v>
      </c>
      <c r="D168" s="217" t="s">
        <v>284</v>
      </c>
      <c r="E168" s="218" t="s">
        <v>419</v>
      </c>
      <c r="F168" s="219" t="s">
        <v>420</v>
      </c>
      <c r="G168" s="220" t="s">
        <v>356</v>
      </c>
      <c r="H168" s="221">
        <v>1511.0460000000001</v>
      </c>
      <c r="I168" s="222">
        <v>18.5</v>
      </c>
      <c r="J168" s="222">
        <f>ROUND(I168*H168,2)</f>
        <v>27954.349999999999</v>
      </c>
      <c r="K168" s="223"/>
      <c r="L168" s="35"/>
      <c r="M168" s="224" t="s">
        <v>1</v>
      </c>
      <c r="N168" s="225" t="s">
        <v>38</v>
      </c>
      <c r="O168" s="226">
        <v>0.0089999999999999993</v>
      </c>
      <c r="P168" s="226">
        <f>O168*H168</f>
        <v>13.599413999999999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27954.349999999999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27954.349999999999</v>
      </c>
      <c r="BL168" s="14" t="s">
        <v>288</v>
      </c>
      <c r="BM168" s="228" t="s">
        <v>421</v>
      </c>
    </row>
    <row r="169" s="2" customFormat="1" ht="21.75" customHeight="1">
      <c r="A169" s="29"/>
      <c r="B169" s="30"/>
      <c r="C169" s="217" t="s">
        <v>422</v>
      </c>
      <c r="D169" s="217" t="s">
        <v>284</v>
      </c>
      <c r="E169" s="218" t="s">
        <v>423</v>
      </c>
      <c r="F169" s="219" t="s">
        <v>424</v>
      </c>
      <c r="G169" s="220" t="s">
        <v>356</v>
      </c>
      <c r="H169" s="221">
        <v>373.21800000000002</v>
      </c>
      <c r="I169" s="222">
        <v>195</v>
      </c>
      <c r="J169" s="222">
        <f>ROUND(I169*H169,2)</f>
        <v>72777.509999999995</v>
      </c>
      <c r="K169" s="223"/>
      <c r="L169" s="35"/>
      <c r="M169" s="224" t="s">
        <v>1</v>
      </c>
      <c r="N169" s="225" t="s">
        <v>38</v>
      </c>
      <c r="O169" s="226">
        <v>0.435</v>
      </c>
      <c r="P169" s="226">
        <f>O169*H169</f>
        <v>162.34983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72777.509999999995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72777.509999999995</v>
      </c>
      <c r="BL169" s="14" t="s">
        <v>288</v>
      </c>
      <c r="BM169" s="228" t="s">
        <v>425</v>
      </c>
    </row>
    <row r="170" s="2" customFormat="1" ht="16.5" customHeight="1">
      <c r="A170" s="29"/>
      <c r="B170" s="30"/>
      <c r="C170" s="230" t="s">
        <v>426</v>
      </c>
      <c r="D170" s="230" t="s">
        <v>378</v>
      </c>
      <c r="E170" s="231" t="s">
        <v>427</v>
      </c>
      <c r="F170" s="232" t="s">
        <v>428</v>
      </c>
      <c r="G170" s="233" t="s">
        <v>429</v>
      </c>
      <c r="H170" s="234">
        <v>671.79200000000003</v>
      </c>
      <c r="I170" s="235">
        <v>349</v>
      </c>
      <c r="J170" s="235">
        <f>ROUND(I170*H170,2)</f>
        <v>234455.41</v>
      </c>
      <c r="K170" s="236"/>
      <c r="L170" s="237"/>
      <c r="M170" s="238" t="s">
        <v>1</v>
      </c>
      <c r="N170" s="239" t="s">
        <v>38</v>
      </c>
      <c r="O170" s="226">
        <v>0</v>
      </c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311</v>
      </c>
      <c r="AT170" s="228" t="s">
        <v>378</v>
      </c>
      <c r="AU170" s="228" t="s">
        <v>82</v>
      </c>
      <c r="AY170" s="14" t="s">
        <v>282</v>
      </c>
      <c r="BE170" s="229">
        <f>IF(N170="základní",J170,0)</f>
        <v>234455.41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234455.41</v>
      </c>
      <c r="BL170" s="14" t="s">
        <v>288</v>
      </c>
      <c r="BM170" s="228" t="s">
        <v>430</v>
      </c>
    </row>
    <row r="171" s="2" customFormat="1" ht="21.75" customHeight="1">
      <c r="A171" s="29"/>
      <c r="B171" s="30"/>
      <c r="C171" s="217" t="s">
        <v>431</v>
      </c>
      <c r="D171" s="217" t="s">
        <v>284</v>
      </c>
      <c r="E171" s="218" t="s">
        <v>432</v>
      </c>
      <c r="F171" s="219" t="s">
        <v>433</v>
      </c>
      <c r="G171" s="220" t="s">
        <v>356</v>
      </c>
      <c r="H171" s="221">
        <v>974.15499999999997</v>
      </c>
      <c r="I171" s="222">
        <v>133</v>
      </c>
      <c r="J171" s="222">
        <f>ROUND(I171*H171,2)</f>
        <v>129562.62</v>
      </c>
      <c r="K171" s="223"/>
      <c r="L171" s="35"/>
      <c r="M171" s="224" t="s">
        <v>1</v>
      </c>
      <c r="N171" s="225" t="s">
        <v>38</v>
      </c>
      <c r="O171" s="226">
        <v>0.32800000000000001</v>
      </c>
      <c r="P171" s="226">
        <f>O171*H171</f>
        <v>319.52284000000003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129562.62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129562.62</v>
      </c>
      <c r="BL171" s="14" t="s">
        <v>288</v>
      </c>
      <c r="BM171" s="228" t="s">
        <v>434</v>
      </c>
    </row>
    <row r="172" s="2" customFormat="1" ht="16.5" customHeight="1">
      <c r="A172" s="29"/>
      <c r="B172" s="30"/>
      <c r="C172" s="230" t="s">
        <v>435</v>
      </c>
      <c r="D172" s="230" t="s">
        <v>378</v>
      </c>
      <c r="E172" s="231" t="s">
        <v>436</v>
      </c>
      <c r="F172" s="232" t="s">
        <v>437</v>
      </c>
      <c r="G172" s="233" t="s">
        <v>429</v>
      </c>
      <c r="H172" s="234">
        <v>1303.8119999999999</v>
      </c>
      <c r="I172" s="235">
        <v>220</v>
      </c>
      <c r="J172" s="235">
        <f>ROUND(I172*H172,2)</f>
        <v>286838.64000000001</v>
      </c>
      <c r="K172" s="236"/>
      <c r="L172" s="237"/>
      <c r="M172" s="238" t="s">
        <v>1</v>
      </c>
      <c r="N172" s="239" t="s">
        <v>38</v>
      </c>
      <c r="O172" s="226">
        <v>0</v>
      </c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311</v>
      </c>
      <c r="AT172" s="228" t="s">
        <v>378</v>
      </c>
      <c r="AU172" s="228" t="s">
        <v>82</v>
      </c>
      <c r="AY172" s="14" t="s">
        <v>282</v>
      </c>
      <c r="BE172" s="229">
        <f>IF(N172="základní",J172,0)</f>
        <v>286838.64000000001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286838.64000000001</v>
      </c>
      <c r="BL172" s="14" t="s">
        <v>288</v>
      </c>
      <c r="BM172" s="228" t="s">
        <v>438</v>
      </c>
    </row>
    <row r="173" s="2" customFormat="1" ht="33" customHeight="1">
      <c r="A173" s="29"/>
      <c r="B173" s="30"/>
      <c r="C173" s="217" t="s">
        <v>439</v>
      </c>
      <c r="D173" s="217" t="s">
        <v>284</v>
      </c>
      <c r="E173" s="218" t="s">
        <v>440</v>
      </c>
      <c r="F173" s="219" t="s">
        <v>441</v>
      </c>
      <c r="G173" s="220" t="s">
        <v>356</v>
      </c>
      <c r="H173" s="221">
        <v>632.755</v>
      </c>
      <c r="I173" s="222">
        <v>256</v>
      </c>
      <c r="J173" s="222">
        <f>ROUND(I173*H173,2)</f>
        <v>161985.28</v>
      </c>
      <c r="K173" s="223"/>
      <c r="L173" s="35"/>
      <c r="M173" s="224" t="s">
        <v>1</v>
      </c>
      <c r="N173" s="225" t="s">
        <v>38</v>
      </c>
      <c r="O173" s="226">
        <v>0.086999999999999994</v>
      </c>
      <c r="P173" s="226">
        <f>O173*H173</f>
        <v>55.049684999999997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161985.28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161985.28</v>
      </c>
      <c r="BL173" s="14" t="s">
        <v>288</v>
      </c>
      <c r="BM173" s="228" t="s">
        <v>442</v>
      </c>
    </row>
    <row r="174" s="2" customFormat="1" ht="33" customHeight="1">
      <c r="A174" s="29"/>
      <c r="B174" s="30"/>
      <c r="C174" s="217" t="s">
        <v>443</v>
      </c>
      <c r="D174" s="217" t="s">
        <v>284</v>
      </c>
      <c r="E174" s="218" t="s">
        <v>444</v>
      </c>
      <c r="F174" s="219" t="s">
        <v>445</v>
      </c>
      <c r="G174" s="220" t="s">
        <v>356</v>
      </c>
      <c r="H174" s="221">
        <v>6327.5500000000002</v>
      </c>
      <c r="I174" s="222">
        <v>19.399999999999999</v>
      </c>
      <c r="J174" s="222">
        <f>ROUND(I174*H174,2)</f>
        <v>122754.47</v>
      </c>
      <c r="K174" s="223"/>
      <c r="L174" s="35"/>
      <c r="M174" s="224" t="s">
        <v>1</v>
      </c>
      <c r="N174" s="225" t="s">
        <v>38</v>
      </c>
      <c r="O174" s="226">
        <v>0.0050000000000000001</v>
      </c>
      <c r="P174" s="226">
        <f>O174*H174</f>
        <v>31.63775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122754.47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122754.47</v>
      </c>
      <c r="BL174" s="14" t="s">
        <v>288</v>
      </c>
      <c r="BM174" s="228" t="s">
        <v>446</v>
      </c>
    </row>
    <row r="175" s="2" customFormat="1" ht="33" customHeight="1">
      <c r="A175" s="29"/>
      <c r="B175" s="30"/>
      <c r="C175" s="217" t="s">
        <v>447</v>
      </c>
      <c r="D175" s="217" t="s">
        <v>284</v>
      </c>
      <c r="E175" s="218" t="s">
        <v>448</v>
      </c>
      <c r="F175" s="219" t="s">
        <v>449</v>
      </c>
      <c r="G175" s="220" t="s">
        <v>356</v>
      </c>
      <c r="H175" s="221">
        <v>684.46400000000006</v>
      </c>
      <c r="I175" s="222">
        <v>296</v>
      </c>
      <c r="J175" s="222">
        <f>ROUND(I175*H175,2)</f>
        <v>202601.34</v>
      </c>
      <c r="K175" s="223"/>
      <c r="L175" s="35"/>
      <c r="M175" s="224" t="s">
        <v>1</v>
      </c>
      <c r="N175" s="225" t="s">
        <v>38</v>
      </c>
      <c r="O175" s="226">
        <v>0.099000000000000005</v>
      </c>
      <c r="P175" s="226">
        <f>O175*H175</f>
        <v>67.761936000000006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202601.34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202601.34</v>
      </c>
      <c r="BL175" s="14" t="s">
        <v>288</v>
      </c>
      <c r="BM175" s="228" t="s">
        <v>450</v>
      </c>
    </row>
    <row r="176" s="2" customFormat="1" ht="33" customHeight="1">
      <c r="A176" s="29"/>
      <c r="B176" s="30"/>
      <c r="C176" s="217" t="s">
        <v>451</v>
      </c>
      <c r="D176" s="217" t="s">
        <v>284</v>
      </c>
      <c r="E176" s="218" t="s">
        <v>452</v>
      </c>
      <c r="F176" s="219" t="s">
        <v>453</v>
      </c>
      <c r="G176" s="220" t="s">
        <v>356</v>
      </c>
      <c r="H176" s="221">
        <v>6844.6400000000003</v>
      </c>
      <c r="I176" s="222">
        <v>22.800000000000001</v>
      </c>
      <c r="J176" s="222">
        <f>ROUND(I176*H176,2)</f>
        <v>156057.79000000001</v>
      </c>
      <c r="K176" s="223"/>
      <c r="L176" s="35"/>
      <c r="M176" s="224" t="s">
        <v>1</v>
      </c>
      <c r="N176" s="225" t="s">
        <v>38</v>
      </c>
      <c r="O176" s="226">
        <v>0.0060000000000000001</v>
      </c>
      <c r="P176" s="226">
        <f>O176*H176</f>
        <v>41.067840000000004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156057.79000000001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156057.79000000001</v>
      </c>
      <c r="BL176" s="14" t="s">
        <v>288</v>
      </c>
      <c r="BM176" s="228" t="s">
        <v>454</v>
      </c>
    </row>
    <row r="177" s="2" customFormat="1" ht="33" customHeight="1">
      <c r="A177" s="29"/>
      <c r="B177" s="30"/>
      <c r="C177" s="217" t="s">
        <v>455</v>
      </c>
      <c r="D177" s="217" t="s">
        <v>284</v>
      </c>
      <c r="E177" s="218" t="s">
        <v>456</v>
      </c>
      <c r="F177" s="219" t="s">
        <v>457</v>
      </c>
      <c r="G177" s="220" t="s">
        <v>356</v>
      </c>
      <c r="H177" s="221">
        <v>14.99</v>
      </c>
      <c r="I177" s="222">
        <v>336</v>
      </c>
      <c r="J177" s="222">
        <f>ROUND(I177*H177,2)</f>
        <v>5036.6400000000003</v>
      </c>
      <c r="K177" s="223"/>
      <c r="L177" s="35"/>
      <c r="M177" s="224" t="s">
        <v>1</v>
      </c>
      <c r="N177" s="225" t="s">
        <v>38</v>
      </c>
      <c r="O177" s="226">
        <v>0.113</v>
      </c>
      <c r="P177" s="226">
        <f>O177*H177</f>
        <v>1.69387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5036.6400000000003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5036.6400000000003</v>
      </c>
      <c r="BL177" s="14" t="s">
        <v>288</v>
      </c>
      <c r="BM177" s="228" t="s">
        <v>458</v>
      </c>
    </row>
    <row r="178" s="2" customFormat="1" ht="33" customHeight="1">
      <c r="A178" s="29"/>
      <c r="B178" s="30"/>
      <c r="C178" s="217" t="s">
        <v>459</v>
      </c>
      <c r="D178" s="217" t="s">
        <v>284</v>
      </c>
      <c r="E178" s="218" t="s">
        <v>460</v>
      </c>
      <c r="F178" s="219" t="s">
        <v>461</v>
      </c>
      <c r="G178" s="220" t="s">
        <v>356</v>
      </c>
      <c r="H178" s="221">
        <v>149.90000000000001</v>
      </c>
      <c r="I178" s="222">
        <v>25.399999999999999</v>
      </c>
      <c r="J178" s="222">
        <f>ROUND(I178*H178,2)</f>
        <v>3807.46</v>
      </c>
      <c r="K178" s="223"/>
      <c r="L178" s="35"/>
      <c r="M178" s="224" t="s">
        <v>1</v>
      </c>
      <c r="N178" s="225" t="s">
        <v>38</v>
      </c>
      <c r="O178" s="226">
        <v>0.0060000000000000001</v>
      </c>
      <c r="P178" s="226">
        <f>O178*H178</f>
        <v>0.89940000000000009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3807.46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3807.46</v>
      </c>
      <c r="BL178" s="14" t="s">
        <v>288</v>
      </c>
      <c r="BM178" s="228" t="s">
        <v>462</v>
      </c>
    </row>
    <row r="179" s="2" customFormat="1" ht="33" customHeight="1">
      <c r="A179" s="29"/>
      <c r="B179" s="30"/>
      <c r="C179" s="217" t="s">
        <v>463</v>
      </c>
      <c r="D179" s="217" t="s">
        <v>284</v>
      </c>
      <c r="E179" s="218" t="s">
        <v>464</v>
      </c>
      <c r="F179" s="219" t="s">
        <v>465</v>
      </c>
      <c r="G179" s="220" t="s">
        <v>429</v>
      </c>
      <c r="H179" s="221">
        <v>2264.7550000000001</v>
      </c>
      <c r="I179" s="222">
        <v>253</v>
      </c>
      <c r="J179" s="222">
        <f>ROUND(I179*H179,2)</f>
        <v>572983.02000000002</v>
      </c>
      <c r="K179" s="223"/>
      <c r="L179" s="35"/>
      <c r="M179" s="224" t="s">
        <v>1</v>
      </c>
      <c r="N179" s="225" t="s">
        <v>38</v>
      </c>
      <c r="O179" s="226">
        <v>0</v>
      </c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572983.02000000002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572983.02000000002</v>
      </c>
      <c r="BL179" s="14" t="s">
        <v>288</v>
      </c>
      <c r="BM179" s="228" t="s">
        <v>466</v>
      </c>
    </row>
    <row r="180" s="2" customFormat="1" ht="21.75" customHeight="1">
      <c r="A180" s="29"/>
      <c r="B180" s="30"/>
      <c r="C180" s="217" t="s">
        <v>467</v>
      </c>
      <c r="D180" s="217" t="s">
        <v>284</v>
      </c>
      <c r="E180" s="218" t="s">
        <v>468</v>
      </c>
      <c r="F180" s="219" t="s">
        <v>469</v>
      </c>
      <c r="G180" s="220" t="s">
        <v>287</v>
      </c>
      <c r="H180" s="221">
        <v>60.460000000000001</v>
      </c>
      <c r="I180" s="222">
        <v>13.699999999999999</v>
      </c>
      <c r="J180" s="222">
        <f>ROUND(I180*H180,2)</f>
        <v>828.29999999999995</v>
      </c>
      <c r="K180" s="223"/>
      <c r="L180" s="35"/>
      <c r="M180" s="224" t="s">
        <v>1</v>
      </c>
      <c r="N180" s="225" t="s">
        <v>38</v>
      </c>
      <c r="O180" s="226">
        <v>0.019</v>
      </c>
      <c r="P180" s="226">
        <f>O180*H180</f>
        <v>1.1487400000000001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828.29999999999995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828.29999999999995</v>
      </c>
      <c r="BL180" s="14" t="s">
        <v>288</v>
      </c>
      <c r="BM180" s="228" t="s">
        <v>470</v>
      </c>
    </row>
    <row r="181" s="2" customFormat="1" ht="21.75" customHeight="1">
      <c r="A181" s="29"/>
      <c r="B181" s="30"/>
      <c r="C181" s="217" t="s">
        <v>471</v>
      </c>
      <c r="D181" s="217" t="s">
        <v>284</v>
      </c>
      <c r="E181" s="218" t="s">
        <v>472</v>
      </c>
      <c r="F181" s="219" t="s">
        <v>473</v>
      </c>
      <c r="G181" s="220" t="s">
        <v>287</v>
      </c>
      <c r="H181" s="221">
        <v>718.85199999999998</v>
      </c>
      <c r="I181" s="222">
        <v>21.800000000000001</v>
      </c>
      <c r="J181" s="222">
        <f>ROUND(I181*H181,2)</f>
        <v>15670.969999999999</v>
      </c>
      <c r="K181" s="223"/>
      <c r="L181" s="35"/>
      <c r="M181" s="224" t="s">
        <v>1</v>
      </c>
      <c r="N181" s="225" t="s">
        <v>38</v>
      </c>
      <c r="O181" s="226">
        <v>0.025000000000000001</v>
      </c>
      <c r="P181" s="226">
        <f>O181*H181</f>
        <v>17.971299999999999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15670.969999999999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15670.969999999999</v>
      </c>
      <c r="BL181" s="14" t="s">
        <v>288</v>
      </c>
      <c r="BM181" s="228" t="s">
        <v>474</v>
      </c>
    </row>
    <row r="182" s="2" customFormat="1" ht="21.75" customHeight="1">
      <c r="A182" s="29"/>
      <c r="B182" s="30"/>
      <c r="C182" s="217" t="s">
        <v>475</v>
      </c>
      <c r="D182" s="217" t="s">
        <v>284</v>
      </c>
      <c r="E182" s="218" t="s">
        <v>476</v>
      </c>
      <c r="F182" s="219" t="s">
        <v>477</v>
      </c>
      <c r="G182" s="220" t="s">
        <v>287</v>
      </c>
      <c r="H182" s="221">
        <v>60.460000000000001</v>
      </c>
      <c r="I182" s="222">
        <v>76</v>
      </c>
      <c r="J182" s="222">
        <f>ROUND(I182*H182,2)</f>
        <v>4594.96</v>
      </c>
      <c r="K182" s="223"/>
      <c r="L182" s="35"/>
      <c r="M182" s="224" t="s">
        <v>1</v>
      </c>
      <c r="N182" s="225" t="s">
        <v>38</v>
      </c>
      <c r="O182" s="226">
        <v>0.114</v>
      </c>
      <c r="P182" s="226">
        <f>O182*H182</f>
        <v>6.8924400000000006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4594.96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4594.96</v>
      </c>
      <c r="BL182" s="14" t="s">
        <v>288</v>
      </c>
      <c r="BM182" s="228" t="s">
        <v>478</v>
      </c>
    </row>
    <row r="183" s="2" customFormat="1" ht="21.75" customHeight="1">
      <c r="A183" s="29"/>
      <c r="B183" s="30"/>
      <c r="C183" s="217" t="s">
        <v>479</v>
      </c>
      <c r="D183" s="217" t="s">
        <v>284</v>
      </c>
      <c r="E183" s="218" t="s">
        <v>480</v>
      </c>
      <c r="F183" s="219" t="s">
        <v>481</v>
      </c>
      <c r="G183" s="220" t="s">
        <v>287</v>
      </c>
      <c r="H183" s="221">
        <v>60.460000000000001</v>
      </c>
      <c r="I183" s="222">
        <v>5.7999999999999998</v>
      </c>
      <c r="J183" s="222">
        <f>ROUND(I183*H183,2)</f>
        <v>350.67000000000002</v>
      </c>
      <c r="K183" s="223"/>
      <c r="L183" s="35"/>
      <c r="M183" s="224" t="s">
        <v>1</v>
      </c>
      <c r="N183" s="225" t="s">
        <v>38</v>
      </c>
      <c r="O183" s="226">
        <v>0.0070000000000000001</v>
      </c>
      <c r="P183" s="226">
        <f>O183*H183</f>
        <v>0.42322000000000004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350.67000000000002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350.67000000000002</v>
      </c>
      <c r="BL183" s="14" t="s">
        <v>288</v>
      </c>
      <c r="BM183" s="228" t="s">
        <v>482</v>
      </c>
    </row>
    <row r="184" s="2" customFormat="1" ht="16.5" customHeight="1">
      <c r="A184" s="29"/>
      <c r="B184" s="30"/>
      <c r="C184" s="230" t="s">
        <v>483</v>
      </c>
      <c r="D184" s="230" t="s">
        <v>378</v>
      </c>
      <c r="E184" s="231" t="s">
        <v>484</v>
      </c>
      <c r="F184" s="232" t="s">
        <v>485</v>
      </c>
      <c r="G184" s="233" t="s">
        <v>486</v>
      </c>
      <c r="H184" s="234">
        <v>1.512</v>
      </c>
      <c r="I184" s="235">
        <v>104</v>
      </c>
      <c r="J184" s="235">
        <f>ROUND(I184*H184,2)</f>
        <v>157.25</v>
      </c>
      <c r="K184" s="236"/>
      <c r="L184" s="237"/>
      <c r="M184" s="238" t="s">
        <v>1</v>
      </c>
      <c r="N184" s="239" t="s">
        <v>38</v>
      </c>
      <c r="O184" s="226">
        <v>0</v>
      </c>
      <c r="P184" s="226">
        <f>O184*H184</f>
        <v>0</v>
      </c>
      <c r="Q184" s="226">
        <v>0.001</v>
      </c>
      <c r="R184" s="226">
        <f>Q184*H184</f>
        <v>0.0015120000000000001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311</v>
      </c>
      <c r="AT184" s="228" t="s">
        <v>378</v>
      </c>
      <c r="AU184" s="228" t="s">
        <v>82</v>
      </c>
      <c r="AY184" s="14" t="s">
        <v>282</v>
      </c>
      <c r="BE184" s="229">
        <f>IF(N184="základní",J184,0)</f>
        <v>157.25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157.25</v>
      </c>
      <c r="BL184" s="14" t="s">
        <v>288</v>
      </c>
      <c r="BM184" s="228" t="s">
        <v>487</v>
      </c>
    </row>
    <row r="185" s="12" customFormat="1" ht="22.8" customHeight="1">
      <c r="A185" s="12"/>
      <c r="B185" s="202"/>
      <c r="C185" s="203"/>
      <c r="D185" s="204" t="s">
        <v>72</v>
      </c>
      <c r="E185" s="215" t="s">
        <v>82</v>
      </c>
      <c r="F185" s="215" t="s">
        <v>488</v>
      </c>
      <c r="G185" s="203"/>
      <c r="H185" s="203"/>
      <c r="I185" s="203"/>
      <c r="J185" s="216">
        <f>BK185</f>
        <v>13987.9</v>
      </c>
      <c r="K185" s="203"/>
      <c r="L185" s="207"/>
      <c r="M185" s="208"/>
      <c r="N185" s="209"/>
      <c r="O185" s="209"/>
      <c r="P185" s="210">
        <f>SUM(P186:P187)</f>
        <v>20.048999999999996</v>
      </c>
      <c r="Q185" s="209"/>
      <c r="R185" s="210">
        <f>SUM(R186:R187)</f>
        <v>9.0589069999999996</v>
      </c>
      <c r="S185" s="209"/>
      <c r="T185" s="211">
        <f>SUM(T186:T187)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2" t="s">
        <v>80</v>
      </c>
      <c r="AT185" s="213" t="s">
        <v>72</v>
      </c>
      <c r="AU185" s="213" t="s">
        <v>80</v>
      </c>
      <c r="AY185" s="212" t="s">
        <v>282</v>
      </c>
      <c r="BK185" s="214">
        <f>SUM(BK186:BK187)</f>
        <v>13987.9</v>
      </c>
    </row>
    <row r="186" s="2" customFormat="1" ht="33" customHeight="1">
      <c r="A186" s="29"/>
      <c r="B186" s="30"/>
      <c r="C186" s="217" t="s">
        <v>489</v>
      </c>
      <c r="D186" s="217" t="s">
        <v>284</v>
      </c>
      <c r="E186" s="218" t="s">
        <v>490</v>
      </c>
      <c r="F186" s="219" t="s">
        <v>491</v>
      </c>
      <c r="G186" s="220" t="s">
        <v>322</v>
      </c>
      <c r="H186" s="221">
        <v>44.299999999999997</v>
      </c>
      <c r="I186" s="222">
        <v>263</v>
      </c>
      <c r="J186" s="222">
        <f>ROUND(I186*H186,2)</f>
        <v>11650.9</v>
      </c>
      <c r="K186" s="223"/>
      <c r="L186" s="35"/>
      <c r="M186" s="224" t="s">
        <v>1</v>
      </c>
      <c r="N186" s="225" t="s">
        <v>38</v>
      </c>
      <c r="O186" s="226">
        <v>0.40999999999999998</v>
      </c>
      <c r="P186" s="226">
        <f>O186*H186</f>
        <v>18.162999999999997</v>
      </c>
      <c r="Q186" s="226">
        <v>0.20449000000000001</v>
      </c>
      <c r="R186" s="226">
        <f>Q186*H186</f>
        <v>9.0589069999999996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11650.9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11650.9</v>
      </c>
      <c r="BL186" s="14" t="s">
        <v>288</v>
      </c>
      <c r="BM186" s="228" t="s">
        <v>492</v>
      </c>
    </row>
    <row r="187" s="2" customFormat="1" ht="33" customHeight="1">
      <c r="A187" s="29"/>
      <c r="B187" s="30"/>
      <c r="C187" s="217" t="s">
        <v>493</v>
      </c>
      <c r="D187" s="217" t="s">
        <v>284</v>
      </c>
      <c r="E187" s="218" t="s">
        <v>494</v>
      </c>
      <c r="F187" s="219" t="s">
        <v>495</v>
      </c>
      <c r="G187" s="220" t="s">
        <v>356</v>
      </c>
      <c r="H187" s="221">
        <v>2.0499999999999998</v>
      </c>
      <c r="I187" s="222">
        <v>1140</v>
      </c>
      <c r="J187" s="222">
        <f>ROUND(I187*H187,2)</f>
        <v>2337</v>
      </c>
      <c r="K187" s="223"/>
      <c r="L187" s="35"/>
      <c r="M187" s="224" t="s">
        <v>1</v>
      </c>
      <c r="N187" s="225" t="s">
        <v>38</v>
      </c>
      <c r="O187" s="226">
        <v>0.92000000000000004</v>
      </c>
      <c r="P187" s="226">
        <f>O187*H187</f>
        <v>1.8859999999999999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2337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2337</v>
      </c>
      <c r="BL187" s="14" t="s">
        <v>288</v>
      </c>
      <c r="BM187" s="228" t="s">
        <v>496</v>
      </c>
    </row>
    <row r="188" s="12" customFormat="1" ht="22.8" customHeight="1">
      <c r="A188" s="12"/>
      <c r="B188" s="202"/>
      <c r="C188" s="203"/>
      <c r="D188" s="204" t="s">
        <v>72</v>
      </c>
      <c r="E188" s="215" t="s">
        <v>155</v>
      </c>
      <c r="F188" s="215" t="s">
        <v>497</v>
      </c>
      <c r="G188" s="203"/>
      <c r="H188" s="203"/>
      <c r="I188" s="203"/>
      <c r="J188" s="216">
        <f>BK188</f>
        <v>48079.460000000006</v>
      </c>
      <c r="K188" s="203"/>
      <c r="L188" s="207"/>
      <c r="M188" s="208"/>
      <c r="N188" s="209"/>
      <c r="O188" s="209"/>
      <c r="P188" s="210">
        <f>SUM(P189:P193)</f>
        <v>99.612079999999992</v>
      </c>
      <c r="Q188" s="209"/>
      <c r="R188" s="210">
        <f>SUM(R189:R193)</f>
        <v>0.40393500000000004</v>
      </c>
      <c r="S188" s="209"/>
      <c r="T188" s="211">
        <f>SUM(T189:T193)</f>
        <v>1.6379999999999999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2" t="s">
        <v>80</v>
      </c>
      <c r="AT188" s="213" t="s">
        <v>72</v>
      </c>
      <c r="AU188" s="213" t="s">
        <v>80</v>
      </c>
      <c r="AY188" s="212" t="s">
        <v>282</v>
      </c>
      <c r="BK188" s="214">
        <f>SUM(BK189:BK193)</f>
        <v>48079.460000000006</v>
      </c>
    </row>
    <row r="189" s="2" customFormat="1" ht="21.75" customHeight="1">
      <c r="A189" s="29"/>
      <c r="B189" s="30"/>
      <c r="C189" s="217" t="s">
        <v>498</v>
      </c>
      <c r="D189" s="217" t="s">
        <v>284</v>
      </c>
      <c r="E189" s="218" t="s">
        <v>499</v>
      </c>
      <c r="F189" s="219" t="s">
        <v>500</v>
      </c>
      <c r="G189" s="220" t="s">
        <v>501</v>
      </c>
      <c r="H189" s="221">
        <v>1</v>
      </c>
      <c r="I189" s="222">
        <v>1360</v>
      </c>
      <c r="J189" s="222">
        <f>ROUND(I189*H189,2)</f>
        <v>1360</v>
      </c>
      <c r="K189" s="223"/>
      <c r="L189" s="35"/>
      <c r="M189" s="224" t="s">
        <v>1</v>
      </c>
      <c r="N189" s="225" t="s">
        <v>38</v>
      </c>
      <c r="O189" s="226">
        <v>1.492</v>
      </c>
      <c r="P189" s="226">
        <f>O189*H189</f>
        <v>1.492</v>
      </c>
      <c r="Q189" s="226">
        <v>0.10149</v>
      </c>
      <c r="R189" s="226">
        <f>Q189*H189</f>
        <v>0.10149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1360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1360</v>
      </c>
      <c r="BL189" s="14" t="s">
        <v>288</v>
      </c>
      <c r="BM189" s="228" t="s">
        <v>502</v>
      </c>
    </row>
    <row r="190" s="2" customFormat="1" ht="21.75" customHeight="1">
      <c r="A190" s="29"/>
      <c r="B190" s="30"/>
      <c r="C190" s="217" t="s">
        <v>503</v>
      </c>
      <c r="D190" s="217" t="s">
        <v>284</v>
      </c>
      <c r="E190" s="218" t="s">
        <v>504</v>
      </c>
      <c r="F190" s="219" t="s">
        <v>505</v>
      </c>
      <c r="G190" s="220" t="s">
        <v>501</v>
      </c>
      <c r="H190" s="221">
        <v>1</v>
      </c>
      <c r="I190" s="222">
        <v>997</v>
      </c>
      <c r="J190" s="222">
        <f>ROUND(I190*H190,2)</f>
        <v>997</v>
      </c>
      <c r="K190" s="223"/>
      <c r="L190" s="35"/>
      <c r="M190" s="224" t="s">
        <v>1</v>
      </c>
      <c r="N190" s="225" t="s">
        <v>38</v>
      </c>
      <c r="O190" s="226">
        <v>2.5600000000000001</v>
      </c>
      <c r="P190" s="226">
        <f>O190*H190</f>
        <v>2.5600000000000001</v>
      </c>
      <c r="Q190" s="226">
        <v>0</v>
      </c>
      <c r="R190" s="226">
        <f>Q190*H190</f>
        <v>0</v>
      </c>
      <c r="S190" s="226">
        <v>1.6379999999999999</v>
      </c>
      <c r="T190" s="227">
        <f>S190*H190</f>
        <v>1.6379999999999999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997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997</v>
      </c>
      <c r="BL190" s="14" t="s">
        <v>288</v>
      </c>
      <c r="BM190" s="228" t="s">
        <v>506</v>
      </c>
    </row>
    <row r="191" s="2" customFormat="1" ht="16.5" customHeight="1">
      <c r="A191" s="29"/>
      <c r="B191" s="30"/>
      <c r="C191" s="230" t="s">
        <v>507</v>
      </c>
      <c r="D191" s="230" t="s">
        <v>378</v>
      </c>
      <c r="E191" s="231" t="s">
        <v>508</v>
      </c>
      <c r="F191" s="232" t="s">
        <v>509</v>
      </c>
      <c r="G191" s="233" t="s">
        <v>501</v>
      </c>
      <c r="H191" s="234">
        <v>0.14299999999999999</v>
      </c>
      <c r="I191" s="235">
        <v>6440</v>
      </c>
      <c r="J191" s="235">
        <f>ROUND(I191*H191,2)</f>
        <v>920.91999999999996</v>
      </c>
      <c r="K191" s="236"/>
      <c r="L191" s="237"/>
      <c r="M191" s="238" t="s">
        <v>1</v>
      </c>
      <c r="N191" s="239" t="s">
        <v>38</v>
      </c>
      <c r="O191" s="226">
        <v>0</v>
      </c>
      <c r="P191" s="226">
        <f>O191*H191</f>
        <v>0</v>
      </c>
      <c r="Q191" s="226">
        <v>2.1150000000000002</v>
      </c>
      <c r="R191" s="226">
        <f>Q191*H191</f>
        <v>0.30244500000000002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311</v>
      </c>
      <c r="AT191" s="228" t="s">
        <v>378</v>
      </c>
      <c r="AU191" s="228" t="s">
        <v>82</v>
      </c>
      <c r="AY191" s="14" t="s">
        <v>282</v>
      </c>
      <c r="BE191" s="229">
        <f>IF(N191="základní",J191,0)</f>
        <v>920.91999999999996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920.91999999999996</v>
      </c>
      <c r="BL191" s="14" t="s">
        <v>288</v>
      </c>
      <c r="BM191" s="228" t="s">
        <v>510</v>
      </c>
    </row>
    <row r="192" s="2" customFormat="1" ht="16.5" customHeight="1">
      <c r="A192" s="29"/>
      <c r="B192" s="30"/>
      <c r="C192" s="217" t="s">
        <v>511</v>
      </c>
      <c r="D192" s="217" t="s">
        <v>284</v>
      </c>
      <c r="E192" s="218" t="s">
        <v>512</v>
      </c>
      <c r="F192" s="219" t="s">
        <v>513</v>
      </c>
      <c r="G192" s="220" t="s">
        <v>322</v>
      </c>
      <c r="H192" s="221">
        <v>620.51999999999998</v>
      </c>
      <c r="I192" s="222">
        <v>33.700000000000003</v>
      </c>
      <c r="J192" s="222">
        <f>ROUND(I192*H192,2)</f>
        <v>20911.52</v>
      </c>
      <c r="K192" s="223"/>
      <c r="L192" s="35"/>
      <c r="M192" s="224" t="s">
        <v>1</v>
      </c>
      <c r="N192" s="225" t="s">
        <v>38</v>
      </c>
      <c r="O192" s="226">
        <v>0.069000000000000006</v>
      </c>
      <c r="P192" s="226">
        <f>O192*H192</f>
        <v>42.81588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20911.52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20911.52</v>
      </c>
      <c r="BL192" s="14" t="s">
        <v>288</v>
      </c>
      <c r="BM192" s="228" t="s">
        <v>514</v>
      </c>
    </row>
    <row r="193" s="2" customFormat="1" ht="21.75" customHeight="1">
      <c r="A193" s="29"/>
      <c r="B193" s="30"/>
      <c r="C193" s="217" t="s">
        <v>515</v>
      </c>
      <c r="D193" s="217" t="s">
        <v>284</v>
      </c>
      <c r="E193" s="218" t="s">
        <v>516</v>
      </c>
      <c r="F193" s="219" t="s">
        <v>517</v>
      </c>
      <c r="G193" s="220" t="s">
        <v>322</v>
      </c>
      <c r="H193" s="221">
        <v>620.51999999999998</v>
      </c>
      <c r="I193" s="222">
        <v>38.5</v>
      </c>
      <c r="J193" s="222">
        <f>ROUND(I193*H193,2)</f>
        <v>23890.02</v>
      </c>
      <c r="K193" s="223"/>
      <c r="L193" s="35"/>
      <c r="M193" s="224" t="s">
        <v>1</v>
      </c>
      <c r="N193" s="225" t="s">
        <v>38</v>
      </c>
      <c r="O193" s="226">
        <v>0.085000000000000006</v>
      </c>
      <c r="P193" s="226">
        <f>O193*H193</f>
        <v>52.744199999999999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23890.02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23890.02</v>
      </c>
      <c r="BL193" s="14" t="s">
        <v>288</v>
      </c>
      <c r="BM193" s="228" t="s">
        <v>518</v>
      </c>
    </row>
    <row r="194" s="12" customFormat="1" ht="22.8" customHeight="1">
      <c r="A194" s="12"/>
      <c r="B194" s="202"/>
      <c r="C194" s="203"/>
      <c r="D194" s="204" t="s">
        <v>72</v>
      </c>
      <c r="E194" s="215" t="s">
        <v>288</v>
      </c>
      <c r="F194" s="215" t="s">
        <v>519</v>
      </c>
      <c r="G194" s="203"/>
      <c r="H194" s="203"/>
      <c r="I194" s="203"/>
      <c r="J194" s="216">
        <f>BK194</f>
        <v>104550.09</v>
      </c>
      <c r="K194" s="203"/>
      <c r="L194" s="207"/>
      <c r="M194" s="208"/>
      <c r="N194" s="209"/>
      <c r="O194" s="209"/>
      <c r="P194" s="210">
        <f>SUM(P195:P202)</f>
        <v>111.88626700000002</v>
      </c>
      <c r="Q194" s="209"/>
      <c r="R194" s="210">
        <f>SUM(R195:R202)</f>
        <v>11.371968000000001</v>
      </c>
      <c r="S194" s="209"/>
      <c r="T194" s="211">
        <f>SUM(T195:T202)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2" t="s">
        <v>80</v>
      </c>
      <c r="AT194" s="213" t="s">
        <v>72</v>
      </c>
      <c r="AU194" s="213" t="s">
        <v>80</v>
      </c>
      <c r="AY194" s="212" t="s">
        <v>282</v>
      </c>
      <c r="BK194" s="214">
        <f>SUM(BK195:BK202)</f>
        <v>104550.09</v>
      </c>
    </row>
    <row r="195" s="2" customFormat="1" ht="33" customHeight="1">
      <c r="A195" s="29"/>
      <c r="B195" s="30"/>
      <c r="C195" s="217" t="s">
        <v>520</v>
      </c>
      <c r="D195" s="217" t="s">
        <v>284</v>
      </c>
      <c r="E195" s="218" t="s">
        <v>521</v>
      </c>
      <c r="F195" s="219" t="s">
        <v>522</v>
      </c>
      <c r="G195" s="220" t="s">
        <v>356</v>
      </c>
      <c r="H195" s="221">
        <v>73.311000000000007</v>
      </c>
      <c r="I195" s="222">
        <v>1070</v>
      </c>
      <c r="J195" s="222">
        <f>ROUND(I195*H195,2)</f>
        <v>78442.770000000004</v>
      </c>
      <c r="K195" s="223"/>
      <c r="L195" s="35"/>
      <c r="M195" s="224" t="s">
        <v>1</v>
      </c>
      <c r="N195" s="225" t="s">
        <v>38</v>
      </c>
      <c r="O195" s="226">
        <v>1.317</v>
      </c>
      <c r="P195" s="226">
        <f>O195*H195</f>
        <v>96.550587000000007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78442.770000000004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78442.770000000004</v>
      </c>
      <c r="BL195" s="14" t="s">
        <v>288</v>
      </c>
      <c r="BM195" s="228" t="s">
        <v>523</v>
      </c>
    </row>
    <row r="196" s="2" customFormat="1" ht="21.75" customHeight="1">
      <c r="A196" s="29"/>
      <c r="B196" s="30"/>
      <c r="C196" s="217" t="s">
        <v>524</v>
      </c>
      <c r="D196" s="217" t="s">
        <v>284</v>
      </c>
      <c r="E196" s="218" t="s">
        <v>525</v>
      </c>
      <c r="F196" s="219" t="s">
        <v>526</v>
      </c>
      <c r="G196" s="220" t="s">
        <v>501</v>
      </c>
      <c r="H196" s="221">
        <v>30</v>
      </c>
      <c r="I196" s="222">
        <v>144</v>
      </c>
      <c r="J196" s="222">
        <f>ROUND(I196*H196,2)</f>
        <v>4320</v>
      </c>
      <c r="K196" s="223"/>
      <c r="L196" s="35"/>
      <c r="M196" s="224" t="s">
        <v>1</v>
      </c>
      <c r="N196" s="225" t="s">
        <v>38</v>
      </c>
      <c r="O196" s="226">
        <v>0.28000000000000003</v>
      </c>
      <c r="P196" s="226">
        <f>O196*H196</f>
        <v>8.4000000000000004</v>
      </c>
      <c r="Q196" s="226">
        <v>0.0066</v>
      </c>
      <c r="R196" s="226">
        <f>Q196*H196</f>
        <v>0.19800000000000001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4320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4320</v>
      </c>
      <c r="BL196" s="14" t="s">
        <v>288</v>
      </c>
      <c r="BM196" s="228" t="s">
        <v>527</v>
      </c>
    </row>
    <row r="197" s="2" customFormat="1" ht="21.75" customHeight="1">
      <c r="A197" s="29"/>
      <c r="B197" s="30"/>
      <c r="C197" s="217" t="s">
        <v>528</v>
      </c>
      <c r="D197" s="217" t="s">
        <v>284</v>
      </c>
      <c r="E197" s="218" t="s">
        <v>529</v>
      </c>
      <c r="F197" s="219" t="s">
        <v>530</v>
      </c>
      <c r="G197" s="220" t="s">
        <v>501</v>
      </c>
      <c r="H197" s="221">
        <v>1</v>
      </c>
      <c r="I197" s="222">
        <v>230</v>
      </c>
      <c r="J197" s="222">
        <f>ROUND(I197*H197,2)</f>
        <v>230</v>
      </c>
      <c r="K197" s="223"/>
      <c r="L197" s="35"/>
      <c r="M197" s="224" t="s">
        <v>1</v>
      </c>
      <c r="N197" s="225" t="s">
        <v>38</v>
      </c>
      <c r="O197" s="226">
        <v>0.56000000000000005</v>
      </c>
      <c r="P197" s="226">
        <f>O197*H197</f>
        <v>0.56000000000000005</v>
      </c>
      <c r="Q197" s="226">
        <v>0.0066</v>
      </c>
      <c r="R197" s="226">
        <f>Q197*H197</f>
        <v>0.0066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230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230</v>
      </c>
      <c r="BL197" s="14" t="s">
        <v>288</v>
      </c>
      <c r="BM197" s="228" t="s">
        <v>531</v>
      </c>
    </row>
    <row r="198" s="2" customFormat="1" ht="21.75" customHeight="1">
      <c r="A198" s="29"/>
      <c r="B198" s="30"/>
      <c r="C198" s="230" t="s">
        <v>532</v>
      </c>
      <c r="D198" s="230" t="s">
        <v>378</v>
      </c>
      <c r="E198" s="231" t="s">
        <v>533</v>
      </c>
      <c r="F198" s="232" t="s">
        <v>534</v>
      </c>
      <c r="G198" s="233" t="s">
        <v>501</v>
      </c>
      <c r="H198" s="234">
        <v>1</v>
      </c>
      <c r="I198" s="235">
        <v>221</v>
      </c>
      <c r="J198" s="235">
        <f>ROUND(I198*H198,2)</f>
        <v>221</v>
      </c>
      <c r="K198" s="236"/>
      <c r="L198" s="237"/>
      <c r="M198" s="238" t="s">
        <v>1</v>
      </c>
      <c r="N198" s="239" t="s">
        <v>38</v>
      </c>
      <c r="O198" s="226">
        <v>0</v>
      </c>
      <c r="P198" s="226">
        <f>O198*H198</f>
        <v>0</v>
      </c>
      <c r="Q198" s="226">
        <v>0.028000000000000001</v>
      </c>
      <c r="R198" s="226">
        <f>Q198*H198</f>
        <v>0.028000000000000001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311</v>
      </c>
      <c r="AT198" s="228" t="s">
        <v>378</v>
      </c>
      <c r="AU198" s="228" t="s">
        <v>82</v>
      </c>
      <c r="AY198" s="14" t="s">
        <v>282</v>
      </c>
      <c r="BE198" s="229">
        <f>IF(N198="základní",J198,0)</f>
        <v>221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221</v>
      </c>
      <c r="BL198" s="14" t="s">
        <v>288</v>
      </c>
      <c r="BM198" s="228" t="s">
        <v>535</v>
      </c>
    </row>
    <row r="199" s="2" customFormat="1" ht="21.75" customHeight="1">
      <c r="A199" s="29"/>
      <c r="B199" s="30"/>
      <c r="C199" s="230" t="s">
        <v>536</v>
      </c>
      <c r="D199" s="230" t="s">
        <v>378</v>
      </c>
      <c r="E199" s="231" t="s">
        <v>537</v>
      </c>
      <c r="F199" s="232" t="s">
        <v>538</v>
      </c>
      <c r="G199" s="233" t="s">
        <v>501</v>
      </c>
      <c r="H199" s="234">
        <v>13</v>
      </c>
      <c r="I199" s="235">
        <v>258</v>
      </c>
      <c r="J199" s="235">
        <f>ROUND(I199*H199,2)</f>
        <v>3354</v>
      </c>
      <c r="K199" s="236"/>
      <c r="L199" s="237"/>
      <c r="M199" s="238" t="s">
        <v>1</v>
      </c>
      <c r="N199" s="239" t="s">
        <v>38</v>
      </c>
      <c r="O199" s="226">
        <v>0</v>
      </c>
      <c r="P199" s="226">
        <f>O199*H199</f>
        <v>0</v>
      </c>
      <c r="Q199" s="226">
        <v>0.040000000000000001</v>
      </c>
      <c r="R199" s="226">
        <f>Q199*H199</f>
        <v>0.52000000000000002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311</v>
      </c>
      <c r="AT199" s="228" t="s">
        <v>378</v>
      </c>
      <c r="AU199" s="228" t="s">
        <v>82</v>
      </c>
      <c r="AY199" s="14" t="s">
        <v>282</v>
      </c>
      <c r="BE199" s="229">
        <f>IF(N199="základní",J199,0)</f>
        <v>3354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3354</v>
      </c>
      <c r="BL199" s="14" t="s">
        <v>288</v>
      </c>
      <c r="BM199" s="228" t="s">
        <v>539</v>
      </c>
    </row>
    <row r="200" s="2" customFormat="1" ht="21.75" customHeight="1">
      <c r="A200" s="29"/>
      <c r="B200" s="30"/>
      <c r="C200" s="230" t="s">
        <v>540</v>
      </c>
      <c r="D200" s="230" t="s">
        <v>378</v>
      </c>
      <c r="E200" s="231" t="s">
        <v>541</v>
      </c>
      <c r="F200" s="232" t="s">
        <v>542</v>
      </c>
      <c r="G200" s="233" t="s">
        <v>501</v>
      </c>
      <c r="H200" s="234">
        <v>16</v>
      </c>
      <c r="I200" s="235">
        <v>309</v>
      </c>
      <c r="J200" s="235">
        <f>ROUND(I200*H200,2)</f>
        <v>4944</v>
      </c>
      <c r="K200" s="236"/>
      <c r="L200" s="237"/>
      <c r="M200" s="238" t="s">
        <v>1</v>
      </c>
      <c r="N200" s="239" t="s">
        <v>38</v>
      </c>
      <c r="O200" s="226">
        <v>0</v>
      </c>
      <c r="P200" s="226">
        <f>O200*H200</f>
        <v>0</v>
      </c>
      <c r="Q200" s="226">
        <v>0.050999999999999997</v>
      </c>
      <c r="R200" s="226">
        <f>Q200*H200</f>
        <v>0.81599999999999995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311</v>
      </c>
      <c r="AT200" s="228" t="s">
        <v>378</v>
      </c>
      <c r="AU200" s="228" t="s">
        <v>82</v>
      </c>
      <c r="AY200" s="14" t="s">
        <v>282</v>
      </c>
      <c r="BE200" s="229">
        <f>IF(N200="základní",J200,0)</f>
        <v>4944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4944</v>
      </c>
      <c r="BL200" s="14" t="s">
        <v>288</v>
      </c>
      <c r="BM200" s="228" t="s">
        <v>543</v>
      </c>
    </row>
    <row r="201" s="2" customFormat="1" ht="21.75" customHeight="1">
      <c r="A201" s="29"/>
      <c r="B201" s="30"/>
      <c r="C201" s="230" t="s">
        <v>544</v>
      </c>
      <c r="D201" s="230" t="s">
        <v>378</v>
      </c>
      <c r="E201" s="231" t="s">
        <v>545</v>
      </c>
      <c r="F201" s="232" t="s">
        <v>546</v>
      </c>
      <c r="G201" s="233" t="s">
        <v>501</v>
      </c>
      <c r="H201" s="234">
        <v>1</v>
      </c>
      <c r="I201" s="235">
        <v>374</v>
      </c>
      <c r="J201" s="235">
        <f>ROUND(I201*H201,2)</f>
        <v>374</v>
      </c>
      <c r="K201" s="236"/>
      <c r="L201" s="237"/>
      <c r="M201" s="238" t="s">
        <v>1</v>
      </c>
      <c r="N201" s="239" t="s">
        <v>38</v>
      </c>
      <c r="O201" s="226">
        <v>0</v>
      </c>
      <c r="P201" s="226">
        <f>O201*H201</f>
        <v>0</v>
      </c>
      <c r="Q201" s="226">
        <v>0.081000000000000003</v>
      </c>
      <c r="R201" s="226">
        <f>Q201*H201</f>
        <v>0.081000000000000003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311</v>
      </c>
      <c r="AT201" s="228" t="s">
        <v>378</v>
      </c>
      <c r="AU201" s="228" t="s">
        <v>82</v>
      </c>
      <c r="AY201" s="14" t="s">
        <v>282</v>
      </c>
      <c r="BE201" s="229">
        <f>IF(N201="základní",J201,0)</f>
        <v>374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374</v>
      </c>
      <c r="BL201" s="14" t="s">
        <v>288</v>
      </c>
      <c r="BM201" s="228" t="s">
        <v>547</v>
      </c>
    </row>
    <row r="202" s="2" customFormat="1" ht="21.75" customHeight="1">
      <c r="A202" s="29"/>
      <c r="B202" s="30"/>
      <c r="C202" s="217" t="s">
        <v>548</v>
      </c>
      <c r="D202" s="217" t="s">
        <v>284</v>
      </c>
      <c r="E202" s="218" t="s">
        <v>549</v>
      </c>
      <c r="F202" s="219" t="s">
        <v>550</v>
      </c>
      <c r="G202" s="220" t="s">
        <v>356</v>
      </c>
      <c r="H202" s="221">
        <v>4.3520000000000003</v>
      </c>
      <c r="I202" s="222">
        <v>2910</v>
      </c>
      <c r="J202" s="222">
        <f>ROUND(I202*H202,2)</f>
        <v>12664.32</v>
      </c>
      <c r="K202" s="223"/>
      <c r="L202" s="35"/>
      <c r="M202" s="224" t="s">
        <v>1</v>
      </c>
      <c r="N202" s="225" t="s">
        <v>38</v>
      </c>
      <c r="O202" s="226">
        <v>1.4650000000000001</v>
      </c>
      <c r="P202" s="226">
        <f>O202*H202</f>
        <v>6.3756800000000009</v>
      </c>
      <c r="Q202" s="226">
        <v>2.234</v>
      </c>
      <c r="R202" s="226">
        <f>Q202*H202</f>
        <v>9.7223680000000012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12664.32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12664.32</v>
      </c>
      <c r="BL202" s="14" t="s">
        <v>288</v>
      </c>
      <c r="BM202" s="228" t="s">
        <v>551</v>
      </c>
    </row>
    <row r="203" s="12" customFormat="1" ht="22.8" customHeight="1">
      <c r="A203" s="12"/>
      <c r="B203" s="202"/>
      <c r="C203" s="203"/>
      <c r="D203" s="204" t="s">
        <v>72</v>
      </c>
      <c r="E203" s="215" t="s">
        <v>299</v>
      </c>
      <c r="F203" s="215" t="s">
        <v>552</v>
      </c>
      <c r="G203" s="203"/>
      <c r="H203" s="203"/>
      <c r="I203" s="203"/>
      <c r="J203" s="216">
        <f>BK203</f>
        <v>1261066.3500000001</v>
      </c>
      <c r="K203" s="203"/>
      <c r="L203" s="207"/>
      <c r="M203" s="208"/>
      <c r="N203" s="209"/>
      <c r="O203" s="209"/>
      <c r="P203" s="210">
        <f>SUM(P204:P214)</f>
        <v>315.92191999999994</v>
      </c>
      <c r="Q203" s="209"/>
      <c r="R203" s="210">
        <f>SUM(R204:R214)</f>
        <v>486.89460112</v>
      </c>
      <c r="S203" s="209"/>
      <c r="T203" s="211">
        <f>SUM(T204:T214)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2" t="s">
        <v>80</v>
      </c>
      <c r="AT203" s="213" t="s">
        <v>72</v>
      </c>
      <c r="AU203" s="213" t="s">
        <v>80</v>
      </c>
      <c r="AY203" s="212" t="s">
        <v>282</v>
      </c>
      <c r="BK203" s="214">
        <f>SUM(BK204:BK214)</f>
        <v>1261066.3500000001</v>
      </c>
    </row>
    <row r="204" s="2" customFormat="1" ht="16.5" customHeight="1">
      <c r="A204" s="29"/>
      <c r="B204" s="30"/>
      <c r="C204" s="217" t="s">
        <v>553</v>
      </c>
      <c r="D204" s="217" t="s">
        <v>284</v>
      </c>
      <c r="E204" s="218" t="s">
        <v>554</v>
      </c>
      <c r="F204" s="219" t="s">
        <v>555</v>
      </c>
      <c r="G204" s="220" t="s">
        <v>287</v>
      </c>
      <c r="H204" s="221">
        <v>659.89999999999998</v>
      </c>
      <c r="I204" s="222">
        <v>56.5</v>
      </c>
      <c r="J204" s="222">
        <f>ROUND(I204*H204,2)</f>
        <v>37284.349999999999</v>
      </c>
      <c r="K204" s="223"/>
      <c r="L204" s="35"/>
      <c r="M204" s="224" t="s">
        <v>1</v>
      </c>
      <c r="N204" s="225" t="s">
        <v>38</v>
      </c>
      <c r="O204" s="226">
        <v>0.021000000000000001</v>
      </c>
      <c r="P204" s="226">
        <f>O204*H204</f>
        <v>13.857900000000001</v>
      </c>
      <c r="Q204" s="226">
        <v>0.11500000000000001</v>
      </c>
      <c r="R204" s="226">
        <f>Q204*H204</f>
        <v>75.888500000000008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37284.349999999999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37284.349999999999</v>
      </c>
      <c r="BL204" s="14" t="s">
        <v>288</v>
      </c>
      <c r="BM204" s="228" t="s">
        <v>556</v>
      </c>
    </row>
    <row r="205" s="2" customFormat="1" ht="16.5" customHeight="1">
      <c r="A205" s="29"/>
      <c r="B205" s="30"/>
      <c r="C205" s="217" t="s">
        <v>557</v>
      </c>
      <c r="D205" s="217" t="s">
        <v>284</v>
      </c>
      <c r="E205" s="218" t="s">
        <v>558</v>
      </c>
      <c r="F205" s="219" t="s">
        <v>559</v>
      </c>
      <c r="G205" s="220" t="s">
        <v>287</v>
      </c>
      <c r="H205" s="221">
        <v>58.951999999999998</v>
      </c>
      <c r="I205" s="222">
        <v>162</v>
      </c>
      <c r="J205" s="222">
        <f>ROUND(I205*H205,2)</f>
        <v>9550.2199999999993</v>
      </c>
      <c r="K205" s="223"/>
      <c r="L205" s="35"/>
      <c r="M205" s="224" t="s">
        <v>1</v>
      </c>
      <c r="N205" s="225" t="s">
        <v>38</v>
      </c>
      <c r="O205" s="226">
        <v>0.025999999999999999</v>
      </c>
      <c r="P205" s="226">
        <f>O205*H205</f>
        <v>1.5327519999999999</v>
      </c>
      <c r="Q205" s="226">
        <v>0.34499999999999997</v>
      </c>
      <c r="R205" s="226">
        <f>Q205*H205</f>
        <v>20.338439999999999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9550.2199999999993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9550.2199999999993</v>
      </c>
      <c r="BL205" s="14" t="s">
        <v>288</v>
      </c>
      <c r="BM205" s="228" t="s">
        <v>560</v>
      </c>
    </row>
    <row r="206" s="2" customFormat="1" ht="16.5" customHeight="1">
      <c r="A206" s="29"/>
      <c r="B206" s="30"/>
      <c r="C206" s="217" t="s">
        <v>561</v>
      </c>
      <c r="D206" s="217" t="s">
        <v>284</v>
      </c>
      <c r="E206" s="218" t="s">
        <v>562</v>
      </c>
      <c r="F206" s="219" t="s">
        <v>563</v>
      </c>
      <c r="G206" s="220" t="s">
        <v>287</v>
      </c>
      <c r="H206" s="221">
        <v>58.951999999999998</v>
      </c>
      <c r="I206" s="222">
        <v>211</v>
      </c>
      <c r="J206" s="222">
        <f>ROUND(I206*H206,2)</f>
        <v>12438.870000000001</v>
      </c>
      <c r="K206" s="223"/>
      <c r="L206" s="35"/>
      <c r="M206" s="224" t="s">
        <v>1</v>
      </c>
      <c r="N206" s="225" t="s">
        <v>38</v>
      </c>
      <c r="O206" s="226">
        <v>0.029000000000000001</v>
      </c>
      <c r="P206" s="226">
        <f>O206*H206</f>
        <v>1.709608</v>
      </c>
      <c r="Q206" s="226">
        <v>0.46000000000000002</v>
      </c>
      <c r="R206" s="226">
        <f>Q206*H206</f>
        <v>27.117920000000002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12438.870000000001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12438.870000000001</v>
      </c>
      <c r="BL206" s="14" t="s">
        <v>288</v>
      </c>
      <c r="BM206" s="228" t="s">
        <v>564</v>
      </c>
    </row>
    <row r="207" s="2" customFormat="1" ht="16.5" customHeight="1">
      <c r="A207" s="29"/>
      <c r="B207" s="30"/>
      <c r="C207" s="217" t="s">
        <v>565</v>
      </c>
      <c r="D207" s="217" t="s">
        <v>284</v>
      </c>
      <c r="E207" s="218" t="s">
        <v>566</v>
      </c>
      <c r="F207" s="219" t="s">
        <v>567</v>
      </c>
      <c r="G207" s="220" t="s">
        <v>287</v>
      </c>
      <c r="H207" s="221">
        <v>659.89999999999998</v>
      </c>
      <c r="I207" s="222">
        <v>41</v>
      </c>
      <c r="J207" s="222">
        <f>ROUND(I207*H207,2)</f>
        <v>27055.900000000001</v>
      </c>
      <c r="K207" s="223"/>
      <c r="L207" s="35"/>
      <c r="M207" s="224" t="s">
        <v>1</v>
      </c>
      <c r="N207" s="225" t="s">
        <v>38</v>
      </c>
      <c r="O207" s="226">
        <v>0.021000000000000001</v>
      </c>
      <c r="P207" s="226">
        <f>O207*H207</f>
        <v>13.857900000000001</v>
      </c>
      <c r="Q207" s="226">
        <v>0.108</v>
      </c>
      <c r="R207" s="226">
        <f>Q207*H207</f>
        <v>71.269199999999998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27055.900000000001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27055.900000000001</v>
      </c>
      <c r="BL207" s="14" t="s">
        <v>288</v>
      </c>
      <c r="BM207" s="228" t="s">
        <v>568</v>
      </c>
    </row>
    <row r="208" s="2" customFormat="1" ht="21.75" customHeight="1">
      <c r="A208" s="29"/>
      <c r="B208" s="30"/>
      <c r="C208" s="217" t="s">
        <v>569</v>
      </c>
      <c r="D208" s="217" t="s">
        <v>284</v>
      </c>
      <c r="E208" s="218" t="s">
        <v>570</v>
      </c>
      <c r="F208" s="219" t="s">
        <v>571</v>
      </c>
      <c r="G208" s="220" t="s">
        <v>287</v>
      </c>
      <c r="H208" s="221">
        <v>153.54400000000001</v>
      </c>
      <c r="I208" s="222">
        <v>722</v>
      </c>
      <c r="J208" s="222">
        <f>ROUND(I208*H208,2)</f>
        <v>110858.77</v>
      </c>
      <c r="K208" s="223"/>
      <c r="L208" s="35"/>
      <c r="M208" s="224" t="s">
        <v>1</v>
      </c>
      <c r="N208" s="225" t="s">
        <v>38</v>
      </c>
      <c r="O208" s="226">
        <v>0.186</v>
      </c>
      <c r="P208" s="226">
        <f>O208*H208</f>
        <v>28.559184000000002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110858.77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110858.77</v>
      </c>
      <c r="BL208" s="14" t="s">
        <v>288</v>
      </c>
      <c r="BM208" s="228" t="s">
        <v>572</v>
      </c>
    </row>
    <row r="209" s="2" customFormat="1" ht="21.75" customHeight="1">
      <c r="A209" s="29"/>
      <c r="B209" s="30"/>
      <c r="C209" s="217" t="s">
        <v>573</v>
      </c>
      <c r="D209" s="217" t="s">
        <v>284</v>
      </c>
      <c r="E209" s="218" t="s">
        <v>574</v>
      </c>
      <c r="F209" s="219" t="s">
        <v>575</v>
      </c>
      <c r="G209" s="220" t="s">
        <v>287</v>
      </c>
      <c r="H209" s="221">
        <v>506.35599999999999</v>
      </c>
      <c r="I209" s="222">
        <v>741</v>
      </c>
      <c r="J209" s="222">
        <f>ROUND(I209*H209,2)</f>
        <v>375209.79999999999</v>
      </c>
      <c r="K209" s="223"/>
      <c r="L209" s="35"/>
      <c r="M209" s="224" t="s">
        <v>1</v>
      </c>
      <c r="N209" s="225" t="s">
        <v>38</v>
      </c>
      <c r="O209" s="226">
        <v>0.19400000000000001</v>
      </c>
      <c r="P209" s="226">
        <f>O209*H209</f>
        <v>98.233063999999999</v>
      </c>
      <c r="Q209" s="226">
        <v>0.57479000000000002</v>
      </c>
      <c r="R209" s="226">
        <f>Q209*H209</f>
        <v>291.04836524000001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375209.79999999999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375209.79999999999</v>
      </c>
      <c r="BL209" s="14" t="s">
        <v>288</v>
      </c>
      <c r="BM209" s="228" t="s">
        <v>576</v>
      </c>
    </row>
    <row r="210" s="2" customFormat="1" ht="21.75" customHeight="1">
      <c r="A210" s="29"/>
      <c r="B210" s="30"/>
      <c r="C210" s="217" t="s">
        <v>577</v>
      </c>
      <c r="D210" s="217" t="s">
        <v>284</v>
      </c>
      <c r="E210" s="218" t="s">
        <v>578</v>
      </c>
      <c r="F210" s="219" t="s">
        <v>579</v>
      </c>
      <c r="G210" s="220" t="s">
        <v>287</v>
      </c>
      <c r="H210" s="221">
        <v>718.85199999999998</v>
      </c>
      <c r="I210" s="222">
        <v>18.800000000000001</v>
      </c>
      <c r="J210" s="222">
        <f>ROUND(I210*H210,2)</f>
        <v>13514.42</v>
      </c>
      <c r="K210" s="223"/>
      <c r="L210" s="35"/>
      <c r="M210" s="224" t="s">
        <v>1</v>
      </c>
      <c r="N210" s="225" t="s">
        <v>38</v>
      </c>
      <c r="O210" s="226">
        <v>0.0080000000000000002</v>
      </c>
      <c r="P210" s="226">
        <f>O210*H210</f>
        <v>5.7508159999999995</v>
      </c>
      <c r="Q210" s="226">
        <v>0.00034000000000000002</v>
      </c>
      <c r="R210" s="226">
        <f>Q210*H210</f>
        <v>0.24440968000000002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13514.42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13514.42</v>
      </c>
      <c r="BL210" s="14" t="s">
        <v>288</v>
      </c>
      <c r="BM210" s="228" t="s">
        <v>580</v>
      </c>
    </row>
    <row r="211" s="2" customFormat="1" ht="21.75" customHeight="1">
      <c r="A211" s="29"/>
      <c r="B211" s="30"/>
      <c r="C211" s="217" t="s">
        <v>581</v>
      </c>
      <c r="D211" s="217" t="s">
        <v>284</v>
      </c>
      <c r="E211" s="218" t="s">
        <v>582</v>
      </c>
      <c r="F211" s="219" t="s">
        <v>583</v>
      </c>
      <c r="G211" s="220" t="s">
        <v>287</v>
      </c>
      <c r="H211" s="221">
        <v>1391.22</v>
      </c>
      <c r="I211" s="222">
        <v>15.300000000000001</v>
      </c>
      <c r="J211" s="222">
        <f>ROUND(I211*H211,2)</f>
        <v>21285.669999999998</v>
      </c>
      <c r="K211" s="223"/>
      <c r="L211" s="35"/>
      <c r="M211" s="224" t="s">
        <v>1</v>
      </c>
      <c r="N211" s="225" t="s">
        <v>38</v>
      </c>
      <c r="O211" s="226">
        <v>0.002</v>
      </c>
      <c r="P211" s="226">
        <f>O211*H211</f>
        <v>2.7824400000000002</v>
      </c>
      <c r="Q211" s="226">
        <v>0.00071000000000000002</v>
      </c>
      <c r="R211" s="226">
        <f>Q211*H211</f>
        <v>0.98776620000000004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21285.669999999998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21285.669999999998</v>
      </c>
      <c r="BL211" s="14" t="s">
        <v>288</v>
      </c>
      <c r="BM211" s="228" t="s">
        <v>584</v>
      </c>
    </row>
    <row r="212" s="2" customFormat="1" ht="21.75" customHeight="1">
      <c r="A212" s="29"/>
      <c r="B212" s="30"/>
      <c r="C212" s="217" t="s">
        <v>585</v>
      </c>
      <c r="D212" s="217" t="s">
        <v>284</v>
      </c>
      <c r="E212" s="218" t="s">
        <v>586</v>
      </c>
      <c r="F212" s="219" t="s">
        <v>587</v>
      </c>
      <c r="G212" s="220" t="s">
        <v>287</v>
      </c>
      <c r="H212" s="221">
        <v>58.951999999999998</v>
      </c>
      <c r="I212" s="222">
        <v>296</v>
      </c>
      <c r="J212" s="222">
        <f>ROUND(I212*H212,2)</f>
        <v>17449.790000000001</v>
      </c>
      <c r="K212" s="223"/>
      <c r="L212" s="35"/>
      <c r="M212" s="224" t="s">
        <v>1</v>
      </c>
      <c r="N212" s="225" t="s">
        <v>38</v>
      </c>
      <c r="O212" s="226">
        <v>0.068000000000000005</v>
      </c>
      <c r="P212" s="226">
        <f>O212*H212</f>
        <v>4.0087359999999999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17449.790000000001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17449.790000000001</v>
      </c>
      <c r="BL212" s="14" t="s">
        <v>288</v>
      </c>
      <c r="BM212" s="228" t="s">
        <v>588</v>
      </c>
    </row>
    <row r="213" s="2" customFormat="1" ht="21.75" customHeight="1">
      <c r="A213" s="29"/>
      <c r="B213" s="30"/>
      <c r="C213" s="217" t="s">
        <v>589</v>
      </c>
      <c r="D213" s="217" t="s">
        <v>284</v>
      </c>
      <c r="E213" s="218" t="s">
        <v>590</v>
      </c>
      <c r="F213" s="219" t="s">
        <v>591</v>
      </c>
      <c r="G213" s="220" t="s">
        <v>287</v>
      </c>
      <c r="H213" s="221">
        <v>659.89999999999998</v>
      </c>
      <c r="I213" s="222">
        <v>294</v>
      </c>
      <c r="J213" s="222">
        <f>ROUND(I213*H213,2)</f>
        <v>194010.60000000001</v>
      </c>
      <c r="K213" s="223"/>
      <c r="L213" s="35"/>
      <c r="M213" s="224" t="s">
        <v>1</v>
      </c>
      <c r="N213" s="225" t="s">
        <v>38</v>
      </c>
      <c r="O213" s="226">
        <v>0.070999999999999994</v>
      </c>
      <c r="P213" s="226">
        <f>O213*H213</f>
        <v>46.852899999999991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194010.60000000001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194010.60000000001</v>
      </c>
      <c r="BL213" s="14" t="s">
        <v>288</v>
      </c>
      <c r="BM213" s="228" t="s">
        <v>592</v>
      </c>
    </row>
    <row r="214" s="2" customFormat="1" ht="33" customHeight="1">
      <c r="A214" s="29"/>
      <c r="B214" s="30"/>
      <c r="C214" s="217" t="s">
        <v>593</v>
      </c>
      <c r="D214" s="217" t="s">
        <v>284</v>
      </c>
      <c r="E214" s="218" t="s">
        <v>594</v>
      </c>
      <c r="F214" s="219" t="s">
        <v>595</v>
      </c>
      <c r="G214" s="220" t="s">
        <v>287</v>
      </c>
      <c r="H214" s="221">
        <v>1391.22</v>
      </c>
      <c r="I214" s="222">
        <v>318</v>
      </c>
      <c r="J214" s="222">
        <f>ROUND(I214*H214,2)</f>
        <v>442407.96000000002</v>
      </c>
      <c r="K214" s="223"/>
      <c r="L214" s="35"/>
      <c r="M214" s="224" t="s">
        <v>1</v>
      </c>
      <c r="N214" s="225" t="s">
        <v>38</v>
      </c>
      <c r="O214" s="226">
        <v>0.070999999999999994</v>
      </c>
      <c r="P214" s="226">
        <f>O214*H214</f>
        <v>98.776619999999994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442407.96000000002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442407.96000000002</v>
      </c>
      <c r="BL214" s="14" t="s">
        <v>288</v>
      </c>
      <c r="BM214" s="228" t="s">
        <v>596</v>
      </c>
    </row>
    <row r="215" s="12" customFormat="1" ht="22.8" customHeight="1">
      <c r="A215" s="12"/>
      <c r="B215" s="202"/>
      <c r="C215" s="203"/>
      <c r="D215" s="204" t="s">
        <v>72</v>
      </c>
      <c r="E215" s="215" t="s">
        <v>311</v>
      </c>
      <c r="F215" s="215" t="s">
        <v>597</v>
      </c>
      <c r="G215" s="203"/>
      <c r="H215" s="203"/>
      <c r="I215" s="203"/>
      <c r="J215" s="216">
        <f>BK215</f>
        <v>1304508.9800000002</v>
      </c>
      <c r="K215" s="203"/>
      <c r="L215" s="207"/>
      <c r="M215" s="208"/>
      <c r="N215" s="209"/>
      <c r="O215" s="209"/>
      <c r="P215" s="210">
        <f>SUM(P216:P236)</f>
        <v>666.09532000000002</v>
      </c>
      <c r="Q215" s="209"/>
      <c r="R215" s="210">
        <f>SUM(R216:R236)</f>
        <v>93.805948359999988</v>
      </c>
      <c r="S215" s="209"/>
      <c r="T215" s="211">
        <f>SUM(T216:T236)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12" t="s">
        <v>80</v>
      </c>
      <c r="AT215" s="213" t="s">
        <v>72</v>
      </c>
      <c r="AU215" s="213" t="s">
        <v>80</v>
      </c>
      <c r="AY215" s="212" t="s">
        <v>282</v>
      </c>
      <c r="BK215" s="214">
        <f>SUM(BK216:BK236)</f>
        <v>1304508.9800000002</v>
      </c>
    </row>
    <row r="216" s="2" customFormat="1" ht="33" customHeight="1">
      <c r="A216" s="29"/>
      <c r="B216" s="30"/>
      <c r="C216" s="217" t="s">
        <v>598</v>
      </c>
      <c r="D216" s="217" t="s">
        <v>284</v>
      </c>
      <c r="E216" s="218" t="s">
        <v>599</v>
      </c>
      <c r="F216" s="219" t="s">
        <v>600</v>
      </c>
      <c r="G216" s="220" t="s">
        <v>322</v>
      </c>
      <c r="H216" s="221">
        <v>610.91999999999996</v>
      </c>
      <c r="I216" s="222">
        <v>152</v>
      </c>
      <c r="J216" s="222">
        <f>ROUND(I216*H216,2)</f>
        <v>92859.839999999997</v>
      </c>
      <c r="K216" s="223"/>
      <c r="L216" s="35"/>
      <c r="M216" s="224" t="s">
        <v>1</v>
      </c>
      <c r="N216" s="225" t="s">
        <v>38</v>
      </c>
      <c r="O216" s="226">
        <v>0.32100000000000001</v>
      </c>
      <c r="P216" s="226">
        <f>O216*H216</f>
        <v>196.10531999999998</v>
      </c>
      <c r="Q216" s="226">
        <v>2.0000000000000002E-05</v>
      </c>
      <c r="R216" s="226">
        <f>Q216*H216</f>
        <v>0.012218400000000001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92859.839999999997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92859.839999999997</v>
      </c>
      <c r="BL216" s="14" t="s">
        <v>288</v>
      </c>
      <c r="BM216" s="228" t="s">
        <v>601</v>
      </c>
    </row>
    <row r="217" s="2" customFormat="1" ht="16.5" customHeight="1">
      <c r="A217" s="29"/>
      <c r="B217" s="30"/>
      <c r="C217" s="230" t="s">
        <v>602</v>
      </c>
      <c r="D217" s="230" t="s">
        <v>378</v>
      </c>
      <c r="E217" s="231" t="s">
        <v>603</v>
      </c>
      <c r="F217" s="232" t="s">
        <v>604</v>
      </c>
      <c r="G217" s="233" t="s">
        <v>322</v>
      </c>
      <c r="H217" s="234">
        <v>636.03300000000002</v>
      </c>
      <c r="I217" s="235">
        <v>893</v>
      </c>
      <c r="J217" s="235">
        <f>ROUND(I217*H217,2)</f>
        <v>567977.46999999997</v>
      </c>
      <c r="K217" s="236"/>
      <c r="L217" s="237"/>
      <c r="M217" s="238" t="s">
        <v>1</v>
      </c>
      <c r="N217" s="239" t="s">
        <v>38</v>
      </c>
      <c r="O217" s="226">
        <v>0</v>
      </c>
      <c r="P217" s="226">
        <f>O217*H217</f>
        <v>0</v>
      </c>
      <c r="Q217" s="226">
        <v>0.01052</v>
      </c>
      <c r="R217" s="226">
        <f>Q217*H217</f>
        <v>6.6910671600000002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311</v>
      </c>
      <c r="AT217" s="228" t="s">
        <v>378</v>
      </c>
      <c r="AU217" s="228" t="s">
        <v>82</v>
      </c>
      <c r="AY217" s="14" t="s">
        <v>282</v>
      </c>
      <c r="BE217" s="229">
        <f>IF(N217="základní",J217,0)</f>
        <v>567977.46999999997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567977.46999999997</v>
      </c>
      <c r="BL217" s="14" t="s">
        <v>288</v>
      </c>
      <c r="BM217" s="228" t="s">
        <v>605</v>
      </c>
    </row>
    <row r="218" s="2" customFormat="1" ht="21.75" customHeight="1">
      <c r="A218" s="29"/>
      <c r="B218" s="30"/>
      <c r="C218" s="217" t="s">
        <v>606</v>
      </c>
      <c r="D218" s="217" t="s">
        <v>284</v>
      </c>
      <c r="E218" s="218" t="s">
        <v>607</v>
      </c>
      <c r="F218" s="219" t="s">
        <v>608</v>
      </c>
      <c r="G218" s="220" t="s">
        <v>501</v>
      </c>
      <c r="H218" s="221">
        <v>27</v>
      </c>
      <c r="I218" s="222">
        <v>86</v>
      </c>
      <c r="J218" s="222">
        <f>ROUND(I218*H218,2)</f>
        <v>2322</v>
      </c>
      <c r="K218" s="223"/>
      <c r="L218" s="35"/>
      <c r="M218" s="224" t="s">
        <v>1</v>
      </c>
      <c r="N218" s="225" t="s">
        <v>38</v>
      </c>
      <c r="O218" s="226">
        <v>0.68300000000000005</v>
      </c>
      <c r="P218" s="226">
        <f>O218*H218</f>
        <v>18.441000000000003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2322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2322</v>
      </c>
      <c r="BL218" s="14" t="s">
        <v>288</v>
      </c>
      <c r="BM218" s="228" t="s">
        <v>609</v>
      </c>
    </row>
    <row r="219" s="2" customFormat="1" ht="16.5" customHeight="1">
      <c r="A219" s="29"/>
      <c r="B219" s="30"/>
      <c r="C219" s="230" t="s">
        <v>610</v>
      </c>
      <c r="D219" s="230" t="s">
        <v>378</v>
      </c>
      <c r="E219" s="231" t="s">
        <v>611</v>
      </c>
      <c r="F219" s="232" t="s">
        <v>612</v>
      </c>
      <c r="G219" s="233" t="s">
        <v>501</v>
      </c>
      <c r="H219" s="234">
        <v>27</v>
      </c>
      <c r="I219" s="235">
        <v>40.399999999999999</v>
      </c>
      <c r="J219" s="235">
        <f>ROUND(I219*H219,2)</f>
        <v>1090.8</v>
      </c>
      <c r="K219" s="236"/>
      <c r="L219" s="237"/>
      <c r="M219" s="238" t="s">
        <v>1</v>
      </c>
      <c r="N219" s="239" t="s">
        <v>38</v>
      </c>
      <c r="O219" s="226">
        <v>0</v>
      </c>
      <c r="P219" s="226">
        <f>O219*H219</f>
        <v>0</v>
      </c>
      <c r="Q219" s="226">
        <v>0.00029</v>
      </c>
      <c r="R219" s="226">
        <f>Q219*H219</f>
        <v>0.0078300000000000002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311</v>
      </c>
      <c r="AT219" s="228" t="s">
        <v>378</v>
      </c>
      <c r="AU219" s="228" t="s">
        <v>82</v>
      </c>
      <c r="AY219" s="14" t="s">
        <v>282</v>
      </c>
      <c r="BE219" s="229">
        <f>IF(N219="základní",J219,0)</f>
        <v>1090.8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1090.8</v>
      </c>
      <c r="BL219" s="14" t="s">
        <v>288</v>
      </c>
      <c r="BM219" s="228" t="s">
        <v>613</v>
      </c>
    </row>
    <row r="220" s="2" customFormat="1" ht="21.75" customHeight="1">
      <c r="A220" s="29"/>
      <c r="B220" s="30"/>
      <c r="C220" s="217" t="s">
        <v>614</v>
      </c>
      <c r="D220" s="217" t="s">
        <v>284</v>
      </c>
      <c r="E220" s="218" t="s">
        <v>615</v>
      </c>
      <c r="F220" s="219" t="s">
        <v>616</v>
      </c>
      <c r="G220" s="220" t="s">
        <v>501</v>
      </c>
      <c r="H220" s="221">
        <v>23</v>
      </c>
      <c r="I220" s="222">
        <v>450</v>
      </c>
      <c r="J220" s="222">
        <f>ROUND(I220*H220,2)</f>
        <v>10350</v>
      </c>
      <c r="K220" s="223"/>
      <c r="L220" s="35"/>
      <c r="M220" s="224" t="s">
        <v>1</v>
      </c>
      <c r="N220" s="225" t="s">
        <v>38</v>
      </c>
      <c r="O220" s="226">
        <v>1.3480000000000001</v>
      </c>
      <c r="P220" s="226">
        <f>O220*H220</f>
        <v>31.004000000000001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10350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10350</v>
      </c>
      <c r="BL220" s="14" t="s">
        <v>288</v>
      </c>
      <c r="BM220" s="228" t="s">
        <v>617</v>
      </c>
    </row>
    <row r="221" s="2" customFormat="1" ht="21.75" customHeight="1">
      <c r="A221" s="29"/>
      <c r="B221" s="30"/>
      <c r="C221" s="230" t="s">
        <v>618</v>
      </c>
      <c r="D221" s="230" t="s">
        <v>378</v>
      </c>
      <c r="E221" s="231" t="s">
        <v>619</v>
      </c>
      <c r="F221" s="232" t="s">
        <v>620</v>
      </c>
      <c r="G221" s="233" t="s">
        <v>501</v>
      </c>
      <c r="H221" s="234">
        <v>23</v>
      </c>
      <c r="I221" s="235">
        <v>1890</v>
      </c>
      <c r="J221" s="235">
        <f>ROUND(I221*H221,2)</f>
        <v>43470</v>
      </c>
      <c r="K221" s="236"/>
      <c r="L221" s="237"/>
      <c r="M221" s="238" t="s">
        <v>1</v>
      </c>
      <c r="N221" s="239" t="s">
        <v>38</v>
      </c>
      <c r="O221" s="226">
        <v>0</v>
      </c>
      <c r="P221" s="226">
        <f>O221*H221</f>
        <v>0</v>
      </c>
      <c r="Q221" s="226">
        <v>0.0041999999999999997</v>
      </c>
      <c r="R221" s="226">
        <f>Q221*H221</f>
        <v>0.096599999999999991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311</v>
      </c>
      <c r="AT221" s="228" t="s">
        <v>378</v>
      </c>
      <c r="AU221" s="228" t="s">
        <v>82</v>
      </c>
      <c r="AY221" s="14" t="s">
        <v>282</v>
      </c>
      <c r="BE221" s="229">
        <f>IF(N221="základní",J221,0)</f>
        <v>43470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43470</v>
      </c>
      <c r="BL221" s="14" t="s">
        <v>288</v>
      </c>
      <c r="BM221" s="228" t="s">
        <v>621</v>
      </c>
    </row>
    <row r="222" s="2" customFormat="1" ht="33" customHeight="1">
      <c r="A222" s="29"/>
      <c r="B222" s="30"/>
      <c r="C222" s="217" t="s">
        <v>622</v>
      </c>
      <c r="D222" s="217" t="s">
        <v>284</v>
      </c>
      <c r="E222" s="218" t="s">
        <v>623</v>
      </c>
      <c r="F222" s="219" t="s">
        <v>624</v>
      </c>
      <c r="G222" s="220" t="s">
        <v>501</v>
      </c>
      <c r="H222" s="221">
        <v>17</v>
      </c>
      <c r="I222" s="222">
        <v>11500</v>
      </c>
      <c r="J222" s="222">
        <f>ROUND(I222*H222,2)</f>
        <v>195500</v>
      </c>
      <c r="K222" s="223"/>
      <c r="L222" s="35"/>
      <c r="M222" s="224" t="s">
        <v>1</v>
      </c>
      <c r="N222" s="225" t="s">
        <v>38</v>
      </c>
      <c r="O222" s="226">
        <v>21.292000000000002</v>
      </c>
      <c r="P222" s="226">
        <f>O222*H222</f>
        <v>361.96400000000006</v>
      </c>
      <c r="Q222" s="226">
        <v>2.1167600000000002</v>
      </c>
      <c r="R222" s="226">
        <f>Q222*H222</f>
        <v>35.984920000000002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195500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195500</v>
      </c>
      <c r="BL222" s="14" t="s">
        <v>288</v>
      </c>
      <c r="BM222" s="228" t="s">
        <v>625</v>
      </c>
    </row>
    <row r="223" s="2" customFormat="1" ht="21.75" customHeight="1">
      <c r="A223" s="29"/>
      <c r="B223" s="30"/>
      <c r="C223" s="230" t="s">
        <v>626</v>
      </c>
      <c r="D223" s="230" t="s">
        <v>378</v>
      </c>
      <c r="E223" s="231" t="s">
        <v>627</v>
      </c>
      <c r="F223" s="232" t="s">
        <v>628</v>
      </c>
      <c r="G223" s="233" t="s">
        <v>501</v>
      </c>
      <c r="H223" s="234">
        <v>17</v>
      </c>
      <c r="I223" s="235">
        <v>7360</v>
      </c>
      <c r="J223" s="235">
        <f>ROUND(I223*H223,2)</f>
        <v>125120</v>
      </c>
      <c r="K223" s="236"/>
      <c r="L223" s="237"/>
      <c r="M223" s="238" t="s">
        <v>1</v>
      </c>
      <c r="N223" s="239" t="s">
        <v>38</v>
      </c>
      <c r="O223" s="226">
        <v>0</v>
      </c>
      <c r="P223" s="226">
        <f>O223*H223</f>
        <v>0</v>
      </c>
      <c r="Q223" s="226">
        <v>1.29</v>
      </c>
      <c r="R223" s="226">
        <f>Q223*H223</f>
        <v>21.93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311</v>
      </c>
      <c r="AT223" s="228" t="s">
        <v>378</v>
      </c>
      <c r="AU223" s="228" t="s">
        <v>82</v>
      </c>
      <c r="AY223" s="14" t="s">
        <v>282</v>
      </c>
      <c r="BE223" s="229">
        <f>IF(N223="základní",J223,0)</f>
        <v>125120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125120</v>
      </c>
      <c r="BL223" s="14" t="s">
        <v>288</v>
      </c>
      <c r="BM223" s="228" t="s">
        <v>629</v>
      </c>
    </row>
    <row r="224" s="2" customFormat="1" ht="21.75" customHeight="1">
      <c r="A224" s="29"/>
      <c r="B224" s="30"/>
      <c r="C224" s="230" t="s">
        <v>630</v>
      </c>
      <c r="D224" s="230" t="s">
        <v>378</v>
      </c>
      <c r="E224" s="231" t="s">
        <v>631</v>
      </c>
      <c r="F224" s="232" t="s">
        <v>632</v>
      </c>
      <c r="G224" s="233" t="s">
        <v>501</v>
      </c>
      <c r="H224" s="234">
        <v>16</v>
      </c>
      <c r="I224" s="235">
        <v>1320</v>
      </c>
      <c r="J224" s="235">
        <f>ROUND(I224*H224,2)</f>
        <v>21120</v>
      </c>
      <c r="K224" s="236"/>
      <c r="L224" s="237"/>
      <c r="M224" s="238" t="s">
        <v>1</v>
      </c>
      <c r="N224" s="239" t="s">
        <v>38</v>
      </c>
      <c r="O224" s="226">
        <v>0</v>
      </c>
      <c r="P224" s="226">
        <f>O224*H224</f>
        <v>0</v>
      </c>
      <c r="Q224" s="226">
        <v>0.254</v>
      </c>
      <c r="R224" s="226">
        <f>Q224*H224</f>
        <v>4.0640000000000001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311</v>
      </c>
      <c r="AT224" s="228" t="s">
        <v>378</v>
      </c>
      <c r="AU224" s="228" t="s">
        <v>82</v>
      </c>
      <c r="AY224" s="14" t="s">
        <v>282</v>
      </c>
      <c r="BE224" s="229">
        <f>IF(N224="základní",J224,0)</f>
        <v>21120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21120</v>
      </c>
      <c r="BL224" s="14" t="s">
        <v>288</v>
      </c>
      <c r="BM224" s="228" t="s">
        <v>633</v>
      </c>
    </row>
    <row r="225" s="2" customFormat="1" ht="21.75" customHeight="1">
      <c r="A225" s="29"/>
      <c r="B225" s="30"/>
      <c r="C225" s="230" t="s">
        <v>634</v>
      </c>
      <c r="D225" s="230" t="s">
        <v>378</v>
      </c>
      <c r="E225" s="231" t="s">
        <v>635</v>
      </c>
      <c r="F225" s="232" t="s">
        <v>636</v>
      </c>
      <c r="G225" s="233" t="s">
        <v>501</v>
      </c>
      <c r="H225" s="234">
        <v>16</v>
      </c>
      <c r="I225" s="235">
        <v>2120</v>
      </c>
      <c r="J225" s="235">
        <f>ROUND(I225*H225,2)</f>
        <v>33920</v>
      </c>
      <c r="K225" s="236"/>
      <c r="L225" s="237"/>
      <c r="M225" s="238" t="s">
        <v>1</v>
      </c>
      <c r="N225" s="239" t="s">
        <v>38</v>
      </c>
      <c r="O225" s="226">
        <v>0</v>
      </c>
      <c r="P225" s="226">
        <f>O225*H225</f>
        <v>0</v>
      </c>
      <c r="Q225" s="226">
        <v>0.50600000000000001</v>
      </c>
      <c r="R225" s="226">
        <f>Q225*H225</f>
        <v>8.0960000000000001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311</v>
      </c>
      <c r="AT225" s="228" t="s">
        <v>378</v>
      </c>
      <c r="AU225" s="228" t="s">
        <v>82</v>
      </c>
      <c r="AY225" s="14" t="s">
        <v>282</v>
      </c>
      <c r="BE225" s="229">
        <f>IF(N225="základní",J225,0)</f>
        <v>33920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33920</v>
      </c>
      <c r="BL225" s="14" t="s">
        <v>288</v>
      </c>
      <c r="BM225" s="228" t="s">
        <v>637</v>
      </c>
    </row>
    <row r="226" s="2" customFormat="1" ht="21.75" customHeight="1">
      <c r="A226" s="29"/>
      <c r="B226" s="30"/>
      <c r="C226" s="230" t="s">
        <v>638</v>
      </c>
      <c r="D226" s="230" t="s">
        <v>378</v>
      </c>
      <c r="E226" s="231" t="s">
        <v>639</v>
      </c>
      <c r="F226" s="232" t="s">
        <v>640</v>
      </c>
      <c r="G226" s="233" t="s">
        <v>501</v>
      </c>
      <c r="H226" s="234">
        <v>2</v>
      </c>
      <c r="I226" s="235">
        <v>2810</v>
      </c>
      <c r="J226" s="235">
        <f>ROUND(I226*H226,2)</f>
        <v>5620</v>
      </c>
      <c r="K226" s="236"/>
      <c r="L226" s="237"/>
      <c r="M226" s="238" t="s">
        <v>1</v>
      </c>
      <c r="N226" s="239" t="s">
        <v>38</v>
      </c>
      <c r="O226" s="226">
        <v>0</v>
      </c>
      <c r="P226" s="226">
        <f>O226*H226</f>
        <v>0</v>
      </c>
      <c r="Q226" s="226">
        <v>1.0129999999999999</v>
      </c>
      <c r="R226" s="226">
        <f>Q226*H226</f>
        <v>2.0259999999999998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311</v>
      </c>
      <c r="AT226" s="228" t="s">
        <v>378</v>
      </c>
      <c r="AU226" s="228" t="s">
        <v>82</v>
      </c>
      <c r="AY226" s="14" t="s">
        <v>282</v>
      </c>
      <c r="BE226" s="229">
        <f>IF(N226="základní",J226,0)</f>
        <v>5620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5620</v>
      </c>
      <c r="BL226" s="14" t="s">
        <v>288</v>
      </c>
      <c r="BM226" s="228" t="s">
        <v>641</v>
      </c>
    </row>
    <row r="227" s="2" customFormat="1" ht="21.75" customHeight="1">
      <c r="A227" s="29"/>
      <c r="B227" s="30"/>
      <c r="C227" s="230" t="s">
        <v>642</v>
      </c>
      <c r="D227" s="230" t="s">
        <v>378</v>
      </c>
      <c r="E227" s="231" t="s">
        <v>643</v>
      </c>
      <c r="F227" s="232" t="s">
        <v>644</v>
      </c>
      <c r="G227" s="233" t="s">
        <v>501</v>
      </c>
      <c r="H227" s="234">
        <v>17</v>
      </c>
      <c r="I227" s="235">
        <v>2590</v>
      </c>
      <c r="J227" s="235">
        <f>ROUND(I227*H227,2)</f>
        <v>44030</v>
      </c>
      <c r="K227" s="236"/>
      <c r="L227" s="237"/>
      <c r="M227" s="238" t="s">
        <v>1</v>
      </c>
      <c r="N227" s="239" t="s">
        <v>38</v>
      </c>
      <c r="O227" s="226">
        <v>0</v>
      </c>
      <c r="P227" s="226">
        <f>O227*H227</f>
        <v>0</v>
      </c>
      <c r="Q227" s="226">
        <v>0.54800000000000004</v>
      </c>
      <c r="R227" s="226">
        <f>Q227*H227</f>
        <v>9.3160000000000007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311</v>
      </c>
      <c r="AT227" s="228" t="s">
        <v>378</v>
      </c>
      <c r="AU227" s="228" t="s">
        <v>82</v>
      </c>
      <c r="AY227" s="14" t="s">
        <v>282</v>
      </c>
      <c r="BE227" s="229">
        <f>IF(N227="základní",J227,0)</f>
        <v>44030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44030</v>
      </c>
      <c r="BL227" s="14" t="s">
        <v>288</v>
      </c>
      <c r="BM227" s="228" t="s">
        <v>645</v>
      </c>
    </row>
    <row r="228" s="2" customFormat="1" ht="21.75" customHeight="1">
      <c r="A228" s="29"/>
      <c r="B228" s="30"/>
      <c r="C228" s="230" t="s">
        <v>646</v>
      </c>
      <c r="D228" s="230" t="s">
        <v>378</v>
      </c>
      <c r="E228" s="231" t="s">
        <v>647</v>
      </c>
      <c r="F228" s="232" t="s">
        <v>648</v>
      </c>
      <c r="G228" s="233" t="s">
        <v>501</v>
      </c>
      <c r="H228" s="234">
        <v>51</v>
      </c>
      <c r="I228" s="235">
        <v>193</v>
      </c>
      <c r="J228" s="235">
        <f>ROUND(I228*H228,2)</f>
        <v>9843</v>
      </c>
      <c r="K228" s="236"/>
      <c r="L228" s="237"/>
      <c r="M228" s="238" t="s">
        <v>1</v>
      </c>
      <c r="N228" s="239" t="s">
        <v>38</v>
      </c>
      <c r="O228" s="226">
        <v>0</v>
      </c>
      <c r="P228" s="226">
        <f>O228*H228</f>
        <v>0</v>
      </c>
      <c r="Q228" s="226">
        <v>0.002</v>
      </c>
      <c r="R228" s="226">
        <f>Q228*H228</f>
        <v>0.10200000000000001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311</v>
      </c>
      <c r="AT228" s="228" t="s">
        <v>378</v>
      </c>
      <c r="AU228" s="228" t="s">
        <v>82</v>
      </c>
      <c r="AY228" s="14" t="s">
        <v>282</v>
      </c>
      <c r="BE228" s="229">
        <f>IF(N228="základní",J228,0)</f>
        <v>9843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9843</v>
      </c>
      <c r="BL228" s="14" t="s">
        <v>288</v>
      </c>
      <c r="BM228" s="228" t="s">
        <v>649</v>
      </c>
    </row>
    <row r="229" s="2" customFormat="1" ht="21.75" customHeight="1">
      <c r="A229" s="29"/>
      <c r="B229" s="30"/>
      <c r="C229" s="217" t="s">
        <v>650</v>
      </c>
      <c r="D229" s="217" t="s">
        <v>284</v>
      </c>
      <c r="E229" s="218" t="s">
        <v>651</v>
      </c>
      <c r="F229" s="219" t="s">
        <v>652</v>
      </c>
      <c r="G229" s="220" t="s">
        <v>501</v>
      </c>
      <c r="H229" s="221">
        <v>17</v>
      </c>
      <c r="I229" s="222">
        <v>1080</v>
      </c>
      <c r="J229" s="222">
        <f>ROUND(I229*H229,2)</f>
        <v>18360</v>
      </c>
      <c r="K229" s="223"/>
      <c r="L229" s="35"/>
      <c r="M229" s="224" t="s">
        <v>1</v>
      </c>
      <c r="N229" s="225" t="s">
        <v>38</v>
      </c>
      <c r="O229" s="226">
        <v>1.694</v>
      </c>
      <c r="P229" s="226">
        <f>O229*H229</f>
        <v>28.797999999999998</v>
      </c>
      <c r="Q229" s="226">
        <v>0.21734000000000001</v>
      </c>
      <c r="R229" s="226">
        <f>Q229*H229</f>
        <v>3.6947800000000002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18360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18360</v>
      </c>
      <c r="BL229" s="14" t="s">
        <v>288</v>
      </c>
      <c r="BM229" s="228" t="s">
        <v>653</v>
      </c>
    </row>
    <row r="230" s="2" customFormat="1" ht="21.75" customHeight="1">
      <c r="A230" s="29"/>
      <c r="B230" s="30"/>
      <c r="C230" s="230" t="s">
        <v>654</v>
      </c>
      <c r="D230" s="230" t="s">
        <v>378</v>
      </c>
      <c r="E230" s="231" t="s">
        <v>655</v>
      </c>
      <c r="F230" s="232" t="s">
        <v>656</v>
      </c>
      <c r="G230" s="233" t="s">
        <v>501</v>
      </c>
      <c r="H230" s="234">
        <v>2</v>
      </c>
      <c r="I230" s="235">
        <v>4800</v>
      </c>
      <c r="J230" s="235">
        <f>ROUND(I230*H230,2)</f>
        <v>9600</v>
      </c>
      <c r="K230" s="236"/>
      <c r="L230" s="237"/>
      <c r="M230" s="238" t="s">
        <v>1</v>
      </c>
      <c r="N230" s="239" t="s">
        <v>38</v>
      </c>
      <c r="O230" s="226">
        <v>0</v>
      </c>
      <c r="P230" s="226">
        <f>O230*H230</f>
        <v>0</v>
      </c>
      <c r="Q230" s="226">
        <v>0.19600000000000001</v>
      </c>
      <c r="R230" s="226">
        <f>Q230*H230</f>
        <v>0.39200000000000002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311</v>
      </c>
      <c r="AT230" s="228" t="s">
        <v>378</v>
      </c>
      <c r="AU230" s="228" t="s">
        <v>82</v>
      </c>
      <c r="AY230" s="14" t="s">
        <v>282</v>
      </c>
      <c r="BE230" s="229">
        <f>IF(N230="základní",J230,0)</f>
        <v>9600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9600</v>
      </c>
      <c r="BL230" s="14" t="s">
        <v>288</v>
      </c>
      <c r="BM230" s="228" t="s">
        <v>657</v>
      </c>
    </row>
    <row r="231" s="2" customFormat="1" ht="21.75" customHeight="1">
      <c r="A231" s="29"/>
      <c r="B231" s="30"/>
      <c r="C231" s="230" t="s">
        <v>658</v>
      </c>
      <c r="D231" s="230" t="s">
        <v>378</v>
      </c>
      <c r="E231" s="231" t="s">
        <v>659</v>
      </c>
      <c r="F231" s="232" t="s">
        <v>660</v>
      </c>
      <c r="G231" s="233" t="s">
        <v>501</v>
      </c>
      <c r="H231" s="234">
        <v>1</v>
      </c>
      <c r="I231" s="235">
        <v>4800</v>
      </c>
      <c r="J231" s="235">
        <f>ROUND(I231*H231,2)</f>
        <v>4800</v>
      </c>
      <c r="K231" s="236"/>
      <c r="L231" s="237"/>
      <c r="M231" s="238" t="s">
        <v>1</v>
      </c>
      <c r="N231" s="239" t="s">
        <v>38</v>
      </c>
      <c r="O231" s="226">
        <v>0</v>
      </c>
      <c r="P231" s="226">
        <f>O231*H231</f>
        <v>0</v>
      </c>
      <c r="Q231" s="226">
        <v>0.19600000000000001</v>
      </c>
      <c r="R231" s="226">
        <f>Q231*H231</f>
        <v>0.19600000000000001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311</v>
      </c>
      <c r="AT231" s="228" t="s">
        <v>378</v>
      </c>
      <c r="AU231" s="228" t="s">
        <v>82</v>
      </c>
      <c r="AY231" s="14" t="s">
        <v>282</v>
      </c>
      <c r="BE231" s="229">
        <f>IF(N231="základní",J231,0)</f>
        <v>4800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4800</v>
      </c>
      <c r="BL231" s="14" t="s">
        <v>288</v>
      </c>
      <c r="BM231" s="228" t="s">
        <v>661</v>
      </c>
    </row>
    <row r="232" s="2" customFormat="1" ht="21.75" customHeight="1">
      <c r="A232" s="29"/>
      <c r="B232" s="30"/>
      <c r="C232" s="230" t="s">
        <v>662</v>
      </c>
      <c r="D232" s="230" t="s">
        <v>378</v>
      </c>
      <c r="E232" s="231" t="s">
        <v>663</v>
      </c>
      <c r="F232" s="232" t="s">
        <v>664</v>
      </c>
      <c r="G232" s="233" t="s">
        <v>501</v>
      </c>
      <c r="H232" s="234">
        <v>12</v>
      </c>
      <c r="I232" s="235">
        <v>6390</v>
      </c>
      <c r="J232" s="235">
        <f>ROUND(I232*H232,2)</f>
        <v>76680</v>
      </c>
      <c r="K232" s="236"/>
      <c r="L232" s="237"/>
      <c r="M232" s="238" t="s">
        <v>1</v>
      </c>
      <c r="N232" s="239" t="s">
        <v>38</v>
      </c>
      <c r="O232" s="226">
        <v>0</v>
      </c>
      <c r="P232" s="226">
        <f>O232*H232</f>
        <v>0</v>
      </c>
      <c r="Q232" s="226">
        <v>0.081000000000000003</v>
      </c>
      <c r="R232" s="226">
        <f>Q232*H232</f>
        <v>0.97199999999999998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311</v>
      </c>
      <c r="AT232" s="228" t="s">
        <v>378</v>
      </c>
      <c r="AU232" s="228" t="s">
        <v>82</v>
      </c>
      <c r="AY232" s="14" t="s">
        <v>282</v>
      </c>
      <c r="BE232" s="229">
        <f>IF(N232="základní",J232,0)</f>
        <v>76680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76680</v>
      </c>
      <c r="BL232" s="14" t="s">
        <v>288</v>
      </c>
      <c r="BM232" s="228" t="s">
        <v>665</v>
      </c>
    </row>
    <row r="233" s="2" customFormat="1" ht="21.75" customHeight="1">
      <c r="A233" s="29"/>
      <c r="B233" s="30"/>
      <c r="C233" s="230" t="s">
        <v>666</v>
      </c>
      <c r="D233" s="230" t="s">
        <v>378</v>
      </c>
      <c r="E233" s="231" t="s">
        <v>667</v>
      </c>
      <c r="F233" s="232" t="s">
        <v>668</v>
      </c>
      <c r="G233" s="233" t="s">
        <v>501</v>
      </c>
      <c r="H233" s="234">
        <v>2</v>
      </c>
      <c r="I233" s="235">
        <v>6390</v>
      </c>
      <c r="J233" s="235">
        <f>ROUND(I233*H233,2)</f>
        <v>12780</v>
      </c>
      <c r="K233" s="236"/>
      <c r="L233" s="237"/>
      <c r="M233" s="238" t="s">
        <v>1</v>
      </c>
      <c r="N233" s="239" t="s">
        <v>38</v>
      </c>
      <c r="O233" s="226">
        <v>0</v>
      </c>
      <c r="P233" s="226">
        <f>O233*H233</f>
        <v>0</v>
      </c>
      <c r="Q233" s="226">
        <v>0.081000000000000003</v>
      </c>
      <c r="R233" s="226">
        <f>Q233*H233</f>
        <v>0.16200000000000001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311</v>
      </c>
      <c r="AT233" s="228" t="s">
        <v>378</v>
      </c>
      <c r="AU233" s="228" t="s">
        <v>82</v>
      </c>
      <c r="AY233" s="14" t="s">
        <v>282</v>
      </c>
      <c r="BE233" s="229">
        <f>IF(N233="základní",J233,0)</f>
        <v>12780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12780</v>
      </c>
      <c r="BL233" s="14" t="s">
        <v>288</v>
      </c>
      <c r="BM233" s="228" t="s">
        <v>669</v>
      </c>
    </row>
    <row r="234" s="2" customFormat="1" ht="21.75" customHeight="1">
      <c r="A234" s="29"/>
      <c r="B234" s="30"/>
      <c r="C234" s="217" t="s">
        <v>670</v>
      </c>
      <c r="D234" s="217" t="s">
        <v>284</v>
      </c>
      <c r="E234" s="218" t="s">
        <v>671</v>
      </c>
      <c r="F234" s="219" t="s">
        <v>672</v>
      </c>
      <c r="G234" s="220" t="s">
        <v>673</v>
      </c>
      <c r="H234" s="221">
        <v>17</v>
      </c>
      <c r="I234" s="222">
        <v>985</v>
      </c>
      <c r="J234" s="222">
        <f>ROUND(I234*H234,2)</f>
        <v>16745</v>
      </c>
      <c r="K234" s="223"/>
      <c r="L234" s="35"/>
      <c r="M234" s="224" t="s">
        <v>1</v>
      </c>
      <c r="N234" s="225" t="s">
        <v>38</v>
      </c>
      <c r="O234" s="226">
        <v>0.83599999999999997</v>
      </c>
      <c r="P234" s="226">
        <f>O234*H234</f>
        <v>14.212</v>
      </c>
      <c r="Q234" s="226">
        <v>0.00031</v>
      </c>
      <c r="R234" s="226">
        <f>Q234*H234</f>
        <v>0.0052700000000000004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16745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16745</v>
      </c>
      <c r="BL234" s="14" t="s">
        <v>288</v>
      </c>
      <c r="BM234" s="228" t="s">
        <v>674</v>
      </c>
    </row>
    <row r="235" s="2" customFormat="1" ht="21.75" customHeight="1">
      <c r="A235" s="29"/>
      <c r="B235" s="30"/>
      <c r="C235" s="217" t="s">
        <v>675</v>
      </c>
      <c r="D235" s="217" t="s">
        <v>284</v>
      </c>
      <c r="E235" s="218" t="s">
        <v>676</v>
      </c>
      <c r="F235" s="219" t="s">
        <v>677</v>
      </c>
      <c r="G235" s="220" t="s">
        <v>322</v>
      </c>
      <c r="H235" s="221">
        <v>610.91999999999996</v>
      </c>
      <c r="I235" s="222">
        <v>12.9</v>
      </c>
      <c r="J235" s="222">
        <f>ROUND(I235*H235,2)</f>
        <v>7880.8699999999999</v>
      </c>
      <c r="K235" s="223"/>
      <c r="L235" s="35"/>
      <c r="M235" s="224" t="s">
        <v>1</v>
      </c>
      <c r="N235" s="225" t="s">
        <v>38</v>
      </c>
      <c r="O235" s="226">
        <v>0.025000000000000001</v>
      </c>
      <c r="P235" s="226">
        <f>O235*H235</f>
        <v>15.273</v>
      </c>
      <c r="Q235" s="226">
        <v>9.0000000000000006E-05</v>
      </c>
      <c r="R235" s="226">
        <f>Q235*H235</f>
        <v>0.054982799999999998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7880.8699999999999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7880.8699999999999</v>
      </c>
      <c r="BL235" s="14" t="s">
        <v>288</v>
      </c>
      <c r="BM235" s="228" t="s">
        <v>678</v>
      </c>
    </row>
    <row r="236" s="2" customFormat="1" ht="21.75" customHeight="1">
      <c r="A236" s="29"/>
      <c r="B236" s="30"/>
      <c r="C236" s="217" t="s">
        <v>679</v>
      </c>
      <c r="D236" s="217" t="s">
        <v>284</v>
      </c>
      <c r="E236" s="218" t="s">
        <v>680</v>
      </c>
      <c r="F236" s="219" t="s">
        <v>681</v>
      </c>
      <c r="G236" s="220" t="s">
        <v>501</v>
      </c>
      <c r="H236" s="221">
        <v>2</v>
      </c>
      <c r="I236" s="222">
        <v>2220</v>
      </c>
      <c r="J236" s="222">
        <f>ROUND(I236*H236,2)</f>
        <v>4440</v>
      </c>
      <c r="K236" s="223"/>
      <c r="L236" s="35"/>
      <c r="M236" s="224" t="s">
        <v>1</v>
      </c>
      <c r="N236" s="225" t="s">
        <v>38</v>
      </c>
      <c r="O236" s="226">
        <v>0.14899999999999999</v>
      </c>
      <c r="P236" s="226">
        <f>O236*H236</f>
        <v>0.29799999999999999</v>
      </c>
      <c r="Q236" s="226">
        <v>0.00114</v>
      </c>
      <c r="R236" s="226">
        <f>Q236*H236</f>
        <v>0.0022799999999999999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4440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4440</v>
      </c>
      <c r="BL236" s="14" t="s">
        <v>288</v>
      </c>
      <c r="BM236" s="228" t="s">
        <v>682</v>
      </c>
    </row>
    <row r="237" s="12" customFormat="1" ht="22.8" customHeight="1">
      <c r="A237" s="12"/>
      <c r="B237" s="202"/>
      <c r="C237" s="203"/>
      <c r="D237" s="204" t="s">
        <v>72</v>
      </c>
      <c r="E237" s="215" t="s">
        <v>315</v>
      </c>
      <c r="F237" s="215" t="s">
        <v>683</v>
      </c>
      <c r="G237" s="203"/>
      <c r="H237" s="203"/>
      <c r="I237" s="203"/>
      <c r="J237" s="216">
        <f>BK237</f>
        <v>109889.17999999999</v>
      </c>
      <c r="K237" s="203"/>
      <c r="L237" s="207"/>
      <c r="M237" s="208"/>
      <c r="N237" s="209"/>
      <c r="O237" s="209"/>
      <c r="P237" s="210">
        <f>SUM(P238:P246)</f>
        <v>85.872746000000006</v>
      </c>
      <c r="Q237" s="209"/>
      <c r="R237" s="210">
        <f>SUM(R238:R246)</f>
        <v>0.0097296000000000014</v>
      </c>
      <c r="S237" s="209"/>
      <c r="T237" s="211">
        <f>SUM(T238:T246)</f>
        <v>26.64536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2" t="s">
        <v>80</v>
      </c>
      <c r="AT237" s="213" t="s">
        <v>72</v>
      </c>
      <c r="AU237" s="213" t="s">
        <v>80</v>
      </c>
      <c r="AY237" s="212" t="s">
        <v>282</v>
      </c>
      <c r="BK237" s="214">
        <f>SUM(BK238:BK246)</f>
        <v>109889.17999999999</v>
      </c>
    </row>
    <row r="238" s="2" customFormat="1" ht="21.75" customHeight="1">
      <c r="A238" s="29"/>
      <c r="B238" s="30"/>
      <c r="C238" s="217" t="s">
        <v>684</v>
      </c>
      <c r="D238" s="217" t="s">
        <v>284</v>
      </c>
      <c r="E238" s="218" t="s">
        <v>685</v>
      </c>
      <c r="F238" s="219" t="s">
        <v>686</v>
      </c>
      <c r="G238" s="220" t="s">
        <v>322</v>
      </c>
      <c r="H238" s="221">
        <v>121.62000000000001</v>
      </c>
      <c r="I238" s="222">
        <v>7.0300000000000002</v>
      </c>
      <c r="J238" s="222">
        <f>ROUND(I238*H238,2)</f>
        <v>854.99000000000001</v>
      </c>
      <c r="K238" s="223"/>
      <c r="L238" s="35"/>
      <c r="M238" s="224" t="s">
        <v>1</v>
      </c>
      <c r="N238" s="225" t="s">
        <v>38</v>
      </c>
      <c r="O238" s="226">
        <v>0.0030000000000000001</v>
      </c>
      <c r="P238" s="226">
        <f>O238*H238</f>
        <v>0.36486000000000002</v>
      </c>
      <c r="Q238" s="226">
        <v>8.0000000000000007E-05</v>
      </c>
      <c r="R238" s="226">
        <f>Q238*H238</f>
        <v>0.0097296000000000014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854.99000000000001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854.99000000000001</v>
      </c>
      <c r="BL238" s="14" t="s">
        <v>288</v>
      </c>
      <c r="BM238" s="228" t="s">
        <v>687</v>
      </c>
    </row>
    <row r="239" s="2" customFormat="1" ht="16.5" customHeight="1">
      <c r="A239" s="29"/>
      <c r="B239" s="30"/>
      <c r="C239" s="217" t="s">
        <v>688</v>
      </c>
      <c r="D239" s="217" t="s">
        <v>284</v>
      </c>
      <c r="E239" s="218" t="s">
        <v>689</v>
      </c>
      <c r="F239" s="219" t="s">
        <v>690</v>
      </c>
      <c r="G239" s="220" t="s">
        <v>322</v>
      </c>
      <c r="H239" s="221">
        <v>121.62000000000001</v>
      </c>
      <c r="I239" s="222">
        <v>5.7199999999999998</v>
      </c>
      <c r="J239" s="222">
        <f>ROUND(I239*H239,2)</f>
        <v>695.66999999999996</v>
      </c>
      <c r="K239" s="223"/>
      <c r="L239" s="35"/>
      <c r="M239" s="224" t="s">
        <v>1</v>
      </c>
      <c r="N239" s="225" t="s">
        <v>38</v>
      </c>
      <c r="O239" s="226">
        <v>0.016</v>
      </c>
      <c r="P239" s="226">
        <f>O239*H239</f>
        <v>1.9459200000000001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695.66999999999996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695.66999999999996</v>
      </c>
      <c r="BL239" s="14" t="s">
        <v>288</v>
      </c>
      <c r="BM239" s="228" t="s">
        <v>691</v>
      </c>
    </row>
    <row r="240" s="2" customFormat="1" ht="33" customHeight="1">
      <c r="A240" s="29"/>
      <c r="B240" s="30"/>
      <c r="C240" s="217" t="s">
        <v>692</v>
      </c>
      <c r="D240" s="217" t="s">
        <v>284</v>
      </c>
      <c r="E240" s="218" t="s">
        <v>693</v>
      </c>
      <c r="F240" s="219" t="s">
        <v>694</v>
      </c>
      <c r="G240" s="220" t="s">
        <v>322</v>
      </c>
      <c r="H240" s="221">
        <v>537.48400000000004</v>
      </c>
      <c r="I240" s="222">
        <v>115</v>
      </c>
      <c r="J240" s="222">
        <f>ROUND(I240*H240,2)</f>
        <v>61810.660000000003</v>
      </c>
      <c r="K240" s="223"/>
      <c r="L240" s="35"/>
      <c r="M240" s="224" t="s">
        <v>1</v>
      </c>
      <c r="N240" s="225" t="s">
        <v>38</v>
      </c>
      <c r="O240" s="226">
        <v>0</v>
      </c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61810.660000000003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61810.660000000003</v>
      </c>
      <c r="BL240" s="14" t="s">
        <v>288</v>
      </c>
      <c r="BM240" s="228" t="s">
        <v>695</v>
      </c>
    </row>
    <row r="241" s="2" customFormat="1" ht="21.75" customHeight="1">
      <c r="A241" s="29"/>
      <c r="B241" s="30"/>
      <c r="C241" s="217" t="s">
        <v>696</v>
      </c>
      <c r="D241" s="217" t="s">
        <v>284</v>
      </c>
      <c r="E241" s="218" t="s">
        <v>697</v>
      </c>
      <c r="F241" s="219" t="s">
        <v>698</v>
      </c>
      <c r="G241" s="220" t="s">
        <v>322</v>
      </c>
      <c r="H241" s="221">
        <v>693.59400000000005</v>
      </c>
      <c r="I241" s="222">
        <v>30.100000000000001</v>
      </c>
      <c r="J241" s="222">
        <f>ROUND(I241*H241,2)</f>
        <v>20877.18</v>
      </c>
      <c r="K241" s="223"/>
      <c r="L241" s="35"/>
      <c r="M241" s="224" t="s">
        <v>1</v>
      </c>
      <c r="N241" s="225" t="s">
        <v>38</v>
      </c>
      <c r="O241" s="226">
        <v>0.067000000000000004</v>
      </c>
      <c r="P241" s="226">
        <f>O241*H241</f>
        <v>46.470798000000009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20877.18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20877.18</v>
      </c>
      <c r="BL241" s="14" t="s">
        <v>288</v>
      </c>
      <c r="BM241" s="228" t="s">
        <v>699</v>
      </c>
    </row>
    <row r="242" s="2" customFormat="1" ht="16.5" customHeight="1">
      <c r="A242" s="29"/>
      <c r="B242" s="30"/>
      <c r="C242" s="217" t="s">
        <v>700</v>
      </c>
      <c r="D242" s="217" t="s">
        <v>284</v>
      </c>
      <c r="E242" s="218" t="s">
        <v>701</v>
      </c>
      <c r="F242" s="219" t="s">
        <v>702</v>
      </c>
      <c r="G242" s="220" t="s">
        <v>322</v>
      </c>
      <c r="H242" s="221">
        <v>77.066000000000002</v>
      </c>
      <c r="I242" s="222">
        <v>66.599999999999994</v>
      </c>
      <c r="J242" s="222">
        <f>ROUND(I242*H242,2)</f>
        <v>5132.6000000000004</v>
      </c>
      <c r="K242" s="223"/>
      <c r="L242" s="35"/>
      <c r="M242" s="224" t="s">
        <v>1</v>
      </c>
      <c r="N242" s="225" t="s">
        <v>38</v>
      </c>
      <c r="O242" s="226">
        <v>0.155</v>
      </c>
      <c r="P242" s="226">
        <f>O242*H242</f>
        <v>11.945230000000001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5132.6000000000004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5132.6000000000004</v>
      </c>
      <c r="BL242" s="14" t="s">
        <v>288</v>
      </c>
      <c r="BM242" s="228" t="s">
        <v>703</v>
      </c>
    </row>
    <row r="243" s="2" customFormat="1" ht="21.75" customHeight="1">
      <c r="A243" s="29"/>
      <c r="B243" s="30"/>
      <c r="C243" s="217" t="s">
        <v>704</v>
      </c>
      <c r="D243" s="217" t="s">
        <v>284</v>
      </c>
      <c r="E243" s="218" t="s">
        <v>705</v>
      </c>
      <c r="F243" s="219" t="s">
        <v>706</v>
      </c>
      <c r="G243" s="220" t="s">
        <v>322</v>
      </c>
      <c r="H243" s="221">
        <v>9.3919999999999995</v>
      </c>
      <c r="I243" s="222">
        <v>84</v>
      </c>
      <c r="J243" s="222">
        <f>ROUND(I243*H243,2)</f>
        <v>788.92999999999995</v>
      </c>
      <c r="K243" s="223"/>
      <c r="L243" s="35"/>
      <c r="M243" s="224" t="s">
        <v>1</v>
      </c>
      <c r="N243" s="225" t="s">
        <v>38</v>
      </c>
      <c r="O243" s="226">
        <v>0.19600000000000001</v>
      </c>
      <c r="P243" s="226">
        <f>O243*H243</f>
        <v>1.840832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788.92999999999995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788.92999999999995</v>
      </c>
      <c r="BL243" s="14" t="s">
        <v>288</v>
      </c>
      <c r="BM243" s="228" t="s">
        <v>707</v>
      </c>
    </row>
    <row r="244" s="2" customFormat="1" ht="21.75" customHeight="1">
      <c r="A244" s="29"/>
      <c r="B244" s="30"/>
      <c r="C244" s="217" t="s">
        <v>708</v>
      </c>
      <c r="D244" s="217" t="s">
        <v>284</v>
      </c>
      <c r="E244" s="218" t="s">
        <v>709</v>
      </c>
      <c r="F244" s="219" t="s">
        <v>710</v>
      </c>
      <c r="G244" s="220" t="s">
        <v>322</v>
      </c>
      <c r="H244" s="221">
        <v>67.674000000000007</v>
      </c>
      <c r="I244" s="222">
        <v>129</v>
      </c>
      <c r="J244" s="222">
        <f>ROUND(I244*H244,2)</f>
        <v>8729.9500000000007</v>
      </c>
      <c r="K244" s="223"/>
      <c r="L244" s="35"/>
      <c r="M244" s="224" t="s">
        <v>1</v>
      </c>
      <c r="N244" s="225" t="s">
        <v>38</v>
      </c>
      <c r="O244" s="226">
        <v>0.30499999999999999</v>
      </c>
      <c r="P244" s="226">
        <f>O244*H244</f>
        <v>20.64057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8729.9500000000007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8729.9500000000007</v>
      </c>
      <c r="BL244" s="14" t="s">
        <v>288</v>
      </c>
      <c r="BM244" s="228" t="s">
        <v>711</v>
      </c>
    </row>
    <row r="245" s="2" customFormat="1" ht="21.75" customHeight="1">
      <c r="A245" s="29"/>
      <c r="B245" s="30"/>
      <c r="C245" s="217" t="s">
        <v>712</v>
      </c>
      <c r="D245" s="217" t="s">
        <v>284</v>
      </c>
      <c r="E245" s="218" t="s">
        <v>713</v>
      </c>
      <c r="F245" s="219" t="s">
        <v>714</v>
      </c>
      <c r="G245" s="220" t="s">
        <v>287</v>
      </c>
      <c r="H245" s="221">
        <v>1332.268</v>
      </c>
      <c r="I245" s="222">
        <v>0.75</v>
      </c>
      <c r="J245" s="222">
        <f>ROUND(I245*H245,2)</f>
        <v>999.20000000000005</v>
      </c>
      <c r="K245" s="223"/>
      <c r="L245" s="35"/>
      <c r="M245" s="224" t="s">
        <v>1</v>
      </c>
      <c r="N245" s="225" t="s">
        <v>38</v>
      </c>
      <c r="O245" s="226">
        <v>0.002</v>
      </c>
      <c r="P245" s="226">
        <f>O245*H245</f>
        <v>2.664536</v>
      </c>
      <c r="Q245" s="226">
        <v>0</v>
      </c>
      <c r="R245" s="226">
        <f>Q245*H245</f>
        <v>0</v>
      </c>
      <c r="S245" s="226">
        <v>0.02</v>
      </c>
      <c r="T245" s="227">
        <f>S245*H245</f>
        <v>26.64536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999.20000000000005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999.20000000000005</v>
      </c>
      <c r="BL245" s="14" t="s">
        <v>288</v>
      </c>
      <c r="BM245" s="228" t="s">
        <v>715</v>
      </c>
    </row>
    <row r="246" s="2" customFormat="1" ht="16.5" customHeight="1">
      <c r="A246" s="29"/>
      <c r="B246" s="30"/>
      <c r="C246" s="217" t="s">
        <v>716</v>
      </c>
      <c r="D246" s="217" t="s">
        <v>284</v>
      </c>
      <c r="E246" s="218" t="s">
        <v>717</v>
      </c>
      <c r="F246" s="219" t="s">
        <v>718</v>
      </c>
      <c r="G246" s="220" t="s">
        <v>719</v>
      </c>
      <c r="H246" s="221">
        <v>1</v>
      </c>
      <c r="I246" s="222">
        <v>10000</v>
      </c>
      <c r="J246" s="222">
        <f>ROUND(I246*H246,2)</f>
        <v>10000</v>
      </c>
      <c r="K246" s="223"/>
      <c r="L246" s="35"/>
      <c r="M246" s="224" t="s">
        <v>1</v>
      </c>
      <c r="N246" s="225" t="s">
        <v>38</v>
      </c>
      <c r="O246" s="226">
        <v>0</v>
      </c>
      <c r="P246" s="226">
        <f>O246*H246</f>
        <v>0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10000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10000</v>
      </c>
      <c r="BL246" s="14" t="s">
        <v>288</v>
      </c>
      <c r="BM246" s="228" t="s">
        <v>720</v>
      </c>
    </row>
    <row r="247" s="12" customFormat="1" ht="22.8" customHeight="1">
      <c r="A247" s="12"/>
      <c r="B247" s="202"/>
      <c r="C247" s="203"/>
      <c r="D247" s="204" t="s">
        <v>72</v>
      </c>
      <c r="E247" s="215" t="s">
        <v>721</v>
      </c>
      <c r="F247" s="215" t="s">
        <v>722</v>
      </c>
      <c r="G247" s="203"/>
      <c r="H247" s="203"/>
      <c r="I247" s="203"/>
      <c r="J247" s="216">
        <f>BK247</f>
        <v>257072.17999999999</v>
      </c>
      <c r="K247" s="203"/>
      <c r="L247" s="207"/>
      <c r="M247" s="208"/>
      <c r="N247" s="209"/>
      <c r="O247" s="209"/>
      <c r="P247" s="210">
        <f>SUM(P248:P255)</f>
        <v>103.30200400000001</v>
      </c>
      <c r="Q247" s="209"/>
      <c r="R247" s="210">
        <f>SUM(R248:R255)</f>
        <v>0</v>
      </c>
      <c r="S247" s="209"/>
      <c r="T247" s="211">
        <f>SUM(T248:T255)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2" t="s">
        <v>80</v>
      </c>
      <c r="AT247" s="213" t="s">
        <v>72</v>
      </c>
      <c r="AU247" s="213" t="s">
        <v>80</v>
      </c>
      <c r="AY247" s="212" t="s">
        <v>282</v>
      </c>
      <c r="BK247" s="214">
        <f>SUM(BK248:BK255)</f>
        <v>257072.17999999999</v>
      </c>
    </row>
    <row r="248" s="2" customFormat="1" ht="21.75" customHeight="1">
      <c r="A248" s="29"/>
      <c r="B248" s="30"/>
      <c r="C248" s="217" t="s">
        <v>723</v>
      </c>
      <c r="D248" s="217" t="s">
        <v>284</v>
      </c>
      <c r="E248" s="218" t="s">
        <v>724</v>
      </c>
      <c r="F248" s="219" t="s">
        <v>725</v>
      </c>
      <c r="G248" s="220" t="s">
        <v>429</v>
      </c>
      <c r="H248" s="221">
        <v>1008.245</v>
      </c>
      <c r="I248" s="222">
        <v>42.700000000000003</v>
      </c>
      <c r="J248" s="222">
        <f>ROUND(I248*H248,2)</f>
        <v>43052.059999999998</v>
      </c>
      <c r="K248" s="223"/>
      <c r="L248" s="35"/>
      <c r="M248" s="224" t="s">
        <v>1</v>
      </c>
      <c r="N248" s="225" t="s">
        <v>38</v>
      </c>
      <c r="O248" s="226">
        <v>0.029999999999999999</v>
      </c>
      <c r="P248" s="226">
        <f>O248*H248</f>
        <v>30.247349999999997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43052.059999999998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43052.059999999998</v>
      </c>
      <c r="BL248" s="14" t="s">
        <v>288</v>
      </c>
      <c r="BM248" s="228" t="s">
        <v>726</v>
      </c>
    </row>
    <row r="249" s="2" customFormat="1" ht="21.75" customHeight="1">
      <c r="A249" s="29"/>
      <c r="B249" s="30"/>
      <c r="C249" s="217" t="s">
        <v>727</v>
      </c>
      <c r="D249" s="217" t="s">
        <v>284</v>
      </c>
      <c r="E249" s="218" t="s">
        <v>728</v>
      </c>
      <c r="F249" s="219" t="s">
        <v>729</v>
      </c>
      <c r="G249" s="220" t="s">
        <v>429</v>
      </c>
      <c r="H249" s="221">
        <v>7680.8090000000002</v>
      </c>
      <c r="I249" s="222">
        <v>9.6300000000000008</v>
      </c>
      <c r="J249" s="222">
        <f>ROUND(I249*H249,2)</f>
        <v>73966.190000000002</v>
      </c>
      <c r="K249" s="223"/>
      <c r="L249" s="35"/>
      <c r="M249" s="224" t="s">
        <v>1</v>
      </c>
      <c r="N249" s="225" t="s">
        <v>38</v>
      </c>
      <c r="O249" s="226">
        <v>0.002</v>
      </c>
      <c r="P249" s="226">
        <f>O249*H249</f>
        <v>15.361618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73966.190000000002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73966.190000000002</v>
      </c>
      <c r="BL249" s="14" t="s">
        <v>288</v>
      </c>
      <c r="BM249" s="228" t="s">
        <v>730</v>
      </c>
    </row>
    <row r="250" s="2" customFormat="1" ht="21.75" customHeight="1">
      <c r="A250" s="29"/>
      <c r="B250" s="30"/>
      <c r="C250" s="217" t="s">
        <v>731</v>
      </c>
      <c r="D250" s="217" t="s">
        <v>284</v>
      </c>
      <c r="E250" s="218" t="s">
        <v>732</v>
      </c>
      <c r="F250" s="219" t="s">
        <v>733</v>
      </c>
      <c r="G250" s="220" t="s">
        <v>429</v>
      </c>
      <c r="H250" s="221">
        <v>71.147999999999996</v>
      </c>
      <c r="I250" s="222">
        <v>48</v>
      </c>
      <c r="J250" s="222">
        <f>ROUND(I250*H250,2)</f>
        <v>3415.0999999999999</v>
      </c>
      <c r="K250" s="223"/>
      <c r="L250" s="35"/>
      <c r="M250" s="224" t="s">
        <v>1</v>
      </c>
      <c r="N250" s="225" t="s">
        <v>38</v>
      </c>
      <c r="O250" s="226">
        <v>0.032000000000000001</v>
      </c>
      <c r="P250" s="226">
        <f>O250*H250</f>
        <v>2.2767360000000001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3415.0999999999999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3415.0999999999999</v>
      </c>
      <c r="BL250" s="14" t="s">
        <v>288</v>
      </c>
      <c r="BM250" s="228" t="s">
        <v>734</v>
      </c>
    </row>
    <row r="251" s="2" customFormat="1" ht="21.75" customHeight="1">
      <c r="A251" s="29"/>
      <c r="B251" s="30"/>
      <c r="C251" s="217" t="s">
        <v>735</v>
      </c>
      <c r="D251" s="217" t="s">
        <v>284</v>
      </c>
      <c r="E251" s="218" t="s">
        <v>736</v>
      </c>
      <c r="F251" s="219" t="s">
        <v>737</v>
      </c>
      <c r="G251" s="220" t="s">
        <v>429</v>
      </c>
      <c r="H251" s="221">
        <v>711.48000000000002</v>
      </c>
      <c r="I251" s="222">
        <v>12.300000000000001</v>
      </c>
      <c r="J251" s="222">
        <f>ROUND(I251*H251,2)</f>
        <v>8751.2000000000007</v>
      </c>
      <c r="K251" s="223"/>
      <c r="L251" s="35"/>
      <c r="M251" s="224" t="s">
        <v>1</v>
      </c>
      <c r="N251" s="225" t="s">
        <v>38</v>
      </c>
      <c r="O251" s="226">
        <v>0.0030000000000000001</v>
      </c>
      <c r="P251" s="226">
        <f>O251*H251</f>
        <v>2.1344400000000001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8751.2000000000007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8751.2000000000007</v>
      </c>
      <c r="BL251" s="14" t="s">
        <v>288</v>
      </c>
      <c r="BM251" s="228" t="s">
        <v>738</v>
      </c>
    </row>
    <row r="252" s="2" customFormat="1" ht="21.75" customHeight="1">
      <c r="A252" s="29"/>
      <c r="B252" s="30"/>
      <c r="C252" s="217" t="s">
        <v>739</v>
      </c>
      <c r="D252" s="217" t="s">
        <v>284</v>
      </c>
      <c r="E252" s="218" t="s">
        <v>740</v>
      </c>
      <c r="F252" s="219" t="s">
        <v>741</v>
      </c>
      <c r="G252" s="220" t="s">
        <v>429</v>
      </c>
      <c r="H252" s="221">
        <v>321.37</v>
      </c>
      <c r="I252" s="222">
        <v>165</v>
      </c>
      <c r="J252" s="222">
        <f>ROUND(I252*H252,2)</f>
        <v>53026.050000000003</v>
      </c>
      <c r="K252" s="223"/>
      <c r="L252" s="35"/>
      <c r="M252" s="224" t="s">
        <v>1</v>
      </c>
      <c r="N252" s="225" t="s">
        <v>38</v>
      </c>
      <c r="O252" s="226">
        <v>0.159</v>
      </c>
      <c r="P252" s="226">
        <f>O252*H252</f>
        <v>51.097830000000002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53026.050000000003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53026.050000000003</v>
      </c>
      <c r="BL252" s="14" t="s">
        <v>288</v>
      </c>
      <c r="BM252" s="228" t="s">
        <v>742</v>
      </c>
    </row>
    <row r="253" s="2" customFormat="1" ht="16.5" customHeight="1">
      <c r="A253" s="29"/>
      <c r="B253" s="30"/>
      <c r="C253" s="217" t="s">
        <v>743</v>
      </c>
      <c r="D253" s="217" t="s">
        <v>284</v>
      </c>
      <c r="E253" s="218" t="s">
        <v>744</v>
      </c>
      <c r="F253" s="219" t="s">
        <v>745</v>
      </c>
      <c r="G253" s="220" t="s">
        <v>429</v>
      </c>
      <c r="H253" s="221">
        <v>364.005</v>
      </c>
      <c r="I253" s="222">
        <v>11.1</v>
      </c>
      <c r="J253" s="222">
        <f>ROUND(I253*H253,2)</f>
        <v>4040.46</v>
      </c>
      <c r="K253" s="223"/>
      <c r="L253" s="35"/>
      <c r="M253" s="224" t="s">
        <v>1</v>
      </c>
      <c r="N253" s="225" t="s">
        <v>38</v>
      </c>
      <c r="O253" s="226">
        <v>0.0060000000000000001</v>
      </c>
      <c r="P253" s="226">
        <f>O253*H253</f>
        <v>2.1840299999999999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4040.46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4040.46</v>
      </c>
      <c r="BL253" s="14" t="s">
        <v>288</v>
      </c>
      <c r="BM253" s="228" t="s">
        <v>746</v>
      </c>
    </row>
    <row r="254" s="2" customFormat="1" ht="44.25" customHeight="1">
      <c r="A254" s="29"/>
      <c r="B254" s="30"/>
      <c r="C254" s="217" t="s">
        <v>747</v>
      </c>
      <c r="D254" s="217" t="s">
        <v>284</v>
      </c>
      <c r="E254" s="218" t="s">
        <v>748</v>
      </c>
      <c r="F254" s="219" t="s">
        <v>749</v>
      </c>
      <c r="G254" s="220" t="s">
        <v>429</v>
      </c>
      <c r="H254" s="221">
        <v>208.91800000000001</v>
      </c>
      <c r="I254" s="222">
        <v>253</v>
      </c>
      <c r="J254" s="222">
        <f>ROUND(I254*H254,2)</f>
        <v>52856.25</v>
      </c>
      <c r="K254" s="223"/>
      <c r="L254" s="35"/>
      <c r="M254" s="224" t="s">
        <v>1</v>
      </c>
      <c r="N254" s="225" t="s">
        <v>38</v>
      </c>
      <c r="O254" s="226">
        <v>0</v>
      </c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52856.25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52856.25</v>
      </c>
      <c r="BL254" s="14" t="s">
        <v>288</v>
      </c>
      <c r="BM254" s="228" t="s">
        <v>750</v>
      </c>
    </row>
    <row r="255" s="2" customFormat="1" ht="44.25" customHeight="1">
      <c r="A255" s="29"/>
      <c r="B255" s="30"/>
      <c r="C255" s="217" t="s">
        <v>751</v>
      </c>
      <c r="D255" s="217" t="s">
        <v>284</v>
      </c>
      <c r="E255" s="218" t="s">
        <v>752</v>
      </c>
      <c r="F255" s="219" t="s">
        <v>753</v>
      </c>
      <c r="G255" s="220" t="s">
        <v>429</v>
      </c>
      <c r="H255" s="221">
        <v>35.573999999999998</v>
      </c>
      <c r="I255" s="222">
        <v>505</v>
      </c>
      <c r="J255" s="222">
        <f>ROUND(I255*H255,2)</f>
        <v>17964.869999999999</v>
      </c>
      <c r="K255" s="223"/>
      <c r="L255" s="35"/>
      <c r="M255" s="224" t="s">
        <v>1</v>
      </c>
      <c r="N255" s="225" t="s">
        <v>38</v>
      </c>
      <c r="O255" s="226">
        <v>0</v>
      </c>
      <c r="P255" s="226">
        <f>O255*H255</f>
        <v>0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17964.869999999999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17964.869999999999</v>
      </c>
      <c r="BL255" s="14" t="s">
        <v>288</v>
      </c>
      <c r="BM255" s="228" t="s">
        <v>754</v>
      </c>
    </row>
    <row r="256" s="12" customFormat="1" ht="22.8" customHeight="1">
      <c r="A256" s="12"/>
      <c r="B256" s="202"/>
      <c r="C256" s="203"/>
      <c r="D256" s="204" t="s">
        <v>72</v>
      </c>
      <c r="E256" s="215" t="s">
        <v>755</v>
      </c>
      <c r="F256" s="215" t="s">
        <v>756</v>
      </c>
      <c r="G256" s="203"/>
      <c r="H256" s="203"/>
      <c r="I256" s="203"/>
      <c r="J256" s="216">
        <f>BK256</f>
        <v>579653.48999999999</v>
      </c>
      <c r="K256" s="203"/>
      <c r="L256" s="207"/>
      <c r="M256" s="208"/>
      <c r="N256" s="209"/>
      <c r="O256" s="209"/>
      <c r="P256" s="210">
        <f>P257</f>
        <v>898.31115999999997</v>
      </c>
      <c r="Q256" s="209"/>
      <c r="R256" s="210">
        <f>R257</f>
        <v>0</v>
      </c>
      <c r="S256" s="209"/>
      <c r="T256" s="211">
        <f>T257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2" t="s">
        <v>80</v>
      </c>
      <c r="AT256" s="213" t="s">
        <v>72</v>
      </c>
      <c r="AU256" s="213" t="s">
        <v>80</v>
      </c>
      <c r="AY256" s="212" t="s">
        <v>282</v>
      </c>
      <c r="BK256" s="214">
        <f>BK257</f>
        <v>579653.48999999999</v>
      </c>
    </row>
    <row r="257" s="2" customFormat="1" ht="21.75" customHeight="1">
      <c r="A257" s="29"/>
      <c r="B257" s="30"/>
      <c r="C257" s="217" t="s">
        <v>757</v>
      </c>
      <c r="D257" s="217" t="s">
        <v>284</v>
      </c>
      <c r="E257" s="218" t="s">
        <v>758</v>
      </c>
      <c r="F257" s="219" t="s">
        <v>759</v>
      </c>
      <c r="G257" s="220" t="s">
        <v>429</v>
      </c>
      <c r="H257" s="221">
        <v>606.96699999999998</v>
      </c>
      <c r="I257" s="222">
        <v>955</v>
      </c>
      <c r="J257" s="222">
        <f>ROUND(I257*H257,2)</f>
        <v>579653.48999999999</v>
      </c>
      <c r="K257" s="223"/>
      <c r="L257" s="35"/>
      <c r="M257" s="224" t="s">
        <v>1</v>
      </c>
      <c r="N257" s="225" t="s">
        <v>38</v>
      </c>
      <c r="O257" s="226">
        <v>1.48</v>
      </c>
      <c r="P257" s="226">
        <f>O257*H257</f>
        <v>898.31115999999997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579653.48999999999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579653.48999999999</v>
      </c>
      <c r="BL257" s="14" t="s">
        <v>288</v>
      </c>
      <c r="BM257" s="228" t="s">
        <v>760</v>
      </c>
    </row>
    <row r="258" s="12" customFormat="1" ht="25.92" customHeight="1">
      <c r="A258" s="12"/>
      <c r="B258" s="202"/>
      <c r="C258" s="203"/>
      <c r="D258" s="204" t="s">
        <v>72</v>
      </c>
      <c r="E258" s="205" t="s">
        <v>378</v>
      </c>
      <c r="F258" s="205" t="s">
        <v>761</v>
      </c>
      <c r="G258" s="203"/>
      <c r="H258" s="203"/>
      <c r="I258" s="203"/>
      <c r="J258" s="206">
        <f>BK258</f>
        <v>32819.199999999997</v>
      </c>
      <c r="K258" s="203"/>
      <c r="L258" s="207"/>
      <c r="M258" s="208"/>
      <c r="N258" s="209"/>
      <c r="O258" s="209"/>
      <c r="P258" s="210">
        <f>P259</f>
        <v>24.8916</v>
      </c>
      <c r="Q258" s="209"/>
      <c r="R258" s="210">
        <f>R259</f>
        <v>0.062259999999999996</v>
      </c>
      <c r="S258" s="209"/>
      <c r="T258" s="211">
        <f>T259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12" t="s">
        <v>155</v>
      </c>
      <c r="AT258" s="213" t="s">
        <v>72</v>
      </c>
      <c r="AU258" s="213" t="s">
        <v>73</v>
      </c>
      <c r="AY258" s="212" t="s">
        <v>282</v>
      </c>
      <c r="BK258" s="214">
        <f>BK259</f>
        <v>32819.199999999997</v>
      </c>
    </row>
    <row r="259" s="12" customFormat="1" ht="22.8" customHeight="1">
      <c r="A259" s="12"/>
      <c r="B259" s="202"/>
      <c r="C259" s="203"/>
      <c r="D259" s="204" t="s">
        <v>72</v>
      </c>
      <c r="E259" s="215" t="s">
        <v>762</v>
      </c>
      <c r="F259" s="215" t="s">
        <v>763</v>
      </c>
      <c r="G259" s="203"/>
      <c r="H259" s="203"/>
      <c r="I259" s="203"/>
      <c r="J259" s="216">
        <f>BK259</f>
        <v>32819.199999999997</v>
      </c>
      <c r="K259" s="203"/>
      <c r="L259" s="207"/>
      <c r="M259" s="208"/>
      <c r="N259" s="209"/>
      <c r="O259" s="209"/>
      <c r="P259" s="210">
        <f>SUM(P260:P262)</f>
        <v>24.8916</v>
      </c>
      <c r="Q259" s="209"/>
      <c r="R259" s="210">
        <f>SUM(R260:R262)</f>
        <v>0.062259999999999996</v>
      </c>
      <c r="S259" s="209"/>
      <c r="T259" s="211">
        <f>SUM(T260:T262)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12" t="s">
        <v>155</v>
      </c>
      <c r="AT259" s="213" t="s">
        <v>72</v>
      </c>
      <c r="AU259" s="213" t="s">
        <v>80</v>
      </c>
      <c r="AY259" s="212" t="s">
        <v>282</v>
      </c>
      <c r="BK259" s="214">
        <f>SUM(BK260:BK262)</f>
        <v>32819.199999999997</v>
      </c>
    </row>
    <row r="260" s="2" customFormat="1" ht="21.75" customHeight="1">
      <c r="A260" s="29"/>
      <c r="B260" s="30"/>
      <c r="C260" s="217" t="s">
        <v>764</v>
      </c>
      <c r="D260" s="217" t="s">
        <v>284</v>
      </c>
      <c r="E260" s="218" t="s">
        <v>765</v>
      </c>
      <c r="F260" s="219" t="s">
        <v>766</v>
      </c>
      <c r="G260" s="220" t="s">
        <v>322</v>
      </c>
      <c r="H260" s="221">
        <v>9.5999999999999996</v>
      </c>
      <c r="I260" s="222">
        <v>972</v>
      </c>
      <c r="J260" s="222">
        <f>ROUND(I260*H260,2)</f>
        <v>9331.2000000000007</v>
      </c>
      <c r="K260" s="223"/>
      <c r="L260" s="35"/>
      <c r="M260" s="224" t="s">
        <v>1</v>
      </c>
      <c r="N260" s="225" t="s">
        <v>38</v>
      </c>
      <c r="O260" s="226">
        <v>1.1970000000000001</v>
      </c>
      <c r="P260" s="226">
        <f>O260*H260</f>
        <v>11.491200000000001</v>
      </c>
      <c r="Q260" s="226">
        <v>0.00036000000000000002</v>
      </c>
      <c r="R260" s="226">
        <f>Q260*H260</f>
        <v>0.0034560000000000003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544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9331.2000000000007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9331.2000000000007</v>
      </c>
      <c r="BL260" s="14" t="s">
        <v>544</v>
      </c>
      <c r="BM260" s="228" t="s">
        <v>767</v>
      </c>
    </row>
    <row r="261" s="2" customFormat="1" ht="21.75" customHeight="1">
      <c r="A261" s="29"/>
      <c r="B261" s="30"/>
      <c r="C261" s="217" t="s">
        <v>768</v>
      </c>
      <c r="D261" s="217" t="s">
        <v>284</v>
      </c>
      <c r="E261" s="218" t="s">
        <v>769</v>
      </c>
      <c r="F261" s="219" t="s">
        <v>770</v>
      </c>
      <c r="G261" s="220" t="s">
        <v>501</v>
      </c>
      <c r="H261" s="221">
        <v>2</v>
      </c>
      <c r="I261" s="222">
        <v>3440</v>
      </c>
      <c r="J261" s="222">
        <f>ROUND(I261*H261,2)</f>
        <v>6880</v>
      </c>
      <c r="K261" s="223"/>
      <c r="L261" s="35"/>
      <c r="M261" s="224" t="s">
        <v>1</v>
      </c>
      <c r="N261" s="225" t="s">
        <v>38</v>
      </c>
      <c r="O261" s="226">
        <v>3.3690000000000002</v>
      </c>
      <c r="P261" s="226">
        <f>O261*H261</f>
        <v>6.7380000000000004</v>
      </c>
      <c r="Q261" s="226">
        <v>0.0035300000000000002</v>
      </c>
      <c r="R261" s="226">
        <f>Q261*H261</f>
        <v>0.0070600000000000003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544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6880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6880</v>
      </c>
      <c r="BL261" s="14" t="s">
        <v>544</v>
      </c>
      <c r="BM261" s="228" t="s">
        <v>771</v>
      </c>
    </row>
    <row r="262" s="2" customFormat="1" ht="21.75" customHeight="1">
      <c r="A262" s="29"/>
      <c r="B262" s="30"/>
      <c r="C262" s="217" t="s">
        <v>772</v>
      </c>
      <c r="D262" s="217" t="s">
        <v>284</v>
      </c>
      <c r="E262" s="218" t="s">
        <v>773</v>
      </c>
      <c r="F262" s="219" t="s">
        <v>774</v>
      </c>
      <c r="G262" s="220" t="s">
        <v>322</v>
      </c>
      <c r="H262" s="221">
        <v>9.5999999999999996</v>
      </c>
      <c r="I262" s="222">
        <v>1730</v>
      </c>
      <c r="J262" s="222">
        <f>ROUND(I262*H262,2)</f>
        <v>16608</v>
      </c>
      <c r="K262" s="223"/>
      <c r="L262" s="35"/>
      <c r="M262" s="240" t="s">
        <v>1</v>
      </c>
      <c r="N262" s="241" t="s">
        <v>38</v>
      </c>
      <c r="O262" s="242">
        <v>0.69399999999999995</v>
      </c>
      <c r="P262" s="242">
        <f>O262*H262</f>
        <v>6.662399999999999</v>
      </c>
      <c r="Q262" s="242">
        <v>0.0053899999999999998</v>
      </c>
      <c r="R262" s="242">
        <f>Q262*H262</f>
        <v>0.051743999999999998</v>
      </c>
      <c r="S262" s="242">
        <v>0</v>
      </c>
      <c r="T262" s="243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544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16608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16608</v>
      </c>
      <c r="BL262" s="14" t="s">
        <v>544</v>
      </c>
      <c r="BM262" s="228" t="s">
        <v>775</v>
      </c>
    </row>
    <row r="263" s="2" customFormat="1" ht="6.96" customHeight="1">
      <c r="A263" s="29"/>
      <c r="B263" s="56"/>
      <c r="C263" s="57"/>
      <c r="D263" s="57"/>
      <c r="E263" s="57"/>
      <c r="F263" s="57"/>
      <c r="G263" s="57"/>
      <c r="H263" s="57"/>
      <c r="I263" s="57"/>
      <c r="J263" s="57"/>
      <c r="K263" s="57"/>
      <c r="L263" s="35"/>
      <c r="M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</row>
  </sheetData>
  <sheetProtection sheet="1" autoFilter="0" formatColumns="0" formatRows="0" objects="1" scenarios="1" spinCount="100000" saltValue="F/kwGFievY30ZmakdyzPd+kim7LNRE1iKLM+/93YRcLqPlo+O/vUxzKztbzyyxnglqdQSnV7mw1IGAqcNhXHkA==" hashValue="8MJnXHBxjqybJPjKPt1PV0ccJgfh0drW0ZnI+kRwXCoRS4maa7kpvm04kqjTH1Z3vk0M6vallDSN3ID/Aa2+Bg==" algorithmName="SHA-512" password="CC35"/>
  <autoFilter ref="C131:K26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142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1565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1747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ROUND(J129, 2)</f>
        <v>1661896.23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ROUND((SUM(BE129:BE259)),  2)</f>
        <v>1661896.23</v>
      </c>
      <c r="G35" s="29"/>
      <c r="H35" s="29"/>
      <c r="I35" s="155">
        <v>0.20999999999999999</v>
      </c>
      <c r="J35" s="154">
        <f>ROUND(((SUM(BE129:BE259))*I35),  2)</f>
        <v>348998.21000000002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ROUND((SUM(BF129:BF259)),  2)</f>
        <v>0</v>
      </c>
      <c r="G36" s="29"/>
      <c r="H36" s="29"/>
      <c r="I36" s="155">
        <v>0.14999999999999999</v>
      </c>
      <c r="J36" s="154">
        <f>ROUND(((SUM(BF129:BF259))*I36),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ROUND((SUM(BG129:BG259)),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ROUND((SUM(BH129:BH259)),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ROUND((SUM(BI129:BI259)),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2010894.4399999999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1565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002-5 - Stoky D - Horní Kruty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J129</f>
        <v>1661896.2300000002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J130</f>
        <v>1661896.2300000002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J131</f>
        <v>1066809.1900000002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258</v>
      </c>
      <c r="E101" s="187"/>
      <c r="F101" s="187"/>
      <c r="G101" s="187"/>
      <c r="H101" s="187"/>
      <c r="I101" s="187"/>
      <c r="J101" s="188">
        <f>J183</f>
        <v>3898.4200000000001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259</v>
      </c>
      <c r="E102" s="187"/>
      <c r="F102" s="187"/>
      <c r="G102" s="187"/>
      <c r="H102" s="187"/>
      <c r="I102" s="187"/>
      <c r="J102" s="188">
        <f>J185</f>
        <v>16540.060000000001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260</v>
      </c>
      <c r="E103" s="187"/>
      <c r="F103" s="187"/>
      <c r="G103" s="187"/>
      <c r="H103" s="187"/>
      <c r="I103" s="187"/>
      <c r="J103" s="188">
        <f>J187</f>
        <v>86093.009999999995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261</v>
      </c>
      <c r="E104" s="187"/>
      <c r="F104" s="187"/>
      <c r="G104" s="187"/>
      <c r="H104" s="187"/>
      <c r="I104" s="187"/>
      <c r="J104" s="188">
        <f>J203</f>
        <v>324584.40000000002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262</v>
      </c>
      <c r="E105" s="187"/>
      <c r="F105" s="187"/>
      <c r="G105" s="187"/>
      <c r="H105" s="187"/>
      <c r="I105" s="187"/>
      <c r="J105" s="188">
        <f>J237</f>
        <v>44607.780000000006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263</v>
      </c>
      <c r="E106" s="187"/>
      <c r="F106" s="187"/>
      <c r="G106" s="187"/>
      <c r="H106" s="187"/>
      <c r="I106" s="187"/>
      <c r="J106" s="188">
        <f>J249</f>
        <v>37970.630000000005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264</v>
      </c>
      <c r="E107" s="187"/>
      <c r="F107" s="187"/>
      <c r="G107" s="187"/>
      <c r="H107" s="187"/>
      <c r="I107" s="187"/>
      <c r="J107" s="188">
        <f>J258</f>
        <v>81392.740000000005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29"/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6.96" customHeight="1">
      <c r="A109" s="29"/>
      <c r="B109" s="56"/>
      <c r="C109" s="57"/>
      <c r="D109" s="57"/>
      <c r="E109" s="57"/>
      <c r="F109" s="57"/>
      <c r="G109" s="57"/>
      <c r="H109" s="57"/>
      <c r="I109" s="57"/>
      <c r="J109" s="57"/>
      <c r="K109" s="57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="2" customFormat="1" ht="6.96" customHeight="1">
      <c r="A113" s="29"/>
      <c r="B113" s="58"/>
      <c r="C113" s="59"/>
      <c r="D113" s="59"/>
      <c r="E113" s="59"/>
      <c r="F113" s="59"/>
      <c r="G113" s="59"/>
      <c r="H113" s="59"/>
      <c r="I113" s="59"/>
      <c r="J113" s="59"/>
      <c r="K113" s="59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24.96" customHeight="1">
      <c r="A114" s="29"/>
      <c r="B114" s="30"/>
      <c r="C114" s="20" t="s">
        <v>267</v>
      </c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6.96" customHeight="1">
      <c r="A115" s="29"/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14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26.25" customHeight="1">
      <c r="A117" s="29"/>
      <c r="B117" s="30"/>
      <c r="C117" s="31"/>
      <c r="D117" s="31"/>
      <c r="E117" s="174" t="str">
        <f>E7</f>
        <v>Kanalizace a ČOV pro obec Horní Kruty, místní část Dolní Kruty, Přestavlky a Bohouňovice II</v>
      </c>
      <c r="F117" s="26"/>
      <c r="G117" s="26"/>
      <c r="H117" s="26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1" customFormat="1" ht="12" customHeight="1">
      <c r="B118" s="18"/>
      <c r="C118" s="26" t="s">
        <v>246</v>
      </c>
      <c r="D118" s="19"/>
      <c r="E118" s="19"/>
      <c r="F118" s="19"/>
      <c r="G118" s="19"/>
      <c r="H118" s="19"/>
      <c r="I118" s="19"/>
      <c r="J118" s="19"/>
      <c r="K118" s="19"/>
      <c r="L118" s="17"/>
    </row>
    <row r="119" s="2" customFormat="1" ht="16.5" customHeight="1">
      <c r="A119" s="29"/>
      <c r="B119" s="30"/>
      <c r="C119" s="31"/>
      <c r="D119" s="31"/>
      <c r="E119" s="174" t="s">
        <v>1565</v>
      </c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12" customHeight="1">
      <c r="A120" s="29"/>
      <c r="B120" s="30"/>
      <c r="C120" s="26" t="s">
        <v>248</v>
      </c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6.5" customHeight="1">
      <c r="A121" s="29"/>
      <c r="B121" s="30"/>
      <c r="C121" s="31"/>
      <c r="D121" s="31"/>
      <c r="E121" s="66" t="str">
        <f>E11</f>
        <v>002-5 - Stoky D - Horní Kruty</v>
      </c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6.96" customHeight="1">
      <c r="A122" s="29"/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2" customHeight="1">
      <c r="A123" s="29"/>
      <c r="B123" s="30"/>
      <c r="C123" s="26" t="s">
        <v>18</v>
      </c>
      <c r="D123" s="31"/>
      <c r="E123" s="31"/>
      <c r="F123" s="23" t="str">
        <f>F14</f>
        <v>Horní Kruty, místní část Dolní Kruty, Přestavlky a</v>
      </c>
      <c r="G123" s="31"/>
      <c r="H123" s="31"/>
      <c r="I123" s="26" t="s">
        <v>20</v>
      </c>
      <c r="J123" s="69" t="str">
        <f>IF(J14="","",J14)</f>
        <v>10. 2. 2021</v>
      </c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6.96" customHeight="1">
      <c r="A124" s="29"/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40.05" customHeight="1">
      <c r="A125" s="29"/>
      <c r="B125" s="30"/>
      <c r="C125" s="26" t="s">
        <v>22</v>
      </c>
      <c r="D125" s="31"/>
      <c r="E125" s="31"/>
      <c r="F125" s="23" t="str">
        <f>E17</f>
        <v>Obec Horní Kruty</v>
      </c>
      <c r="G125" s="31"/>
      <c r="H125" s="31"/>
      <c r="I125" s="26" t="s">
        <v>28</v>
      </c>
      <c r="J125" s="27" t="str">
        <f>E23</f>
        <v>Vodohospodářské inženýrské služby a.s.</v>
      </c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5.15" customHeight="1">
      <c r="A126" s="29"/>
      <c r="B126" s="30"/>
      <c r="C126" s="26" t="s">
        <v>26</v>
      </c>
      <c r="D126" s="31"/>
      <c r="E126" s="31"/>
      <c r="F126" s="23" t="str">
        <f>IF(E20="","",E20)</f>
        <v xml:space="preserve"> </v>
      </c>
      <c r="G126" s="31"/>
      <c r="H126" s="31"/>
      <c r="I126" s="26" t="s">
        <v>31</v>
      </c>
      <c r="J126" s="27" t="str">
        <f>E26</f>
        <v xml:space="preserve"> 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0.32" customHeight="1">
      <c r="A127" s="29"/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11" customFormat="1" ht="29.28" customHeight="1">
      <c r="A128" s="190"/>
      <c r="B128" s="191"/>
      <c r="C128" s="192" t="s">
        <v>268</v>
      </c>
      <c r="D128" s="193" t="s">
        <v>58</v>
      </c>
      <c r="E128" s="193" t="s">
        <v>54</v>
      </c>
      <c r="F128" s="193" t="s">
        <v>55</v>
      </c>
      <c r="G128" s="193" t="s">
        <v>269</v>
      </c>
      <c r="H128" s="193" t="s">
        <v>270</v>
      </c>
      <c r="I128" s="193" t="s">
        <v>271</v>
      </c>
      <c r="J128" s="194" t="s">
        <v>252</v>
      </c>
      <c r="K128" s="195" t="s">
        <v>272</v>
      </c>
      <c r="L128" s="196"/>
      <c r="M128" s="90" t="s">
        <v>1</v>
      </c>
      <c r="N128" s="91" t="s">
        <v>37</v>
      </c>
      <c r="O128" s="91" t="s">
        <v>273</v>
      </c>
      <c r="P128" s="91" t="s">
        <v>274</v>
      </c>
      <c r="Q128" s="91" t="s">
        <v>275</v>
      </c>
      <c r="R128" s="91" t="s">
        <v>276</v>
      </c>
      <c r="S128" s="91" t="s">
        <v>277</v>
      </c>
      <c r="T128" s="92" t="s">
        <v>278</v>
      </c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</row>
    <row r="129" s="2" customFormat="1" ht="22.8" customHeight="1">
      <c r="A129" s="29"/>
      <c r="B129" s="30"/>
      <c r="C129" s="97" t="s">
        <v>279</v>
      </c>
      <c r="D129" s="31"/>
      <c r="E129" s="31"/>
      <c r="F129" s="31"/>
      <c r="G129" s="31"/>
      <c r="H129" s="31"/>
      <c r="I129" s="31"/>
      <c r="J129" s="197">
        <f>BK129</f>
        <v>1661896.2300000002</v>
      </c>
      <c r="K129" s="31"/>
      <c r="L129" s="35"/>
      <c r="M129" s="93"/>
      <c r="N129" s="198"/>
      <c r="O129" s="94"/>
      <c r="P129" s="199">
        <f>P130</f>
        <v>2086.1683760000005</v>
      </c>
      <c r="Q129" s="94"/>
      <c r="R129" s="199">
        <f>R130</f>
        <v>85.228139189999979</v>
      </c>
      <c r="S129" s="94"/>
      <c r="T129" s="200">
        <f>T130</f>
        <v>60.833803999999994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72</v>
      </c>
      <c r="AU129" s="14" t="s">
        <v>254</v>
      </c>
      <c r="BK129" s="201">
        <f>BK130</f>
        <v>1661896.2300000002</v>
      </c>
    </row>
    <row r="130" s="12" customFormat="1" ht="25.92" customHeight="1">
      <c r="A130" s="12"/>
      <c r="B130" s="202"/>
      <c r="C130" s="203"/>
      <c r="D130" s="204" t="s">
        <v>72</v>
      </c>
      <c r="E130" s="205" t="s">
        <v>280</v>
      </c>
      <c r="F130" s="205" t="s">
        <v>281</v>
      </c>
      <c r="G130" s="203"/>
      <c r="H130" s="203"/>
      <c r="I130" s="203"/>
      <c r="J130" s="206">
        <f>BK130</f>
        <v>1661896.2300000002</v>
      </c>
      <c r="K130" s="203"/>
      <c r="L130" s="207"/>
      <c r="M130" s="208"/>
      <c r="N130" s="209"/>
      <c r="O130" s="209"/>
      <c r="P130" s="210">
        <f>P131+P183+P185+P187+P203+P237+P249+P258</f>
        <v>2086.1683760000005</v>
      </c>
      <c r="Q130" s="209"/>
      <c r="R130" s="210">
        <f>R131+R183+R185+R187+R203+R237+R249+R258</f>
        <v>85.228139189999979</v>
      </c>
      <c r="S130" s="209"/>
      <c r="T130" s="211">
        <f>T131+T183+T185+T187+T203+T237+T249+T258</f>
        <v>60.833803999999994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2" t="s">
        <v>80</v>
      </c>
      <c r="AT130" s="213" t="s">
        <v>72</v>
      </c>
      <c r="AU130" s="213" t="s">
        <v>73</v>
      </c>
      <c r="AY130" s="212" t="s">
        <v>282</v>
      </c>
      <c r="BK130" s="214">
        <f>BK131+BK183+BK185+BK187+BK203+BK237+BK249+BK258</f>
        <v>1661896.2300000002</v>
      </c>
    </row>
    <row r="131" s="12" customFormat="1" ht="22.8" customHeight="1">
      <c r="A131" s="12"/>
      <c r="B131" s="202"/>
      <c r="C131" s="203"/>
      <c r="D131" s="204" t="s">
        <v>72</v>
      </c>
      <c r="E131" s="215" t="s">
        <v>80</v>
      </c>
      <c r="F131" s="215" t="s">
        <v>283</v>
      </c>
      <c r="G131" s="203"/>
      <c r="H131" s="203"/>
      <c r="I131" s="203"/>
      <c r="J131" s="216">
        <f>BK131</f>
        <v>1066809.1900000002</v>
      </c>
      <c r="K131" s="203"/>
      <c r="L131" s="207"/>
      <c r="M131" s="208"/>
      <c r="N131" s="209"/>
      <c r="O131" s="209"/>
      <c r="P131" s="210">
        <f>SUM(P132:P182)</f>
        <v>1658.0992000000006</v>
      </c>
      <c r="Q131" s="209"/>
      <c r="R131" s="210">
        <f>SUM(R132:R182)</f>
        <v>1.93618142</v>
      </c>
      <c r="S131" s="209"/>
      <c r="T131" s="211">
        <f>SUM(T132:T182)</f>
        <v>59.963983999999996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80</v>
      </c>
      <c r="AY131" s="212" t="s">
        <v>282</v>
      </c>
      <c r="BK131" s="214">
        <f>SUM(BK132:BK182)</f>
        <v>1066809.1900000002</v>
      </c>
    </row>
    <row r="132" s="2" customFormat="1" ht="21.75" customHeight="1">
      <c r="A132" s="29"/>
      <c r="B132" s="30"/>
      <c r="C132" s="217" t="s">
        <v>80</v>
      </c>
      <c r="D132" s="217" t="s">
        <v>284</v>
      </c>
      <c r="E132" s="218" t="s">
        <v>899</v>
      </c>
      <c r="F132" s="219" t="s">
        <v>900</v>
      </c>
      <c r="G132" s="220" t="s">
        <v>287</v>
      </c>
      <c r="H132" s="221">
        <v>21.82</v>
      </c>
      <c r="I132" s="222">
        <v>96.400000000000006</v>
      </c>
      <c r="J132" s="222">
        <f>ROUND(I132*H132,2)</f>
        <v>2103.4499999999998</v>
      </c>
      <c r="K132" s="223"/>
      <c r="L132" s="35"/>
      <c r="M132" s="224" t="s">
        <v>1</v>
      </c>
      <c r="N132" s="225" t="s">
        <v>38</v>
      </c>
      <c r="O132" s="226">
        <v>0.313</v>
      </c>
      <c r="P132" s="226">
        <f>O132*H132</f>
        <v>6.8296600000000005</v>
      </c>
      <c r="Q132" s="226">
        <v>0</v>
      </c>
      <c r="R132" s="226">
        <f>Q132*H132</f>
        <v>0</v>
      </c>
      <c r="S132" s="226">
        <v>0.255</v>
      </c>
      <c r="T132" s="227">
        <f>S132*H132</f>
        <v>5.5640999999999998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82</v>
      </c>
      <c r="AY132" s="14" t="s">
        <v>282</v>
      </c>
      <c r="BE132" s="229">
        <f>IF(N132="základní",J132,0)</f>
        <v>2103.4499999999998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2103.4499999999998</v>
      </c>
      <c r="BL132" s="14" t="s">
        <v>288</v>
      </c>
      <c r="BM132" s="228" t="s">
        <v>1483</v>
      </c>
    </row>
    <row r="133" s="2" customFormat="1" ht="21.75" customHeight="1">
      <c r="A133" s="29"/>
      <c r="B133" s="30"/>
      <c r="C133" s="217" t="s">
        <v>82</v>
      </c>
      <c r="D133" s="217" t="s">
        <v>284</v>
      </c>
      <c r="E133" s="218" t="s">
        <v>1567</v>
      </c>
      <c r="F133" s="219" t="s">
        <v>1568</v>
      </c>
      <c r="G133" s="220" t="s">
        <v>287</v>
      </c>
      <c r="H133" s="221">
        <v>2.54</v>
      </c>
      <c r="I133" s="222">
        <v>126</v>
      </c>
      <c r="J133" s="222">
        <f>ROUND(I133*H133,2)</f>
        <v>320.04000000000002</v>
      </c>
      <c r="K133" s="223"/>
      <c r="L133" s="35"/>
      <c r="M133" s="224" t="s">
        <v>1</v>
      </c>
      <c r="N133" s="225" t="s">
        <v>38</v>
      </c>
      <c r="O133" s="226">
        <v>0.40999999999999998</v>
      </c>
      <c r="P133" s="226">
        <f>O133*H133</f>
        <v>1.0413999999999999</v>
      </c>
      <c r="Q133" s="226">
        <v>0</v>
      </c>
      <c r="R133" s="226">
        <f>Q133*H133</f>
        <v>0</v>
      </c>
      <c r="S133" s="226">
        <v>0.26000000000000001</v>
      </c>
      <c r="T133" s="227">
        <f>S133*H133</f>
        <v>0.66039999999999999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320.04000000000002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320.04000000000002</v>
      </c>
      <c r="BL133" s="14" t="s">
        <v>288</v>
      </c>
      <c r="BM133" s="228" t="s">
        <v>1569</v>
      </c>
    </row>
    <row r="134" s="2" customFormat="1" ht="21.75" customHeight="1">
      <c r="A134" s="29"/>
      <c r="B134" s="30"/>
      <c r="C134" s="217" t="s">
        <v>155</v>
      </c>
      <c r="D134" s="217" t="s">
        <v>284</v>
      </c>
      <c r="E134" s="218" t="s">
        <v>1061</v>
      </c>
      <c r="F134" s="219" t="s">
        <v>1062</v>
      </c>
      <c r="G134" s="220" t="s">
        <v>287</v>
      </c>
      <c r="H134" s="221">
        <v>82.25</v>
      </c>
      <c r="I134" s="222">
        <v>64.599999999999994</v>
      </c>
      <c r="J134" s="222">
        <f>ROUND(I134*H134,2)</f>
        <v>5313.3500000000004</v>
      </c>
      <c r="K134" s="223"/>
      <c r="L134" s="35"/>
      <c r="M134" s="224" t="s">
        <v>1</v>
      </c>
      <c r="N134" s="225" t="s">
        <v>38</v>
      </c>
      <c r="O134" s="226">
        <v>0.13100000000000001</v>
      </c>
      <c r="P134" s="226">
        <f>O134*H134</f>
        <v>10.774750000000001</v>
      </c>
      <c r="Q134" s="226">
        <v>0</v>
      </c>
      <c r="R134" s="226">
        <f>Q134*H134</f>
        <v>0</v>
      </c>
      <c r="S134" s="226">
        <v>0.19</v>
      </c>
      <c r="T134" s="227">
        <f>S134*H134</f>
        <v>15.6275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5313.3500000000004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5313.3500000000004</v>
      </c>
      <c r="BL134" s="14" t="s">
        <v>288</v>
      </c>
      <c r="BM134" s="228" t="s">
        <v>1063</v>
      </c>
    </row>
    <row r="135" s="2" customFormat="1" ht="21.75" customHeight="1">
      <c r="A135" s="29"/>
      <c r="B135" s="30"/>
      <c r="C135" s="217" t="s">
        <v>288</v>
      </c>
      <c r="D135" s="217" t="s">
        <v>284</v>
      </c>
      <c r="E135" s="218" t="s">
        <v>1064</v>
      </c>
      <c r="F135" s="219" t="s">
        <v>1065</v>
      </c>
      <c r="G135" s="220" t="s">
        <v>287</v>
      </c>
      <c r="H135" s="221">
        <v>42.490000000000002</v>
      </c>
      <c r="I135" s="222">
        <v>93.700000000000003</v>
      </c>
      <c r="J135" s="222">
        <f>ROUND(I135*H135,2)</f>
        <v>3981.3099999999999</v>
      </c>
      <c r="K135" s="223"/>
      <c r="L135" s="35"/>
      <c r="M135" s="224" t="s">
        <v>1</v>
      </c>
      <c r="N135" s="225" t="s">
        <v>38</v>
      </c>
      <c r="O135" s="226">
        <v>0.19</v>
      </c>
      <c r="P135" s="226">
        <f>O135*H135</f>
        <v>8.0731000000000002</v>
      </c>
      <c r="Q135" s="226">
        <v>0</v>
      </c>
      <c r="R135" s="226">
        <f>Q135*H135</f>
        <v>0</v>
      </c>
      <c r="S135" s="226">
        <v>0.28999999999999998</v>
      </c>
      <c r="T135" s="227">
        <f>S135*H135</f>
        <v>12.322099999999999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3981.3099999999999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3981.3099999999999</v>
      </c>
      <c r="BL135" s="14" t="s">
        <v>288</v>
      </c>
      <c r="BM135" s="228" t="s">
        <v>1066</v>
      </c>
    </row>
    <row r="136" s="2" customFormat="1" ht="21.75" customHeight="1">
      <c r="A136" s="29"/>
      <c r="B136" s="30"/>
      <c r="C136" s="217" t="s">
        <v>299</v>
      </c>
      <c r="D136" s="217" t="s">
        <v>284</v>
      </c>
      <c r="E136" s="218" t="s">
        <v>1570</v>
      </c>
      <c r="F136" s="219" t="s">
        <v>1571</v>
      </c>
      <c r="G136" s="220" t="s">
        <v>287</v>
      </c>
      <c r="H136" s="221">
        <v>8.3200000000000003</v>
      </c>
      <c r="I136" s="222">
        <v>139</v>
      </c>
      <c r="J136" s="222">
        <f>ROUND(I136*H136,2)</f>
        <v>1156.48</v>
      </c>
      <c r="K136" s="223"/>
      <c r="L136" s="35"/>
      <c r="M136" s="224" t="s">
        <v>1</v>
      </c>
      <c r="N136" s="225" t="s">
        <v>38</v>
      </c>
      <c r="O136" s="226">
        <v>0.30099999999999999</v>
      </c>
      <c r="P136" s="226">
        <f>O136*H136</f>
        <v>2.5043199999999999</v>
      </c>
      <c r="Q136" s="226">
        <v>0</v>
      </c>
      <c r="R136" s="226">
        <f>Q136*H136</f>
        <v>0</v>
      </c>
      <c r="S136" s="226">
        <v>0.44</v>
      </c>
      <c r="T136" s="227">
        <f>S136*H136</f>
        <v>3.6608000000000001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1156.48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1156.48</v>
      </c>
      <c r="BL136" s="14" t="s">
        <v>288</v>
      </c>
      <c r="BM136" s="228" t="s">
        <v>1572</v>
      </c>
    </row>
    <row r="137" s="2" customFormat="1" ht="21.75" customHeight="1">
      <c r="A137" s="29"/>
      <c r="B137" s="30"/>
      <c r="C137" s="217" t="s">
        <v>303</v>
      </c>
      <c r="D137" s="217" t="s">
        <v>284</v>
      </c>
      <c r="E137" s="218" t="s">
        <v>1067</v>
      </c>
      <c r="F137" s="219" t="s">
        <v>1068</v>
      </c>
      <c r="G137" s="220" t="s">
        <v>287</v>
      </c>
      <c r="H137" s="221">
        <v>35.777999999999999</v>
      </c>
      <c r="I137" s="222">
        <v>77.299999999999997</v>
      </c>
      <c r="J137" s="222">
        <f>ROUND(I137*H137,2)</f>
        <v>2765.6399999999999</v>
      </c>
      <c r="K137" s="223"/>
      <c r="L137" s="35"/>
      <c r="M137" s="224" t="s">
        <v>1</v>
      </c>
      <c r="N137" s="225" t="s">
        <v>38</v>
      </c>
      <c r="O137" s="226">
        <v>0.158</v>
      </c>
      <c r="P137" s="226">
        <f>O137*H137</f>
        <v>5.6529239999999996</v>
      </c>
      <c r="Q137" s="226">
        <v>0</v>
      </c>
      <c r="R137" s="226">
        <f>Q137*H137</f>
        <v>0</v>
      </c>
      <c r="S137" s="226">
        <v>0.098000000000000004</v>
      </c>
      <c r="T137" s="227">
        <f>S137*H137</f>
        <v>3.5062440000000001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2765.6399999999999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2765.6399999999999</v>
      </c>
      <c r="BL137" s="14" t="s">
        <v>288</v>
      </c>
      <c r="BM137" s="228" t="s">
        <v>1069</v>
      </c>
    </row>
    <row r="138" s="2" customFormat="1" ht="21.75" customHeight="1">
      <c r="A138" s="29"/>
      <c r="B138" s="30"/>
      <c r="C138" s="217" t="s">
        <v>307</v>
      </c>
      <c r="D138" s="217" t="s">
        <v>284</v>
      </c>
      <c r="E138" s="218" t="s">
        <v>1070</v>
      </c>
      <c r="F138" s="219" t="s">
        <v>1071</v>
      </c>
      <c r="G138" s="220" t="s">
        <v>287</v>
      </c>
      <c r="H138" s="221">
        <v>40.829999999999998</v>
      </c>
      <c r="I138" s="222">
        <v>111</v>
      </c>
      <c r="J138" s="222">
        <f>ROUND(I138*H138,2)</f>
        <v>4532.1300000000001</v>
      </c>
      <c r="K138" s="223"/>
      <c r="L138" s="35"/>
      <c r="M138" s="224" t="s">
        <v>1</v>
      </c>
      <c r="N138" s="225" t="s">
        <v>38</v>
      </c>
      <c r="O138" s="226">
        <v>0.218</v>
      </c>
      <c r="P138" s="226">
        <f>O138*H138</f>
        <v>8.9009400000000003</v>
      </c>
      <c r="Q138" s="226">
        <v>0</v>
      </c>
      <c r="R138" s="226">
        <f>Q138*H138</f>
        <v>0</v>
      </c>
      <c r="S138" s="226">
        <v>0.22</v>
      </c>
      <c r="T138" s="227">
        <f>S138*H138</f>
        <v>8.9825999999999997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4532.1300000000001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4532.1300000000001</v>
      </c>
      <c r="BL138" s="14" t="s">
        <v>288</v>
      </c>
      <c r="BM138" s="228" t="s">
        <v>1072</v>
      </c>
    </row>
    <row r="139" s="2" customFormat="1" ht="21.75" customHeight="1">
      <c r="A139" s="29"/>
      <c r="B139" s="30"/>
      <c r="C139" s="217" t="s">
        <v>311</v>
      </c>
      <c r="D139" s="217" t="s">
        <v>284</v>
      </c>
      <c r="E139" s="218" t="s">
        <v>1528</v>
      </c>
      <c r="F139" s="219" t="s">
        <v>1529</v>
      </c>
      <c r="G139" s="220" t="s">
        <v>287</v>
      </c>
      <c r="H139" s="221">
        <v>8.3200000000000003</v>
      </c>
      <c r="I139" s="222">
        <v>187</v>
      </c>
      <c r="J139" s="222">
        <f>ROUND(I139*H139,2)</f>
        <v>1555.8399999999999</v>
      </c>
      <c r="K139" s="223"/>
      <c r="L139" s="35"/>
      <c r="M139" s="224" t="s">
        <v>1</v>
      </c>
      <c r="N139" s="225" t="s">
        <v>38</v>
      </c>
      <c r="O139" s="226">
        <v>0.378</v>
      </c>
      <c r="P139" s="226">
        <f>O139*H139</f>
        <v>3.1449600000000002</v>
      </c>
      <c r="Q139" s="226">
        <v>0</v>
      </c>
      <c r="R139" s="226">
        <f>Q139*H139</f>
        <v>0</v>
      </c>
      <c r="S139" s="226">
        <v>0.316</v>
      </c>
      <c r="T139" s="227">
        <f>S139*H139</f>
        <v>2.6291199999999999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1555.8399999999999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1555.8399999999999</v>
      </c>
      <c r="BL139" s="14" t="s">
        <v>288</v>
      </c>
      <c r="BM139" s="228" t="s">
        <v>1573</v>
      </c>
    </row>
    <row r="140" s="2" customFormat="1" ht="21.75" customHeight="1">
      <c r="A140" s="29"/>
      <c r="B140" s="30"/>
      <c r="C140" s="217" t="s">
        <v>315</v>
      </c>
      <c r="D140" s="217" t="s">
        <v>284</v>
      </c>
      <c r="E140" s="218" t="s">
        <v>316</v>
      </c>
      <c r="F140" s="219" t="s">
        <v>317</v>
      </c>
      <c r="G140" s="220" t="s">
        <v>287</v>
      </c>
      <c r="H140" s="221">
        <v>7.4880000000000004</v>
      </c>
      <c r="I140" s="222">
        <v>70</v>
      </c>
      <c r="J140" s="222">
        <f>ROUND(I140*H140,2)</f>
        <v>524.15999999999997</v>
      </c>
      <c r="K140" s="223"/>
      <c r="L140" s="35"/>
      <c r="M140" s="224" t="s">
        <v>1</v>
      </c>
      <c r="N140" s="225" t="s">
        <v>38</v>
      </c>
      <c r="O140" s="226">
        <v>0.012999999999999999</v>
      </c>
      <c r="P140" s="226">
        <f>O140*H140</f>
        <v>0.097344</v>
      </c>
      <c r="Q140" s="226">
        <v>9.0000000000000006E-05</v>
      </c>
      <c r="R140" s="226">
        <f>Q140*H140</f>
        <v>0.00067392000000000005</v>
      </c>
      <c r="S140" s="226">
        <v>0.11500000000000001</v>
      </c>
      <c r="T140" s="227">
        <f>S140*H140</f>
        <v>0.86112000000000011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524.15999999999997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524.15999999999997</v>
      </c>
      <c r="BL140" s="14" t="s">
        <v>288</v>
      </c>
      <c r="BM140" s="228" t="s">
        <v>1574</v>
      </c>
    </row>
    <row r="141" s="2" customFormat="1" ht="16.5" customHeight="1">
      <c r="A141" s="29"/>
      <c r="B141" s="30"/>
      <c r="C141" s="217" t="s">
        <v>319</v>
      </c>
      <c r="D141" s="217" t="s">
        <v>284</v>
      </c>
      <c r="E141" s="218" t="s">
        <v>810</v>
      </c>
      <c r="F141" s="219" t="s">
        <v>811</v>
      </c>
      <c r="G141" s="220" t="s">
        <v>322</v>
      </c>
      <c r="H141" s="221">
        <v>30</v>
      </c>
      <c r="I141" s="222">
        <v>59.899999999999999</v>
      </c>
      <c r="J141" s="222">
        <f>ROUND(I141*H141,2)</f>
        <v>1797</v>
      </c>
      <c r="K141" s="223"/>
      <c r="L141" s="35"/>
      <c r="M141" s="224" t="s">
        <v>1</v>
      </c>
      <c r="N141" s="225" t="s">
        <v>38</v>
      </c>
      <c r="O141" s="226">
        <v>0.13300000000000001</v>
      </c>
      <c r="P141" s="226">
        <f>O141*H141</f>
        <v>3.9900000000000002</v>
      </c>
      <c r="Q141" s="226">
        <v>0</v>
      </c>
      <c r="R141" s="226">
        <f>Q141*H141</f>
        <v>0</v>
      </c>
      <c r="S141" s="226">
        <v>0.20499999999999999</v>
      </c>
      <c r="T141" s="227">
        <f>S141*H141</f>
        <v>6.1499999999999995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1797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1797</v>
      </c>
      <c r="BL141" s="14" t="s">
        <v>288</v>
      </c>
      <c r="BM141" s="228" t="s">
        <v>1484</v>
      </c>
    </row>
    <row r="142" s="2" customFormat="1" ht="16.5" customHeight="1">
      <c r="A142" s="29"/>
      <c r="B142" s="30"/>
      <c r="C142" s="217" t="s">
        <v>324</v>
      </c>
      <c r="D142" s="217" t="s">
        <v>284</v>
      </c>
      <c r="E142" s="218" t="s">
        <v>335</v>
      </c>
      <c r="F142" s="219" t="s">
        <v>336</v>
      </c>
      <c r="G142" s="220" t="s">
        <v>322</v>
      </c>
      <c r="H142" s="221">
        <v>12.9</v>
      </c>
      <c r="I142" s="222">
        <v>248</v>
      </c>
      <c r="J142" s="222">
        <f>ROUND(I142*H142,2)</f>
        <v>3199.1999999999998</v>
      </c>
      <c r="K142" s="223"/>
      <c r="L142" s="35"/>
      <c r="M142" s="224" t="s">
        <v>1</v>
      </c>
      <c r="N142" s="225" t="s">
        <v>38</v>
      </c>
      <c r="O142" s="226">
        <v>0.58099999999999996</v>
      </c>
      <c r="P142" s="226">
        <f>O142*H142</f>
        <v>7.4948999999999995</v>
      </c>
      <c r="Q142" s="226">
        <v>0.036900000000000002</v>
      </c>
      <c r="R142" s="226">
        <f>Q142*H142</f>
        <v>0.47601000000000004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3199.1999999999998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3199.1999999999998</v>
      </c>
      <c r="BL142" s="14" t="s">
        <v>288</v>
      </c>
      <c r="BM142" s="228" t="s">
        <v>337</v>
      </c>
    </row>
    <row r="143" s="2" customFormat="1" ht="16.5" customHeight="1">
      <c r="A143" s="29"/>
      <c r="B143" s="30"/>
      <c r="C143" s="217" t="s">
        <v>329</v>
      </c>
      <c r="D143" s="217" t="s">
        <v>284</v>
      </c>
      <c r="E143" s="218" t="s">
        <v>778</v>
      </c>
      <c r="F143" s="219" t="s">
        <v>779</v>
      </c>
      <c r="G143" s="220" t="s">
        <v>322</v>
      </c>
      <c r="H143" s="221">
        <v>2.5800000000000001</v>
      </c>
      <c r="I143" s="222">
        <v>325</v>
      </c>
      <c r="J143" s="222">
        <f>ROUND(I143*H143,2)</f>
        <v>838.5</v>
      </c>
      <c r="K143" s="223"/>
      <c r="L143" s="35"/>
      <c r="M143" s="224" t="s">
        <v>1</v>
      </c>
      <c r="N143" s="225" t="s">
        <v>38</v>
      </c>
      <c r="O143" s="226">
        <v>0.81799999999999995</v>
      </c>
      <c r="P143" s="226">
        <f>O143*H143</f>
        <v>2.1104400000000001</v>
      </c>
      <c r="Q143" s="226">
        <v>0.0086800000000000002</v>
      </c>
      <c r="R143" s="226">
        <f>Q143*H143</f>
        <v>0.022394400000000002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838.5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838.5</v>
      </c>
      <c r="BL143" s="14" t="s">
        <v>288</v>
      </c>
      <c r="BM143" s="228" t="s">
        <v>780</v>
      </c>
    </row>
    <row r="144" s="2" customFormat="1" ht="21.75" customHeight="1">
      <c r="A144" s="29"/>
      <c r="B144" s="30"/>
      <c r="C144" s="217" t="s">
        <v>334</v>
      </c>
      <c r="D144" s="217" t="s">
        <v>284</v>
      </c>
      <c r="E144" s="218" t="s">
        <v>339</v>
      </c>
      <c r="F144" s="219" t="s">
        <v>340</v>
      </c>
      <c r="G144" s="220" t="s">
        <v>322</v>
      </c>
      <c r="H144" s="221">
        <v>19.350000000000001</v>
      </c>
      <c r="I144" s="222">
        <v>238</v>
      </c>
      <c r="J144" s="222">
        <f>ROUND(I144*H144,2)</f>
        <v>4605.3000000000002</v>
      </c>
      <c r="K144" s="223"/>
      <c r="L144" s="35"/>
      <c r="M144" s="224" t="s">
        <v>1</v>
      </c>
      <c r="N144" s="225" t="s">
        <v>38</v>
      </c>
      <c r="O144" s="226">
        <v>0.54700000000000004</v>
      </c>
      <c r="P144" s="226">
        <f>O144*H144</f>
        <v>10.584450000000002</v>
      </c>
      <c r="Q144" s="226">
        <v>0.036900000000000002</v>
      </c>
      <c r="R144" s="226">
        <f>Q144*H144</f>
        <v>0.71401500000000007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4605.3000000000002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4605.3000000000002</v>
      </c>
      <c r="BL144" s="14" t="s">
        <v>288</v>
      </c>
      <c r="BM144" s="228" t="s">
        <v>341</v>
      </c>
    </row>
    <row r="145" s="2" customFormat="1" ht="21.75" customHeight="1">
      <c r="A145" s="29"/>
      <c r="B145" s="30"/>
      <c r="C145" s="217" t="s">
        <v>338</v>
      </c>
      <c r="D145" s="217" t="s">
        <v>284</v>
      </c>
      <c r="E145" s="218" t="s">
        <v>342</v>
      </c>
      <c r="F145" s="219" t="s">
        <v>343</v>
      </c>
      <c r="G145" s="220" t="s">
        <v>322</v>
      </c>
      <c r="H145" s="221">
        <v>176.68000000000001</v>
      </c>
      <c r="I145" s="222">
        <v>63.100000000000001</v>
      </c>
      <c r="J145" s="222">
        <f>ROUND(I145*H145,2)</f>
        <v>11148.51</v>
      </c>
      <c r="K145" s="223"/>
      <c r="L145" s="35"/>
      <c r="M145" s="224" t="s">
        <v>1</v>
      </c>
      <c r="N145" s="225" t="s">
        <v>38</v>
      </c>
      <c r="O145" s="226">
        <v>0.113</v>
      </c>
      <c r="P145" s="226">
        <f>O145*H145</f>
        <v>19.964840000000002</v>
      </c>
      <c r="Q145" s="226">
        <v>0.00013999999999999999</v>
      </c>
      <c r="R145" s="226">
        <f>Q145*H145</f>
        <v>0.024735199999999999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11148.51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11148.51</v>
      </c>
      <c r="BL145" s="14" t="s">
        <v>288</v>
      </c>
      <c r="BM145" s="228" t="s">
        <v>908</v>
      </c>
    </row>
    <row r="146" s="2" customFormat="1" ht="21.75" customHeight="1">
      <c r="A146" s="29"/>
      <c r="B146" s="30"/>
      <c r="C146" s="217" t="s">
        <v>8</v>
      </c>
      <c r="D146" s="217" t="s">
        <v>284</v>
      </c>
      <c r="E146" s="218" t="s">
        <v>346</v>
      </c>
      <c r="F146" s="219" t="s">
        <v>347</v>
      </c>
      <c r="G146" s="220" t="s">
        <v>322</v>
      </c>
      <c r="H146" s="221">
        <v>176.68000000000001</v>
      </c>
      <c r="I146" s="222">
        <v>36.799999999999997</v>
      </c>
      <c r="J146" s="222">
        <f>ROUND(I146*H146,2)</f>
        <v>6501.8199999999997</v>
      </c>
      <c r="K146" s="223"/>
      <c r="L146" s="35"/>
      <c r="M146" s="224" t="s">
        <v>1</v>
      </c>
      <c r="N146" s="225" t="s">
        <v>38</v>
      </c>
      <c r="O146" s="226">
        <v>0.072999999999999995</v>
      </c>
      <c r="P146" s="226">
        <f>O146*H146</f>
        <v>12.897639999999999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6501.8199999999997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6501.8199999999997</v>
      </c>
      <c r="BL146" s="14" t="s">
        <v>288</v>
      </c>
      <c r="BM146" s="228" t="s">
        <v>909</v>
      </c>
    </row>
    <row r="147" s="2" customFormat="1" ht="21.75" customHeight="1">
      <c r="A147" s="29"/>
      <c r="B147" s="30"/>
      <c r="C147" s="217" t="s">
        <v>345</v>
      </c>
      <c r="D147" s="217" t="s">
        <v>284</v>
      </c>
      <c r="E147" s="218" t="s">
        <v>350</v>
      </c>
      <c r="F147" s="219" t="s">
        <v>351</v>
      </c>
      <c r="G147" s="220" t="s">
        <v>287</v>
      </c>
      <c r="H147" s="221">
        <v>23.559999999999999</v>
      </c>
      <c r="I147" s="222">
        <v>50.399999999999999</v>
      </c>
      <c r="J147" s="222">
        <f>ROUND(I147*H147,2)</f>
        <v>1187.4200000000001</v>
      </c>
      <c r="K147" s="223"/>
      <c r="L147" s="35"/>
      <c r="M147" s="224" t="s">
        <v>1</v>
      </c>
      <c r="N147" s="225" t="s">
        <v>38</v>
      </c>
      <c r="O147" s="226">
        <v>0.075999999999999998</v>
      </c>
      <c r="P147" s="226">
        <f>O147*H147</f>
        <v>1.7905599999999999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1187.4200000000001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1187.4200000000001</v>
      </c>
      <c r="BL147" s="14" t="s">
        <v>288</v>
      </c>
      <c r="BM147" s="228" t="s">
        <v>352</v>
      </c>
    </row>
    <row r="148" s="2" customFormat="1" ht="33" customHeight="1">
      <c r="A148" s="29"/>
      <c r="B148" s="30"/>
      <c r="C148" s="217" t="s">
        <v>349</v>
      </c>
      <c r="D148" s="217" t="s">
        <v>284</v>
      </c>
      <c r="E148" s="218" t="s">
        <v>1082</v>
      </c>
      <c r="F148" s="219" t="s">
        <v>1083</v>
      </c>
      <c r="G148" s="220" t="s">
        <v>356</v>
      </c>
      <c r="H148" s="221">
        <v>17.756</v>
      </c>
      <c r="I148" s="222">
        <v>820</v>
      </c>
      <c r="J148" s="222">
        <f>ROUND(I148*H148,2)</f>
        <v>14559.92</v>
      </c>
      <c r="K148" s="223"/>
      <c r="L148" s="35"/>
      <c r="M148" s="224" t="s">
        <v>1</v>
      </c>
      <c r="N148" s="225" t="s">
        <v>38</v>
      </c>
      <c r="O148" s="226">
        <v>1.583</v>
      </c>
      <c r="P148" s="226">
        <f>O148*H148</f>
        <v>28.107748000000001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14559.92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14559.92</v>
      </c>
      <c r="BL148" s="14" t="s">
        <v>288</v>
      </c>
      <c r="BM148" s="228" t="s">
        <v>1084</v>
      </c>
    </row>
    <row r="149" s="2" customFormat="1" ht="33" customHeight="1">
      <c r="A149" s="29"/>
      <c r="B149" s="30"/>
      <c r="C149" s="217" t="s">
        <v>353</v>
      </c>
      <c r="D149" s="217" t="s">
        <v>284</v>
      </c>
      <c r="E149" s="218" t="s">
        <v>1085</v>
      </c>
      <c r="F149" s="219" t="s">
        <v>1086</v>
      </c>
      <c r="G149" s="220" t="s">
        <v>356</v>
      </c>
      <c r="H149" s="221">
        <v>17.756</v>
      </c>
      <c r="I149" s="222">
        <v>1090</v>
      </c>
      <c r="J149" s="222">
        <f>ROUND(I149*H149,2)</f>
        <v>19354.040000000001</v>
      </c>
      <c r="K149" s="223"/>
      <c r="L149" s="35"/>
      <c r="M149" s="224" t="s">
        <v>1</v>
      </c>
      <c r="N149" s="225" t="s">
        <v>38</v>
      </c>
      <c r="O149" s="226">
        <v>2.1000000000000001</v>
      </c>
      <c r="P149" s="226">
        <f>O149*H149</f>
        <v>37.287600000000005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19354.040000000001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19354.040000000001</v>
      </c>
      <c r="BL149" s="14" t="s">
        <v>288</v>
      </c>
      <c r="BM149" s="228" t="s">
        <v>1087</v>
      </c>
    </row>
    <row r="150" s="2" customFormat="1" ht="33" customHeight="1">
      <c r="A150" s="29"/>
      <c r="B150" s="30"/>
      <c r="C150" s="217" t="s">
        <v>358</v>
      </c>
      <c r="D150" s="217" t="s">
        <v>284</v>
      </c>
      <c r="E150" s="218" t="s">
        <v>1575</v>
      </c>
      <c r="F150" s="219" t="s">
        <v>1576</v>
      </c>
      <c r="G150" s="220" t="s">
        <v>356</v>
      </c>
      <c r="H150" s="221">
        <v>133.47399999999999</v>
      </c>
      <c r="I150" s="222">
        <v>958</v>
      </c>
      <c r="J150" s="222">
        <f>ROUND(I150*H150,2)</f>
        <v>127868.09</v>
      </c>
      <c r="K150" s="223"/>
      <c r="L150" s="35"/>
      <c r="M150" s="224" t="s">
        <v>1</v>
      </c>
      <c r="N150" s="225" t="s">
        <v>38</v>
      </c>
      <c r="O150" s="226">
        <v>1.8500000000000001</v>
      </c>
      <c r="P150" s="226">
        <f>O150*H150</f>
        <v>246.92689999999999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127868.09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127868.09</v>
      </c>
      <c r="BL150" s="14" t="s">
        <v>288</v>
      </c>
      <c r="BM150" s="228" t="s">
        <v>357</v>
      </c>
    </row>
    <row r="151" s="2" customFormat="1" ht="33" customHeight="1">
      <c r="A151" s="29"/>
      <c r="B151" s="30"/>
      <c r="C151" s="217" t="s">
        <v>362</v>
      </c>
      <c r="D151" s="217" t="s">
        <v>284</v>
      </c>
      <c r="E151" s="218" t="s">
        <v>1577</v>
      </c>
      <c r="F151" s="219" t="s">
        <v>1578</v>
      </c>
      <c r="G151" s="220" t="s">
        <v>356</v>
      </c>
      <c r="H151" s="221">
        <v>125.465</v>
      </c>
      <c r="I151" s="222">
        <v>1290</v>
      </c>
      <c r="J151" s="222">
        <f>ROUND(I151*H151,2)</f>
        <v>161849.85000000001</v>
      </c>
      <c r="K151" s="223"/>
      <c r="L151" s="35"/>
      <c r="M151" s="224" t="s">
        <v>1</v>
      </c>
      <c r="N151" s="225" t="s">
        <v>38</v>
      </c>
      <c r="O151" s="226">
        <v>2.4900000000000002</v>
      </c>
      <c r="P151" s="226">
        <f>O151*H151</f>
        <v>312.40785000000005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161849.85000000001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161849.85000000001</v>
      </c>
      <c r="BL151" s="14" t="s">
        <v>288</v>
      </c>
      <c r="BM151" s="228" t="s">
        <v>361</v>
      </c>
    </row>
    <row r="152" s="2" customFormat="1" ht="33" customHeight="1">
      <c r="A152" s="29"/>
      <c r="B152" s="30"/>
      <c r="C152" s="217" t="s">
        <v>7</v>
      </c>
      <c r="D152" s="217" t="s">
        <v>284</v>
      </c>
      <c r="E152" s="218" t="s">
        <v>1579</v>
      </c>
      <c r="F152" s="219" t="s">
        <v>1580</v>
      </c>
      <c r="G152" s="220" t="s">
        <v>356</v>
      </c>
      <c r="H152" s="221">
        <v>6.6740000000000004</v>
      </c>
      <c r="I152" s="222">
        <v>1870</v>
      </c>
      <c r="J152" s="222">
        <f>ROUND(I152*H152,2)</f>
        <v>12480.379999999999</v>
      </c>
      <c r="K152" s="223"/>
      <c r="L152" s="35"/>
      <c r="M152" s="224" t="s">
        <v>1</v>
      </c>
      <c r="N152" s="225" t="s">
        <v>38</v>
      </c>
      <c r="O152" s="226">
        <v>2.7360000000000002</v>
      </c>
      <c r="P152" s="226">
        <f>O152*H152</f>
        <v>18.260064000000003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12480.379999999999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12480.379999999999</v>
      </c>
      <c r="BL152" s="14" t="s">
        <v>288</v>
      </c>
      <c r="BM152" s="228" t="s">
        <v>1581</v>
      </c>
    </row>
    <row r="153" s="2" customFormat="1" ht="33" customHeight="1">
      <c r="A153" s="29"/>
      <c r="B153" s="30"/>
      <c r="C153" s="217" t="s">
        <v>369</v>
      </c>
      <c r="D153" s="217" t="s">
        <v>284</v>
      </c>
      <c r="E153" s="218" t="s">
        <v>1582</v>
      </c>
      <c r="F153" s="219" t="s">
        <v>1583</v>
      </c>
      <c r="G153" s="220" t="s">
        <v>356</v>
      </c>
      <c r="H153" s="221">
        <v>1.335</v>
      </c>
      <c r="I153" s="222">
        <v>2250</v>
      </c>
      <c r="J153" s="222">
        <f>ROUND(I153*H153,2)</f>
        <v>3003.75</v>
      </c>
      <c r="K153" s="223"/>
      <c r="L153" s="35"/>
      <c r="M153" s="224" t="s">
        <v>1</v>
      </c>
      <c r="N153" s="225" t="s">
        <v>38</v>
      </c>
      <c r="O153" s="226">
        <v>3.2989999999999999</v>
      </c>
      <c r="P153" s="226">
        <f>O153*H153</f>
        <v>4.4041649999999999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3003.75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3003.75</v>
      </c>
      <c r="BL153" s="14" t="s">
        <v>288</v>
      </c>
      <c r="BM153" s="228" t="s">
        <v>1584</v>
      </c>
    </row>
    <row r="154" s="2" customFormat="1" ht="16.5" customHeight="1">
      <c r="A154" s="29"/>
      <c r="B154" s="30"/>
      <c r="C154" s="217" t="s">
        <v>373</v>
      </c>
      <c r="D154" s="217" t="s">
        <v>284</v>
      </c>
      <c r="E154" s="218" t="s">
        <v>370</v>
      </c>
      <c r="F154" s="219" t="s">
        <v>371</v>
      </c>
      <c r="G154" s="220" t="s">
        <v>356</v>
      </c>
      <c r="H154" s="221">
        <v>90.738</v>
      </c>
      <c r="I154" s="222">
        <v>509</v>
      </c>
      <c r="J154" s="222">
        <f>ROUND(I154*H154,2)</f>
        <v>46185.639999999999</v>
      </c>
      <c r="K154" s="223"/>
      <c r="L154" s="35"/>
      <c r="M154" s="224" t="s">
        <v>1</v>
      </c>
      <c r="N154" s="225" t="s">
        <v>38</v>
      </c>
      <c r="O154" s="226">
        <v>1.7629999999999999</v>
      </c>
      <c r="P154" s="226">
        <f>O154*H154</f>
        <v>159.97109399999999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46185.639999999999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46185.639999999999</v>
      </c>
      <c r="BL154" s="14" t="s">
        <v>288</v>
      </c>
      <c r="BM154" s="228" t="s">
        <v>372</v>
      </c>
    </row>
    <row r="155" s="2" customFormat="1" ht="44.25" customHeight="1">
      <c r="A155" s="29"/>
      <c r="B155" s="30"/>
      <c r="C155" s="217" t="s">
        <v>377</v>
      </c>
      <c r="D155" s="217" t="s">
        <v>284</v>
      </c>
      <c r="E155" s="218" t="s">
        <v>1506</v>
      </c>
      <c r="F155" s="219" t="s">
        <v>1507</v>
      </c>
      <c r="G155" s="220" t="s">
        <v>322</v>
      </c>
      <c r="H155" s="221">
        <v>120.22</v>
      </c>
      <c r="I155" s="222">
        <v>1100</v>
      </c>
      <c r="J155" s="222">
        <f>ROUND(I155*H155,2)</f>
        <v>132242</v>
      </c>
      <c r="K155" s="223"/>
      <c r="L155" s="35"/>
      <c r="M155" s="224" t="s">
        <v>1</v>
      </c>
      <c r="N155" s="225" t="s">
        <v>38</v>
      </c>
      <c r="O155" s="226">
        <v>0.58299999999999996</v>
      </c>
      <c r="P155" s="226">
        <f>O155*H155</f>
        <v>70.088259999999991</v>
      </c>
      <c r="Q155" s="226">
        <v>0.0018</v>
      </c>
      <c r="R155" s="226">
        <f>Q155*H155</f>
        <v>0.21639600000000001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132242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132242</v>
      </c>
      <c r="BL155" s="14" t="s">
        <v>288</v>
      </c>
      <c r="BM155" s="228" t="s">
        <v>1663</v>
      </c>
    </row>
    <row r="156" s="2" customFormat="1" ht="21.75" customHeight="1">
      <c r="A156" s="29"/>
      <c r="B156" s="30"/>
      <c r="C156" s="217" t="s">
        <v>382</v>
      </c>
      <c r="D156" s="217" t="s">
        <v>284</v>
      </c>
      <c r="E156" s="218" t="s">
        <v>1106</v>
      </c>
      <c r="F156" s="219" t="s">
        <v>1107</v>
      </c>
      <c r="G156" s="220" t="s">
        <v>287</v>
      </c>
      <c r="H156" s="221">
        <v>79.799999999999997</v>
      </c>
      <c r="I156" s="222">
        <v>115</v>
      </c>
      <c r="J156" s="222">
        <f>ROUND(I156*H156,2)</f>
        <v>9177</v>
      </c>
      <c r="K156" s="223"/>
      <c r="L156" s="35"/>
      <c r="M156" s="224" t="s">
        <v>1</v>
      </c>
      <c r="N156" s="225" t="s">
        <v>38</v>
      </c>
      <c r="O156" s="226">
        <v>0.23599999999999999</v>
      </c>
      <c r="P156" s="226">
        <f>O156*H156</f>
        <v>18.832799999999999</v>
      </c>
      <c r="Q156" s="226">
        <v>0.00084000000000000003</v>
      </c>
      <c r="R156" s="226">
        <f>Q156*H156</f>
        <v>0.067031999999999994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9177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9177</v>
      </c>
      <c r="BL156" s="14" t="s">
        <v>288</v>
      </c>
      <c r="BM156" s="228" t="s">
        <v>1108</v>
      </c>
    </row>
    <row r="157" s="2" customFormat="1" ht="21.75" customHeight="1">
      <c r="A157" s="29"/>
      <c r="B157" s="30"/>
      <c r="C157" s="217" t="s">
        <v>386</v>
      </c>
      <c r="D157" s="217" t="s">
        <v>284</v>
      </c>
      <c r="E157" s="218" t="s">
        <v>1588</v>
      </c>
      <c r="F157" s="219" t="s">
        <v>1589</v>
      </c>
      <c r="G157" s="220" t="s">
        <v>287</v>
      </c>
      <c r="H157" s="221">
        <v>487.45400000000001</v>
      </c>
      <c r="I157" s="222">
        <v>205</v>
      </c>
      <c r="J157" s="222">
        <f>ROUND(I157*H157,2)</f>
        <v>99928.070000000007</v>
      </c>
      <c r="K157" s="223"/>
      <c r="L157" s="35"/>
      <c r="M157" s="224" t="s">
        <v>1</v>
      </c>
      <c r="N157" s="225" t="s">
        <v>38</v>
      </c>
      <c r="O157" s="226">
        <v>0.47899999999999998</v>
      </c>
      <c r="P157" s="226">
        <f>O157*H157</f>
        <v>233.490466</v>
      </c>
      <c r="Q157" s="226">
        <v>0.00084999999999999995</v>
      </c>
      <c r="R157" s="226">
        <f>Q157*H157</f>
        <v>0.41433589999999998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99928.070000000007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99928.070000000007</v>
      </c>
      <c r="BL157" s="14" t="s">
        <v>288</v>
      </c>
      <c r="BM157" s="228" t="s">
        <v>1590</v>
      </c>
    </row>
    <row r="158" s="2" customFormat="1" ht="21.75" customHeight="1">
      <c r="A158" s="29"/>
      <c r="B158" s="30"/>
      <c r="C158" s="217" t="s">
        <v>390</v>
      </c>
      <c r="D158" s="217" t="s">
        <v>284</v>
      </c>
      <c r="E158" s="218" t="s">
        <v>1112</v>
      </c>
      <c r="F158" s="219" t="s">
        <v>1113</v>
      </c>
      <c r="G158" s="220" t="s">
        <v>287</v>
      </c>
      <c r="H158" s="221">
        <v>79.799999999999997</v>
      </c>
      <c r="I158" s="222">
        <v>68.299999999999997</v>
      </c>
      <c r="J158" s="222">
        <f>ROUND(I158*H158,2)</f>
        <v>5450.3400000000001</v>
      </c>
      <c r="K158" s="223"/>
      <c r="L158" s="35"/>
      <c r="M158" s="224" t="s">
        <v>1</v>
      </c>
      <c r="N158" s="225" t="s">
        <v>38</v>
      </c>
      <c r="O158" s="226">
        <v>0.216</v>
      </c>
      <c r="P158" s="226">
        <f>O158*H158</f>
        <v>17.236799999999999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5450.3400000000001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5450.3400000000001</v>
      </c>
      <c r="BL158" s="14" t="s">
        <v>288</v>
      </c>
      <c r="BM158" s="228" t="s">
        <v>1114</v>
      </c>
    </row>
    <row r="159" s="2" customFormat="1" ht="21.75" customHeight="1">
      <c r="A159" s="29"/>
      <c r="B159" s="30"/>
      <c r="C159" s="217" t="s">
        <v>394</v>
      </c>
      <c r="D159" s="217" t="s">
        <v>284</v>
      </c>
      <c r="E159" s="218" t="s">
        <v>1592</v>
      </c>
      <c r="F159" s="219" t="s">
        <v>1593</v>
      </c>
      <c r="G159" s="220" t="s">
        <v>287</v>
      </c>
      <c r="H159" s="221">
        <v>487.45400000000001</v>
      </c>
      <c r="I159" s="222">
        <v>103</v>
      </c>
      <c r="J159" s="222">
        <f>ROUND(I159*H159,2)</f>
        <v>50207.760000000002</v>
      </c>
      <c r="K159" s="223"/>
      <c r="L159" s="35"/>
      <c r="M159" s="224" t="s">
        <v>1</v>
      </c>
      <c r="N159" s="225" t="s">
        <v>38</v>
      </c>
      <c r="O159" s="226">
        <v>0.32700000000000001</v>
      </c>
      <c r="P159" s="226">
        <f>O159*H159</f>
        <v>159.397458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50207.760000000002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50207.760000000002</v>
      </c>
      <c r="BL159" s="14" t="s">
        <v>288</v>
      </c>
      <c r="BM159" s="228" t="s">
        <v>1594</v>
      </c>
    </row>
    <row r="160" s="2" customFormat="1" ht="33" customHeight="1">
      <c r="A160" s="29"/>
      <c r="B160" s="30"/>
      <c r="C160" s="217" t="s">
        <v>398</v>
      </c>
      <c r="D160" s="217" t="s">
        <v>284</v>
      </c>
      <c r="E160" s="218" t="s">
        <v>395</v>
      </c>
      <c r="F160" s="219" t="s">
        <v>396</v>
      </c>
      <c r="G160" s="220" t="s">
        <v>356</v>
      </c>
      <c r="H160" s="221">
        <v>385.89100000000002</v>
      </c>
      <c r="I160" s="222">
        <v>100</v>
      </c>
      <c r="J160" s="222">
        <f>ROUND(I160*H160,2)</f>
        <v>38589.099999999999</v>
      </c>
      <c r="K160" s="223"/>
      <c r="L160" s="35"/>
      <c r="M160" s="224" t="s">
        <v>1</v>
      </c>
      <c r="N160" s="225" t="s">
        <v>38</v>
      </c>
      <c r="O160" s="226">
        <v>0.050000000000000003</v>
      </c>
      <c r="P160" s="226">
        <f>O160*H160</f>
        <v>19.294550000000001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38589.099999999999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38589.099999999999</v>
      </c>
      <c r="BL160" s="14" t="s">
        <v>288</v>
      </c>
      <c r="BM160" s="228" t="s">
        <v>397</v>
      </c>
    </row>
    <row r="161" s="2" customFormat="1" ht="33" customHeight="1">
      <c r="A161" s="29"/>
      <c r="B161" s="30"/>
      <c r="C161" s="217" t="s">
        <v>402</v>
      </c>
      <c r="D161" s="217" t="s">
        <v>284</v>
      </c>
      <c r="E161" s="218" t="s">
        <v>399</v>
      </c>
      <c r="F161" s="219" t="s">
        <v>400</v>
      </c>
      <c r="G161" s="220" t="s">
        <v>356</v>
      </c>
      <c r="H161" s="221">
        <v>207.21199999999999</v>
      </c>
      <c r="I161" s="222">
        <v>115</v>
      </c>
      <c r="J161" s="222">
        <f>ROUND(I161*H161,2)</f>
        <v>23829.380000000001</v>
      </c>
      <c r="K161" s="223"/>
      <c r="L161" s="35"/>
      <c r="M161" s="224" t="s">
        <v>1</v>
      </c>
      <c r="N161" s="225" t="s">
        <v>38</v>
      </c>
      <c r="O161" s="226">
        <v>0.057000000000000002</v>
      </c>
      <c r="P161" s="226">
        <f>O161*H161</f>
        <v>11.811083999999999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23829.380000000001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23829.380000000001</v>
      </c>
      <c r="BL161" s="14" t="s">
        <v>288</v>
      </c>
      <c r="BM161" s="228" t="s">
        <v>401</v>
      </c>
    </row>
    <row r="162" s="2" customFormat="1" ht="33" customHeight="1">
      <c r="A162" s="29"/>
      <c r="B162" s="30"/>
      <c r="C162" s="217" t="s">
        <v>406</v>
      </c>
      <c r="D162" s="217" t="s">
        <v>284</v>
      </c>
      <c r="E162" s="218" t="s">
        <v>403</v>
      </c>
      <c r="F162" s="219" t="s">
        <v>404</v>
      </c>
      <c r="G162" s="220" t="s">
        <v>356</v>
      </c>
      <c r="H162" s="221">
        <v>1.335</v>
      </c>
      <c r="I162" s="222">
        <v>132</v>
      </c>
      <c r="J162" s="222">
        <f>ROUND(I162*H162,2)</f>
        <v>176.22</v>
      </c>
      <c r="K162" s="223"/>
      <c r="L162" s="35"/>
      <c r="M162" s="224" t="s">
        <v>1</v>
      </c>
      <c r="N162" s="225" t="s">
        <v>38</v>
      </c>
      <c r="O162" s="226">
        <v>0.064000000000000001</v>
      </c>
      <c r="P162" s="226">
        <f>O162*H162</f>
        <v>0.085440000000000002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176.22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176.22</v>
      </c>
      <c r="BL162" s="14" t="s">
        <v>288</v>
      </c>
      <c r="BM162" s="228" t="s">
        <v>1595</v>
      </c>
    </row>
    <row r="163" s="2" customFormat="1" ht="21.75" customHeight="1">
      <c r="A163" s="29"/>
      <c r="B163" s="30"/>
      <c r="C163" s="217" t="s">
        <v>410</v>
      </c>
      <c r="D163" s="217" t="s">
        <v>284</v>
      </c>
      <c r="E163" s="218" t="s">
        <v>1596</v>
      </c>
      <c r="F163" s="219" t="s">
        <v>1597</v>
      </c>
      <c r="G163" s="220" t="s">
        <v>356</v>
      </c>
      <c r="H163" s="221">
        <v>256.86399999999998</v>
      </c>
      <c r="I163" s="222">
        <v>140</v>
      </c>
      <c r="J163" s="222">
        <f>ROUND(I163*H163,2)</f>
        <v>35960.959999999999</v>
      </c>
      <c r="K163" s="223"/>
      <c r="L163" s="35"/>
      <c r="M163" s="224" t="s">
        <v>1</v>
      </c>
      <c r="N163" s="225" t="s">
        <v>38</v>
      </c>
      <c r="O163" s="226">
        <v>0.19700000000000001</v>
      </c>
      <c r="P163" s="226">
        <f>O163*H163</f>
        <v>50.602207999999997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35960.959999999999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35960.959999999999</v>
      </c>
      <c r="BL163" s="14" t="s">
        <v>288</v>
      </c>
      <c r="BM163" s="228" t="s">
        <v>409</v>
      </c>
    </row>
    <row r="164" s="2" customFormat="1" ht="21.75" customHeight="1">
      <c r="A164" s="29"/>
      <c r="B164" s="30"/>
      <c r="C164" s="217" t="s">
        <v>414</v>
      </c>
      <c r="D164" s="217" t="s">
        <v>284</v>
      </c>
      <c r="E164" s="218" t="s">
        <v>1598</v>
      </c>
      <c r="F164" s="219" t="s">
        <v>1599</v>
      </c>
      <c r="G164" s="220" t="s">
        <v>356</v>
      </c>
      <c r="H164" s="221">
        <v>149.89500000000001</v>
      </c>
      <c r="I164" s="222">
        <v>182</v>
      </c>
      <c r="J164" s="222">
        <f>ROUND(I164*H164,2)</f>
        <v>27280.889999999999</v>
      </c>
      <c r="K164" s="223"/>
      <c r="L164" s="35"/>
      <c r="M164" s="224" t="s">
        <v>1</v>
      </c>
      <c r="N164" s="225" t="s">
        <v>38</v>
      </c>
      <c r="O164" s="226">
        <v>0.25600000000000001</v>
      </c>
      <c r="P164" s="226">
        <f>O164*H164</f>
        <v>38.37312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27280.889999999999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27280.889999999999</v>
      </c>
      <c r="BL164" s="14" t="s">
        <v>288</v>
      </c>
      <c r="BM164" s="228" t="s">
        <v>413</v>
      </c>
    </row>
    <row r="165" s="2" customFormat="1" ht="21.75" customHeight="1">
      <c r="A165" s="29"/>
      <c r="B165" s="30"/>
      <c r="C165" s="217" t="s">
        <v>418</v>
      </c>
      <c r="D165" s="217" t="s">
        <v>284</v>
      </c>
      <c r="E165" s="218" t="s">
        <v>1600</v>
      </c>
      <c r="F165" s="219" t="s">
        <v>1601</v>
      </c>
      <c r="G165" s="220" t="s">
        <v>356</v>
      </c>
      <c r="H165" s="221">
        <v>1.335</v>
      </c>
      <c r="I165" s="222">
        <v>227</v>
      </c>
      <c r="J165" s="222">
        <f>ROUND(I165*H165,2)</f>
        <v>303.05000000000001</v>
      </c>
      <c r="K165" s="223"/>
      <c r="L165" s="35"/>
      <c r="M165" s="224" t="s">
        <v>1</v>
      </c>
      <c r="N165" s="225" t="s">
        <v>38</v>
      </c>
      <c r="O165" s="226">
        <v>0.32000000000000001</v>
      </c>
      <c r="P165" s="226">
        <f>O165*H165</f>
        <v>0.42720000000000002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303.05000000000001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303.05000000000001</v>
      </c>
      <c r="BL165" s="14" t="s">
        <v>288</v>
      </c>
      <c r="BM165" s="228" t="s">
        <v>1748</v>
      </c>
    </row>
    <row r="166" s="2" customFormat="1" ht="16.5" customHeight="1">
      <c r="A166" s="29"/>
      <c r="B166" s="30"/>
      <c r="C166" s="217" t="s">
        <v>422</v>
      </c>
      <c r="D166" s="217" t="s">
        <v>284</v>
      </c>
      <c r="E166" s="218" t="s">
        <v>419</v>
      </c>
      <c r="F166" s="219" t="s">
        <v>420</v>
      </c>
      <c r="G166" s="220" t="s">
        <v>356</v>
      </c>
      <c r="H166" s="221">
        <v>307.17099999999999</v>
      </c>
      <c r="I166" s="222">
        <v>18.5</v>
      </c>
      <c r="J166" s="222">
        <f>ROUND(I166*H166,2)</f>
        <v>5682.6599999999999</v>
      </c>
      <c r="K166" s="223"/>
      <c r="L166" s="35"/>
      <c r="M166" s="224" t="s">
        <v>1</v>
      </c>
      <c r="N166" s="225" t="s">
        <v>38</v>
      </c>
      <c r="O166" s="226">
        <v>0.0089999999999999993</v>
      </c>
      <c r="P166" s="226">
        <f>O166*H166</f>
        <v>2.7645389999999996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5682.6599999999999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5682.6599999999999</v>
      </c>
      <c r="BL166" s="14" t="s">
        <v>288</v>
      </c>
      <c r="BM166" s="228" t="s">
        <v>421</v>
      </c>
    </row>
    <row r="167" s="2" customFormat="1" ht="21.75" customHeight="1">
      <c r="A167" s="29"/>
      <c r="B167" s="30"/>
      <c r="C167" s="217" t="s">
        <v>426</v>
      </c>
      <c r="D167" s="217" t="s">
        <v>284</v>
      </c>
      <c r="E167" s="218" t="s">
        <v>423</v>
      </c>
      <c r="F167" s="219" t="s">
        <v>424</v>
      </c>
      <c r="G167" s="220" t="s">
        <v>356</v>
      </c>
      <c r="H167" s="221">
        <v>74.909999999999997</v>
      </c>
      <c r="I167" s="222">
        <v>195</v>
      </c>
      <c r="J167" s="222">
        <f>ROUND(I167*H167,2)</f>
        <v>14607.450000000001</v>
      </c>
      <c r="K167" s="223"/>
      <c r="L167" s="35"/>
      <c r="M167" s="224" t="s">
        <v>1</v>
      </c>
      <c r="N167" s="225" t="s">
        <v>38</v>
      </c>
      <c r="O167" s="226">
        <v>0.435</v>
      </c>
      <c r="P167" s="226">
        <f>O167*H167</f>
        <v>32.585850000000001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14607.450000000001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14607.450000000001</v>
      </c>
      <c r="BL167" s="14" t="s">
        <v>288</v>
      </c>
      <c r="BM167" s="228" t="s">
        <v>425</v>
      </c>
    </row>
    <row r="168" s="2" customFormat="1" ht="16.5" customHeight="1">
      <c r="A168" s="29"/>
      <c r="B168" s="30"/>
      <c r="C168" s="230" t="s">
        <v>431</v>
      </c>
      <c r="D168" s="230" t="s">
        <v>378</v>
      </c>
      <c r="E168" s="231" t="s">
        <v>427</v>
      </c>
      <c r="F168" s="232" t="s">
        <v>428</v>
      </c>
      <c r="G168" s="233" t="s">
        <v>429</v>
      </c>
      <c r="H168" s="234">
        <v>134.83799999999999</v>
      </c>
      <c r="I168" s="235">
        <v>349</v>
      </c>
      <c r="J168" s="235">
        <f>ROUND(I168*H168,2)</f>
        <v>47058.459999999999</v>
      </c>
      <c r="K168" s="236"/>
      <c r="L168" s="237"/>
      <c r="M168" s="238" t="s">
        <v>1</v>
      </c>
      <c r="N168" s="239" t="s">
        <v>38</v>
      </c>
      <c r="O168" s="226">
        <v>0</v>
      </c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311</v>
      </c>
      <c r="AT168" s="228" t="s">
        <v>378</v>
      </c>
      <c r="AU168" s="228" t="s">
        <v>82</v>
      </c>
      <c r="AY168" s="14" t="s">
        <v>282</v>
      </c>
      <c r="BE168" s="229">
        <f>IF(N168="základní",J168,0)</f>
        <v>47058.459999999999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47058.459999999999</v>
      </c>
      <c r="BL168" s="14" t="s">
        <v>288</v>
      </c>
      <c r="BM168" s="228" t="s">
        <v>430</v>
      </c>
    </row>
    <row r="169" s="2" customFormat="1" ht="21.75" customHeight="1">
      <c r="A169" s="29"/>
      <c r="B169" s="30"/>
      <c r="C169" s="217" t="s">
        <v>435</v>
      </c>
      <c r="D169" s="217" t="s">
        <v>284</v>
      </c>
      <c r="E169" s="218" t="s">
        <v>432</v>
      </c>
      <c r="F169" s="219" t="s">
        <v>433</v>
      </c>
      <c r="G169" s="220" t="s">
        <v>356</v>
      </c>
      <c r="H169" s="221">
        <v>201.60900000000001</v>
      </c>
      <c r="I169" s="222">
        <v>133</v>
      </c>
      <c r="J169" s="222">
        <f>ROUND(I169*H169,2)</f>
        <v>26814</v>
      </c>
      <c r="K169" s="223"/>
      <c r="L169" s="35"/>
      <c r="M169" s="224" t="s">
        <v>1</v>
      </c>
      <c r="N169" s="225" t="s">
        <v>38</v>
      </c>
      <c r="O169" s="226">
        <v>0.32800000000000001</v>
      </c>
      <c r="P169" s="226">
        <f>O169*H169</f>
        <v>66.127752000000001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26814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26814</v>
      </c>
      <c r="BL169" s="14" t="s">
        <v>288</v>
      </c>
      <c r="BM169" s="228" t="s">
        <v>434</v>
      </c>
    </row>
    <row r="170" s="2" customFormat="1" ht="16.5" customHeight="1">
      <c r="A170" s="29"/>
      <c r="B170" s="30"/>
      <c r="C170" s="230" t="s">
        <v>439</v>
      </c>
      <c r="D170" s="230" t="s">
        <v>378</v>
      </c>
      <c r="E170" s="231" t="s">
        <v>436</v>
      </c>
      <c r="F170" s="232" t="s">
        <v>437</v>
      </c>
      <c r="G170" s="233" t="s">
        <v>429</v>
      </c>
      <c r="H170" s="234">
        <v>11.614000000000001</v>
      </c>
      <c r="I170" s="235">
        <v>220</v>
      </c>
      <c r="J170" s="235">
        <f>ROUND(I170*H170,2)</f>
        <v>2555.0799999999999</v>
      </c>
      <c r="K170" s="236"/>
      <c r="L170" s="237"/>
      <c r="M170" s="238" t="s">
        <v>1</v>
      </c>
      <c r="N170" s="239" t="s">
        <v>38</v>
      </c>
      <c r="O170" s="226">
        <v>0</v>
      </c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311</v>
      </c>
      <c r="AT170" s="228" t="s">
        <v>378</v>
      </c>
      <c r="AU170" s="228" t="s">
        <v>82</v>
      </c>
      <c r="AY170" s="14" t="s">
        <v>282</v>
      </c>
      <c r="BE170" s="229">
        <f>IF(N170="základní",J170,0)</f>
        <v>2555.0799999999999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2555.0799999999999</v>
      </c>
      <c r="BL170" s="14" t="s">
        <v>288</v>
      </c>
      <c r="BM170" s="228" t="s">
        <v>438</v>
      </c>
    </row>
    <row r="171" s="2" customFormat="1" ht="33" customHeight="1">
      <c r="A171" s="29"/>
      <c r="B171" s="30"/>
      <c r="C171" s="217" t="s">
        <v>443</v>
      </c>
      <c r="D171" s="217" t="s">
        <v>284</v>
      </c>
      <c r="E171" s="218" t="s">
        <v>440</v>
      </c>
      <c r="F171" s="219" t="s">
        <v>441</v>
      </c>
      <c r="G171" s="220" t="s">
        <v>356</v>
      </c>
      <c r="H171" s="221">
        <v>17.491</v>
      </c>
      <c r="I171" s="222">
        <v>256</v>
      </c>
      <c r="J171" s="222">
        <f>ROUND(I171*H171,2)</f>
        <v>4477.6999999999998</v>
      </c>
      <c r="K171" s="223"/>
      <c r="L171" s="35"/>
      <c r="M171" s="224" t="s">
        <v>1</v>
      </c>
      <c r="N171" s="225" t="s">
        <v>38</v>
      </c>
      <c r="O171" s="226">
        <v>0.086999999999999994</v>
      </c>
      <c r="P171" s="226">
        <f>O171*H171</f>
        <v>1.5217169999999998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4477.6999999999998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4477.6999999999998</v>
      </c>
      <c r="BL171" s="14" t="s">
        <v>288</v>
      </c>
      <c r="BM171" s="228" t="s">
        <v>442</v>
      </c>
    </row>
    <row r="172" s="2" customFormat="1" ht="33" customHeight="1">
      <c r="A172" s="29"/>
      <c r="B172" s="30"/>
      <c r="C172" s="217" t="s">
        <v>447</v>
      </c>
      <c r="D172" s="217" t="s">
        <v>284</v>
      </c>
      <c r="E172" s="218" t="s">
        <v>444</v>
      </c>
      <c r="F172" s="219" t="s">
        <v>445</v>
      </c>
      <c r="G172" s="220" t="s">
        <v>356</v>
      </c>
      <c r="H172" s="221">
        <v>174.91</v>
      </c>
      <c r="I172" s="222">
        <v>19.399999999999999</v>
      </c>
      <c r="J172" s="222">
        <f>ROUND(I172*H172,2)</f>
        <v>3393.25</v>
      </c>
      <c r="K172" s="223"/>
      <c r="L172" s="35"/>
      <c r="M172" s="224" t="s">
        <v>1</v>
      </c>
      <c r="N172" s="225" t="s">
        <v>38</v>
      </c>
      <c r="O172" s="226">
        <v>0.0050000000000000001</v>
      </c>
      <c r="P172" s="226">
        <f>O172*H172</f>
        <v>0.87455000000000005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3393.25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3393.25</v>
      </c>
      <c r="BL172" s="14" t="s">
        <v>288</v>
      </c>
      <c r="BM172" s="228" t="s">
        <v>446</v>
      </c>
    </row>
    <row r="173" s="2" customFormat="1" ht="33" customHeight="1">
      <c r="A173" s="29"/>
      <c r="B173" s="30"/>
      <c r="C173" s="217" t="s">
        <v>451</v>
      </c>
      <c r="D173" s="217" t="s">
        <v>284</v>
      </c>
      <c r="E173" s="218" t="s">
        <v>448</v>
      </c>
      <c r="F173" s="219" t="s">
        <v>449</v>
      </c>
      <c r="G173" s="220" t="s">
        <v>356</v>
      </c>
      <c r="H173" s="221">
        <v>92.578000000000003</v>
      </c>
      <c r="I173" s="222">
        <v>296</v>
      </c>
      <c r="J173" s="222">
        <f>ROUND(I173*H173,2)</f>
        <v>27403.09</v>
      </c>
      <c r="K173" s="223"/>
      <c r="L173" s="35"/>
      <c r="M173" s="224" t="s">
        <v>1</v>
      </c>
      <c r="N173" s="225" t="s">
        <v>38</v>
      </c>
      <c r="O173" s="226">
        <v>0.099000000000000005</v>
      </c>
      <c r="P173" s="226">
        <f>O173*H173</f>
        <v>9.165222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27403.09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27403.09</v>
      </c>
      <c r="BL173" s="14" t="s">
        <v>288</v>
      </c>
      <c r="BM173" s="228" t="s">
        <v>450</v>
      </c>
    </row>
    <row r="174" s="2" customFormat="1" ht="33" customHeight="1">
      <c r="A174" s="29"/>
      <c r="B174" s="30"/>
      <c r="C174" s="217" t="s">
        <v>455</v>
      </c>
      <c r="D174" s="217" t="s">
        <v>284</v>
      </c>
      <c r="E174" s="218" t="s">
        <v>452</v>
      </c>
      <c r="F174" s="219" t="s">
        <v>453</v>
      </c>
      <c r="G174" s="220" t="s">
        <v>356</v>
      </c>
      <c r="H174" s="221">
        <v>925.77999999999997</v>
      </c>
      <c r="I174" s="222">
        <v>22.800000000000001</v>
      </c>
      <c r="J174" s="222">
        <f>ROUND(I174*H174,2)</f>
        <v>21107.779999999999</v>
      </c>
      <c r="K174" s="223"/>
      <c r="L174" s="35"/>
      <c r="M174" s="224" t="s">
        <v>1</v>
      </c>
      <c r="N174" s="225" t="s">
        <v>38</v>
      </c>
      <c r="O174" s="226">
        <v>0.0060000000000000001</v>
      </c>
      <c r="P174" s="226">
        <f>O174*H174</f>
        <v>5.5546800000000003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21107.779999999999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21107.779999999999</v>
      </c>
      <c r="BL174" s="14" t="s">
        <v>288</v>
      </c>
      <c r="BM174" s="228" t="s">
        <v>454</v>
      </c>
    </row>
    <row r="175" s="2" customFormat="1" ht="33" customHeight="1">
      <c r="A175" s="29"/>
      <c r="B175" s="30"/>
      <c r="C175" s="217" t="s">
        <v>459</v>
      </c>
      <c r="D175" s="217" t="s">
        <v>284</v>
      </c>
      <c r="E175" s="218" t="s">
        <v>456</v>
      </c>
      <c r="F175" s="219" t="s">
        <v>457</v>
      </c>
      <c r="G175" s="220" t="s">
        <v>356</v>
      </c>
      <c r="H175" s="221">
        <v>1.335</v>
      </c>
      <c r="I175" s="222">
        <v>336</v>
      </c>
      <c r="J175" s="222">
        <f>ROUND(I175*H175,2)</f>
        <v>448.56</v>
      </c>
      <c r="K175" s="223"/>
      <c r="L175" s="35"/>
      <c r="M175" s="224" t="s">
        <v>1</v>
      </c>
      <c r="N175" s="225" t="s">
        <v>38</v>
      </c>
      <c r="O175" s="226">
        <v>0.113</v>
      </c>
      <c r="P175" s="226">
        <f>O175*H175</f>
        <v>0.15085499999999999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448.56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448.56</v>
      </c>
      <c r="BL175" s="14" t="s">
        <v>288</v>
      </c>
      <c r="BM175" s="228" t="s">
        <v>1603</v>
      </c>
    </row>
    <row r="176" s="2" customFormat="1" ht="33" customHeight="1">
      <c r="A176" s="29"/>
      <c r="B176" s="30"/>
      <c r="C176" s="217" t="s">
        <v>463</v>
      </c>
      <c r="D176" s="217" t="s">
        <v>284</v>
      </c>
      <c r="E176" s="218" t="s">
        <v>460</v>
      </c>
      <c r="F176" s="219" t="s">
        <v>461</v>
      </c>
      <c r="G176" s="220" t="s">
        <v>356</v>
      </c>
      <c r="H176" s="221">
        <v>13.35</v>
      </c>
      <c r="I176" s="222">
        <v>25.399999999999999</v>
      </c>
      <c r="J176" s="222">
        <f>ROUND(I176*H176,2)</f>
        <v>339.08999999999997</v>
      </c>
      <c r="K176" s="223"/>
      <c r="L176" s="35"/>
      <c r="M176" s="224" t="s">
        <v>1</v>
      </c>
      <c r="N176" s="225" t="s">
        <v>38</v>
      </c>
      <c r="O176" s="226">
        <v>0.0060000000000000001</v>
      </c>
      <c r="P176" s="226">
        <f>O176*H176</f>
        <v>0.080100000000000005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339.08999999999997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339.08999999999997</v>
      </c>
      <c r="BL176" s="14" t="s">
        <v>288</v>
      </c>
      <c r="BM176" s="228" t="s">
        <v>1604</v>
      </c>
    </row>
    <row r="177" s="2" customFormat="1" ht="33" customHeight="1">
      <c r="A177" s="29"/>
      <c r="B177" s="30"/>
      <c r="C177" s="217" t="s">
        <v>467</v>
      </c>
      <c r="D177" s="217" t="s">
        <v>284</v>
      </c>
      <c r="E177" s="218" t="s">
        <v>464</v>
      </c>
      <c r="F177" s="219" t="s">
        <v>465</v>
      </c>
      <c r="G177" s="220" t="s">
        <v>429</v>
      </c>
      <c r="H177" s="221">
        <v>189.387</v>
      </c>
      <c r="I177" s="222">
        <v>253</v>
      </c>
      <c r="J177" s="222">
        <f>ROUND(I177*H177,2)</f>
        <v>47914.910000000003</v>
      </c>
      <c r="K177" s="223"/>
      <c r="L177" s="35"/>
      <c r="M177" s="224" t="s">
        <v>1</v>
      </c>
      <c r="N177" s="225" t="s">
        <v>38</v>
      </c>
      <c r="O177" s="226">
        <v>0</v>
      </c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47914.910000000003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47914.910000000003</v>
      </c>
      <c r="BL177" s="14" t="s">
        <v>288</v>
      </c>
      <c r="BM177" s="228" t="s">
        <v>466</v>
      </c>
    </row>
    <row r="178" s="2" customFormat="1" ht="21.75" customHeight="1">
      <c r="A178" s="29"/>
      <c r="B178" s="30"/>
      <c r="C178" s="217" t="s">
        <v>471</v>
      </c>
      <c r="D178" s="217" t="s">
        <v>284</v>
      </c>
      <c r="E178" s="218" t="s">
        <v>468</v>
      </c>
      <c r="F178" s="219" t="s">
        <v>469</v>
      </c>
      <c r="G178" s="220" t="s">
        <v>287</v>
      </c>
      <c r="H178" s="221">
        <v>23.559999999999999</v>
      </c>
      <c r="I178" s="222">
        <v>13.699999999999999</v>
      </c>
      <c r="J178" s="222">
        <f>ROUND(I178*H178,2)</f>
        <v>322.76999999999998</v>
      </c>
      <c r="K178" s="223"/>
      <c r="L178" s="35"/>
      <c r="M178" s="224" t="s">
        <v>1</v>
      </c>
      <c r="N178" s="225" t="s">
        <v>38</v>
      </c>
      <c r="O178" s="226">
        <v>0.019</v>
      </c>
      <c r="P178" s="226">
        <f>O178*H178</f>
        <v>0.44763999999999998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322.76999999999998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322.76999999999998</v>
      </c>
      <c r="BL178" s="14" t="s">
        <v>288</v>
      </c>
      <c r="BM178" s="228" t="s">
        <v>1508</v>
      </c>
    </row>
    <row r="179" s="2" customFormat="1" ht="21.75" customHeight="1">
      <c r="A179" s="29"/>
      <c r="B179" s="30"/>
      <c r="C179" s="217" t="s">
        <v>475</v>
      </c>
      <c r="D179" s="217" t="s">
        <v>284</v>
      </c>
      <c r="E179" s="218" t="s">
        <v>472</v>
      </c>
      <c r="F179" s="219" t="s">
        <v>473</v>
      </c>
      <c r="G179" s="220" t="s">
        <v>287</v>
      </c>
      <c r="H179" s="221">
        <v>124.74</v>
      </c>
      <c r="I179" s="222">
        <v>21.800000000000001</v>
      </c>
      <c r="J179" s="222">
        <f>ROUND(I179*H179,2)</f>
        <v>2719.3299999999999</v>
      </c>
      <c r="K179" s="223"/>
      <c r="L179" s="35"/>
      <c r="M179" s="224" t="s">
        <v>1</v>
      </c>
      <c r="N179" s="225" t="s">
        <v>38</v>
      </c>
      <c r="O179" s="226">
        <v>0.025000000000000001</v>
      </c>
      <c r="P179" s="226">
        <f>O179*H179</f>
        <v>3.1185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2719.3299999999999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2719.3299999999999</v>
      </c>
      <c r="BL179" s="14" t="s">
        <v>288</v>
      </c>
      <c r="BM179" s="228" t="s">
        <v>1509</v>
      </c>
    </row>
    <row r="180" s="2" customFormat="1" ht="21.75" customHeight="1">
      <c r="A180" s="29"/>
      <c r="B180" s="30"/>
      <c r="C180" s="217" t="s">
        <v>479</v>
      </c>
      <c r="D180" s="217" t="s">
        <v>284</v>
      </c>
      <c r="E180" s="218" t="s">
        <v>476</v>
      </c>
      <c r="F180" s="219" t="s">
        <v>477</v>
      </c>
      <c r="G180" s="220" t="s">
        <v>287</v>
      </c>
      <c r="H180" s="221">
        <v>23.559999999999999</v>
      </c>
      <c r="I180" s="222">
        <v>76</v>
      </c>
      <c r="J180" s="222">
        <f>ROUND(I180*H180,2)</f>
        <v>1790.56</v>
      </c>
      <c r="K180" s="223"/>
      <c r="L180" s="35"/>
      <c r="M180" s="224" t="s">
        <v>1</v>
      </c>
      <c r="N180" s="225" t="s">
        <v>38</v>
      </c>
      <c r="O180" s="226">
        <v>0.114</v>
      </c>
      <c r="P180" s="226">
        <f>O180*H180</f>
        <v>2.6858399999999998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1790.56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1790.56</v>
      </c>
      <c r="BL180" s="14" t="s">
        <v>288</v>
      </c>
      <c r="BM180" s="228" t="s">
        <v>478</v>
      </c>
    </row>
    <row r="181" s="2" customFormat="1" ht="21.75" customHeight="1">
      <c r="A181" s="29"/>
      <c r="B181" s="30"/>
      <c r="C181" s="217" t="s">
        <v>483</v>
      </c>
      <c r="D181" s="217" t="s">
        <v>284</v>
      </c>
      <c r="E181" s="218" t="s">
        <v>480</v>
      </c>
      <c r="F181" s="219" t="s">
        <v>481</v>
      </c>
      <c r="G181" s="220" t="s">
        <v>287</v>
      </c>
      <c r="H181" s="221">
        <v>23.559999999999999</v>
      </c>
      <c r="I181" s="222">
        <v>5.7999999999999998</v>
      </c>
      <c r="J181" s="222">
        <f>ROUND(I181*H181,2)</f>
        <v>136.65000000000001</v>
      </c>
      <c r="K181" s="223"/>
      <c r="L181" s="35"/>
      <c r="M181" s="224" t="s">
        <v>1</v>
      </c>
      <c r="N181" s="225" t="s">
        <v>38</v>
      </c>
      <c r="O181" s="226">
        <v>0.0070000000000000001</v>
      </c>
      <c r="P181" s="226">
        <f>O181*H181</f>
        <v>0.16491999999999998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136.65000000000001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136.65000000000001</v>
      </c>
      <c r="BL181" s="14" t="s">
        <v>288</v>
      </c>
      <c r="BM181" s="228" t="s">
        <v>482</v>
      </c>
    </row>
    <row r="182" s="2" customFormat="1" ht="16.5" customHeight="1">
      <c r="A182" s="29"/>
      <c r="B182" s="30"/>
      <c r="C182" s="230" t="s">
        <v>489</v>
      </c>
      <c r="D182" s="230" t="s">
        <v>378</v>
      </c>
      <c r="E182" s="231" t="s">
        <v>484</v>
      </c>
      <c r="F182" s="232" t="s">
        <v>485</v>
      </c>
      <c r="G182" s="233" t="s">
        <v>486</v>
      </c>
      <c r="H182" s="234">
        <v>0.58899999999999997</v>
      </c>
      <c r="I182" s="235">
        <v>104</v>
      </c>
      <c r="J182" s="235">
        <f>ROUND(I182*H182,2)</f>
        <v>61.259999999999998</v>
      </c>
      <c r="K182" s="236"/>
      <c r="L182" s="237"/>
      <c r="M182" s="238" t="s">
        <v>1</v>
      </c>
      <c r="N182" s="239" t="s">
        <v>38</v>
      </c>
      <c r="O182" s="226">
        <v>0</v>
      </c>
      <c r="P182" s="226">
        <f>O182*H182</f>
        <v>0</v>
      </c>
      <c r="Q182" s="226">
        <v>0.001</v>
      </c>
      <c r="R182" s="226">
        <f>Q182*H182</f>
        <v>0.00058900000000000001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311</v>
      </c>
      <c r="AT182" s="228" t="s">
        <v>378</v>
      </c>
      <c r="AU182" s="228" t="s">
        <v>82</v>
      </c>
      <c r="AY182" s="14" t="s">
        <v>282</v>
      </c>
      <c r="BE182" s="229">
        <f>IF(N182="základní",J182,0)</f>
        <v>61.259999999999998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61.259999999999998</v>
      </c>
      <c r="BL182" s="14" t="s">
        <v>288</v>
      </c>
      <c r="BM182" s="228" t="s">
        <v>487</v>
      </c>
    </row>
    <row r="183" s="12" customFormat="1" ht="22.8" customHeight="1">
      <c r="A183" s="12"/>
      <c r="B183" s="202"/>
      <c r="C183" s="203"/>
      <c r="D183" s="204" t="s">
        <v>72</v>
      </c>
      <c r="E183" s="215" t="s">
        <v>155</v>
      </c>
      <c r="F183" s="215" t="s">
        <v>497</v>
      </c>
      <c r="G183" s="203"/>
      <c r="H183" s="203"/>
      <c r="I183" s="203"/>
      <c r="J183" s="216">
        <f>BK183</f>
        <v>3898.4200000000001</v>
      </c>
      <c r="K183" s="203"/>
      <c r="L183" s="207"/>
      <c r="M183" s="208"/>
      <c r="N183" s="209"/>
      <c r="O183" s="209"/>
      <c r="P183" s="210">
        <f>P184</f>
        <v>7.9819200000000015</v>
      </c>
      <c r="Q183" s="209"/>
      <c r="R183" s="210">
        <f>R184</f>
        <v>0</v>
      </c>
      <c r="S183" s="209"/>
      <c r="T183" s="211">
        <f>T184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12" t="s">
        <v>80</v>
      </c>
      <c r="AT183" s="213" t="s">
        <v>72</v>
      </c>
      <c r="AU183" s="213" t="s">
        <v>80</v>
      </c>
      <c r="AY183" s="212" t="s">
        <v>282</v>
      </c>
      <c r="BK183" s="214">
        <f>BK184</f>
        <v>3898.4200000000001</v>
      </c>
    </row>
    <row r="184" s="2" customFormat="1" ht="16.5" customHeight="1">
      <c r="A184" s="29"/>
      <c r="B184" s="30"/>
      <c r="C184" s="217" t="s">
        <v>493</v>
      </c>
      <c r="D184" s="217" t="s">
        <v>284</v>
      </c>
      <c r="E184" s="218" t="s">
        <v>512</v>
      </c>
      <c r="F184" s="219" t="s">
        <v>513</v>
      </c>
      <c r="G184" s="220" t="s">
        <v>322</v>
      </c>
      <c r="H184" s="221">
        <v>115.68000000000001</v>
      </c>
      <c r="I184" s="222">
        <v>33.700000000000003</v>
      </c>
      <c r="J184" s="222">
        <f>ROUND(I184*H184,2)</f>
        <v>3898.4200000000001</v>
      </c>
      <c r="K184" s="223"/>
      <c r="L184" s="35"/>
      <c r="M184" s="224" t="s">
        <v>1</v>
      </c>
      <c r="N184" s="225" t="s">
        <v>38</v>
      </c>
      <c r="O184" s="226">
        <v>0.069000000000000006</v>
      </c>
      <c r="P184" s="226">
        <f>O184*H184</f>
        <v>7.9819200000000015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3898.4200000000001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3898.4200000000001</v>
      </c>
      <c r="BL184" s="14" t="s">
        <v>288</v>
      </c>
      <c r="BM184" s="228" t="s">
        <v>1605</v>
      </c>
    </row>
    <row r="185" s="12" customFormat="1" ht="22.8" customHeight="1">
      <c r="A185" s="12"/>
      <c r="B185" s="202"/>
      <c r="C185" s="203"/>
      <c r="D185" s="204" t="s">
        <v>72</v>
      </c>
      <c r="E185" s="215" t="s">
        <v>288</v>
      </c>
      <c r="F185" s="215" t="s">
        <v>519</v>
      </c>
      <c r="G185" s="203"/>
      <c r="H185" s="203"/>
      <c r="I185" s="203"/>
      <c r="J185" s="216">
        <f>BK185</f>
        <v>16540.060000000001</v>
      </c>
      <c r="K185" s="203"/>
      <c r="L185" s="207"/>
      <c r="M185" s="208"/>
      <c r="N185" s="209"/>
      <c r="O185" s="209"/>
      <c r="P185" s="210">
        <f>P186</f>
        <v>20.358186</v>
      </c>
      <c r="Q185" s="209"/>
      <c r="R185" s="210">
        <f>R186</f>
        <v>0</v>
      </c>
      <c r="S185" s="209"/>
      <c r="T185" s="211">
        <f>T186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2" t="s">
        <v>80</v>
      </c>
      <c r="AT185" s="213" t="s">
        <v>72</v>
      </c>
      <c r="AU185" s="213" t="s">
        <v>80</v>
      </c>
      <c r="AY185" s="212" t="s">
        <v>282</v>
      </c>
      <c r="BK185" s="214">
        <f>BK186</f>
        <v>16540.060000000001</v>
      </c>
    </row>
    <row r="186" s="2" customFormat="1" ht="33" customHeight="1">
      <c r="A186" s="29"/>
      <c r="B186" s="30"/>
      <c r="C186" s="217" t="s">
        <v>498</v>
      </c>
      <c r="D186" s="217" t="s">
        <v>284</v>
      </c>
      <c r="E186" s="218" t="s">
        <v>521</v>
      </c>
      <c r="F186" s="219" t="s">
        <v>522</v>
      </c>
      <c r="G186" s="220" t="s">
        <v>356</v>
      </c>
      <c r="H186" s="221">
        <v>15.458</v>
      </c>
      <c r="I186" s="222">
        <v>1070</v>
      </c>
      <c r="J186" s="222">
        <f>ROUND(I186*H186,2)</f>
        <v>16540.060000000001</v>
      </c>
      <c r="K186" s="223"/>
      <c r="L186" s="35"/>
      <c r="M186" s="224" t="s">
        <v>1</v>
      </c>
      <c r="N186" s="225" t="s">
        <v>38</v>
      </c>
      <c r="O186" s="226">
        <v>1.317</v>
      </c>
      <c r="P186" s="226">
        <f>O186*H186</f>
        <v>20.358186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16540.060000000001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16540.060000000001</v>
      </c>
      <c r="BL186" s="14" t="s">
        <v>288</v>
      </c>
      <c r="BM186" s="228" t="s">
        <v>523</v>
      </c>
    </row>
    <row r="187" s="12" customFormat="1" ht="22.8" customHeight="1">
      <c r="A187" s="12"/>
      <c r="B187" s="202"/>
      <c r="C187" s="203"/>
      <c r="D187" s="204" t="s">
        <v>72</v>
      </c>
      <c r="E187" s="215" t="s">
        <v>299</v>
      </c>
      <c r="F187" s="215" t="s">
        <v>552</v>
      </c>
      <c r="G187" s="203"/>
      <c r="H187" s="203"/>
      <c r="I187" s="203"/>
      <c r="J187" s="216">
        <f>BK187</f>
        <v>86093.009999999995</v>
      </c>
      <c r="K187" s="203"/>
      <c r="L187" s="207"/>
      <c r="M187" s="208"/>
      <c r="N187" s="209"/>
      <c r="O187" s="209"/>
      <c r="P187" s="210">
        <f>SUM(P188:P202)</f>
        <v>33.275937999999996</v>
      </c>
      <c r="Q187" s="209"/>
      <c r="R187" s="210">
        <f>SUM(R188:R202)</f>
        <v>70.10657415999998</v>
      </c>
      <c r="S187" s="209"/>
      <c r="T187" s="211">
        <f>SUM(T188:T202)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2" t="s">
        <v>80</v>
      </c>
      <c r="AT187" s="213" t="s">
        <v>72</v>
      </c>
      <c r="AU187" s="213" t="s">
        <v>80</v>
      </c>
      <c r="AY187" s="212" t="s">
        <v>282</v>
      </c>
      <c r="BK187" s="214">
        <f>SUM(BK188:BK202)</f>
        <v>86093.009999999995</v>
      </c>
    </row>
    <row r="188" s="2" customFormat="1" ht="16.5" customHeight="1">
      <c r="A188" s="29"/>
      <c r="B188" s="30"/>
      <c r="C188" s="217" t="s">
        <v>503</v>
      </c>
      <c r="D188" s="217" t="s">
        <v>284</v>
      </c>
      <c r="E188" s="218" t="s">
        <v>554</v>
      </c>
      <c r="F188" s="219" t="s">
        <v>555</v>
      </c>
      <c r="G188" s="220" t="s">
        <v>287</v>
      </c>
      <c r="H188" s="221">
        <v>8.3200000000000003</v>
      </c>
      <c r="I188" s="222">
        <v>56.5</v>
      </c>
      <c r="J188" s="222">
        <f>ROUND(I188*H188,2)</f>
        <v>470.07999999999998</v>
      </c>
      <c r="K188" s="223"/>
      <c r="L188" s="35"/>
      <c r="M188" s="224" t="s">
        <v>1</v>
      </c>
      <c r="N188" s="225" t="s">
        <v>38</v>
      </c>
      <c r="O188" s="226">
        <v>0.021000000000000001</v>
      </c>
      <c r="P188" s="226">
        <f>O188*H188</f>
        <v>0.17472000000000001</v>
      </c>
      <c r="Q188" s="226">
        <v>0.11500000000000001</v>
      </c>
      <c r="R188" s="226">
        <f>Q188*H188</f>
        <v>0.95680000000000009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470.07999999999998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470.07999999999998</v>
      </c>
      <c r="BL188" s="14" t="s">
        <v>288</v>
      </c>
      <c r="BM188" s="228" t="s">
        <v>556</v>
      </c>
    </row>
    <row r="189" s="2" customFormat="1" ht="16.5" customHeight="1">
      <c r="A189" s="29"/>
      <c r="B189" s="30"/>
      <c r="C189" s="217" t="s">
        <v>507</v>
      </c>
      <c r="D189" s="217" t="s">
        <v>284</v>
      </c>
      <c r="E189" s="218" t="s">
        <v>788</v>
      </c>
      <c r="F189" s="219" t="s">
        <v>789</v>
      </c>
      <c r="G189" s="220" t="s">
        <v>287</v>
      </c>
      <c r="H189" s="221">
        <v>58.520000000000003</v>
      </c>
      <c r="I189" s="222">
        <v>112</v>
      </c>
      <c r="J189" s="222">
        <f>ROUND(I189*H189,2)</f>
        <v>6554.2399999999998</v>
      </c>
      <c r="K189" s="223"/>
      <c r="L189" s="35"/>
      <c r="M189" s="224" t="s">
        <v>1</v>
      </c>
      <c r="N189" s="225" t="s">
        <v>38</v>
      </c>
      <c r="O189" s="226">
        <v>0.023</v>
      </c>
      <c r="P189" s="226">
        <f>O189*H189</f>
        <v>1.3459600000000001</v>
      </c>
      <c r="Q189" s="226">
        <v>0.23000000000000001</v>
      </c>
      <c r="R189" s="226">
        <f>Q189*H189</f>
        <v>13.459600000000002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6554.2399999999998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6554.2399999999998</v>
      </c>
      <c r="BL189" s="14" t="s">
        <v>288</v>
      </c>
      <c r="BM189" s="228" t="s">
        <v>790</v>
      </c>
    </row>
    <row r="190" s="2" customFormat="1" ht="16.5" customHeight="1">
      <c r="A190" s="29"/>
      <c r="B190" s="30"/>
      <c r="C190" s="217" t="s">
        <v>511</v>
      </c>
      <c r="D190" s="217" t="s">
        <v>284</v>
      </c>
      <c r="E190" s="218" t="s">
        <v>558</v>
      </c>
      <c r="F190" s="219" t="s">
        <v>559</v>
      </c>
      <c r="G190" s="220" t="s">
        <v>287</v>
      </c>
      <c r="H190" s="221">
        <v>40.829999999999998</v>
      </c>
      <c r="I190" s="222">
        <v>162</v>
      </c>
      <c r="J190" s="222">
        <f>ROUND(I190*H190,2)</f>
        <v>6614.46</v>
      </c>
      <c r="K190" s="223"/>
      <c r="L190" s="35"/>
      <c r="M190" s="224" t="s">
        <v>1</v>
      </c>
      <c r="N190" s="225" t="s">
        <v>38</v>
      </c>
      <c r="O190" s="226">
        <v>0.025999999999999999</v>
      </c>
      <c r="P190" s="226">
        <f>O190*H190</f>
        <v>1.06158</v>
      </c>
      <c r="Q190" s="226">
        <v>0.34499999999999997</v>
      </c>
      <c r="R190" s="226">
        <f>Q190*H190</f>
        <v>14.086349999999998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6614.46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6614.46</v>
      </c>
      <c r="BL190" s="14" t="s">
        <v>288</v>
      </c>
      <c r="BM190" s="228" t="s">
        <v>560</v>
      </c>
    </row>
    <row r="191" s="2" customFormat="1" ht="16.5" customHeight="1">
      <c r="A191" s="29"/>
      <c r="B191" s="30"/>
      <c r="C191" s="217" t="s">
        <v>515</v>
      </c>
      <c r="D191" s="217" t="s">
        <v>284</v>
      </c>
      <c r="E191" s="218" t="s">
        <v>934</v>
      </c>
      <c r="F191" s="219" t="s">
        <v>935</v>
      </c>
      <c r="G191" s="220" t="s">
        <v>287</v>
      </c>
      <c r="H191" s="221">
        <v>15.41</v>
      </c>
      <c r="I191" s="222">
        <v>181</v>
      </c>
      <c r="J191" s="222">
        <f>ROUND(I191*H191,2)</f>
        <v>2789.21</v>
      </c>
      <c r="K191" s="223"/>
      <c r="L191" s="35"/>
      <c r="M191" s="224" t="s">
        <v>1</v>
      </c>
      <c r="N191" s="225" t="s">
        <v>38</v>
      </c>
      <c r="O191" s="226">
        <v>0.025999999999999999</v>
      </c>
      <c r="P191" s="226">
        <f>O191*H191</f>
        <v>0.40065999999999996</v>
      </c>
      <c r="Q191" s="226">
        <v>0.39100000000000001</v>
      </c>
      <c r="R191" s="226">
        <f>Q191*H191</f>
        <v>6.0253100000000002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2789.21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2789.21</v>
      </c>
      <c r="BL191" s="14" t="s">
        <v>288</v>
      </c>
      <c r="BM191" s="228" t="s">
        <v>936</v>
      </c>
    </row>
    <row r="192" s="2" customFormat="1" ht="16.5" customHeight="1">
      <c r="A192" s="29"/>
      <c r="B192" s="30"/>
      <c r="C192" s="217" t="s">
        <v>520</v>
      </c>
      <c r="D192" s="217" t="s">
        <v>284</v>
      </c>
      <c r="E192" s="218" t="s">
        <v>562</v>
      </c>
      <c r="F192" s="219" t="s">
        <v>563</v>
      </c>
      <c r="G192" s="220" t="s">
        <v>287</v>
      </c>
      <c r="H192" s="221">
        <v>42.490000000000002</v>
      </c>
      <c r="I192" s="222">
        <v>211</v>
      </c>
      <c r="J192" s="222">
        <f>ROUND(I192*H192,2)</f>
        <v>8965.3899999999994</v>
      </c>
      <c r="K192" s="223"/>
      <c r="L192" s="35"/>
      <c r="M192" s="224" t="s">
        <v>1</v>
      </c>
      <c r="N192" s="225" t="s">
        <v>38</v>
      </c>
      <c r="O192" s="226">
        <v>0.029000000000000001</v>
      </c>
      <c r="P192" s="226">
        <f>O192*H192</f>
        <v>1.23221</v>
      </c>
      <c r="Q192" s="226">
        <v>0.46000000000000002</v>
      </c>
      <c r="R192" s="226">
        <f>Q192*H192</f>
        <v>19.545400000000001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8965.3899999999994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8965.3899999999994</v>
      </c>
      <c r="BL192" s="14" t="s">
        <v>288</v>
      </c>
      <c r="BM192" s="228" t="s">
        <v>564</v>
      </c>
    </row>
    <row r="193" s="2" customFormat="1" ht="16.5" customHeight="1">
      <c r="A193" s="29"/>
      <c r="B193" s="30"/>
      <c r="C193" s="217" t="s">
        <v>524</v>
      </c>
      <c r="D193" s="217" t="s">
        <v>284</v>
      </c>
      <c r="E193" s="218" t="s">
        <v>566</v>
      </c>
      <c r="F193" s="219" t="s">
        <v>567</v>
      </c>
      <c r="G193" s="220" t="s">
        <v>287</v>
      </c>
      <c r="H193" s="221">
        <v>8.3200000000000003</v>
      </c>
      <c r="I193" s="222">
        <v>41</v>
      </c>
      <c r="J193" s="222">
        <f>ROUND(I193*H193,2)</f>
        <v>341.12</v>
      </c>
      <c r="K193" s="223"/>
      <c r="L193" s="35"/>
      <c r="M193" s="224" t="s">
        <v>1</v>
      </c>
      <c r="N193" s="225" t="s">
        <v>38</v>
      </c>
      <c r="O193" s="226">
        <v>0.021000000000000001</v>
      </c>
      <c r="P193" s="226">
        <f>O193*H193</f>
        <v>0.17472000000000001</v>
      </c>
      <c r="Q193" s="226">
        <v>0.108</v>
      </c>
      <c r="R193" s="226">
        <f>Q193*H193</f>
        <v>0.89856000000000003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341.12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341.12</v>
      </c>
      <c r="BL193" s="14" t="s">
        <v>288</v>
      </c>
      <c r="BM193" s="228" t="s">
        <v>568</v>
      </c>
    </row>
    <row r="194" s="2" customFormat="1" ht="16.5" customHeight="1">
      <c r="A194" s="29"/>
      <c r="B194" s="30"/>
      <c r="C194" s="217" t="s">
        <v>528</v>
      </c>
      <c r="D194" s="217" t="s">
        <v>284</v>
      </c>
      <c r="E194" s="218" t="s">
        <v>791</v>
      </c>
      <c r="F194" s="219" t="s">
        <v>792</v>
      </c>
      <c r="G194" s="220" t="s">
        <v>287</v>
      </c>
      <c r="H194" s="221">
        <v>58.520000000000003</v>
      </c>
      <c r="I194" s="222">
        <v>67.599999999999994</v>
      </c>
      <c r="J194" s="222">
        <f>ROUND(I194*H194,2)</f>
        <v>3955.9499999999998</v>
      </c>
      <c r="K194" s="223"/>
      <c r="L194" s="35"/>
      <c r="M194" s="224" t="s">
        <v>1</v>
      </c>
      <c r="N194" s="225" t="s">
        <v>38</v>
      </c>
      <c r="O194" s="226">
        <v>0.024</v>
      </c>
      <c r="P194" s="226">
        <f>O194*H194</f>
        <v>1.4044800000000002</v>
      </c>
      <c r="Q194" s="226">
        <v>0.216</v>
      </c>
      <c r="R194" s="226">
        <f>Q194*H194</f>
        <v>12.640320000000001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3955.9499999999998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3955.9499999999998</v>
      </c>
      <c r="BL194" s="14" t="s">
        <v>288</v>
      </c>
      <c r="BM194" s="228" t="s">
        <v>793</v>
      </c>
    </row>
    <row r="195" s="2" customFormat="1" ht="21.75" customHeight="1">
      <c r="A195" s="29"/>
      <c r="B195" s="30"/>
      <c r="C195" s="217" t="s">
        <v>532</v>
      </c>
      <c r="D195" s="217" t="s">
        <v>284</v>
      </c>
      <c r="E195" s="218" t="s">
        <v>574</v>
      </c>
      <c r="F195" s="219" t="s">
        <v>575</v>
      </c>
      <c r="G195" s="220" t="s">
        <v>287</v>
      </c>
      <c r="H195" s="221">
        <v>8.3200000000000003</v>
      </c>
      <c r="I195" s="222">
        <v>741</v>
      </c>
      <c r="J195" s="222">
        <f>ROUND(I195*H195,2)</f>
        <v>6165.1199999999999</v>
      </c>
      <c r="K195" s="223"/>
      <c r="L195" s="35"/>
      <c r="M195" s="224" t="s">
        <v>1</v>
      </c>
      <c r="N195" s="225" t="s">
        <v>38</v>
      </c>
      <c r="O195" s="226">
        <v>0.19400000000000001</v>
      </c>
      <c r="P195" s="226">
        <f>O195*H195</f>
        <v>1.6140800000000002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6165.1199999999999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6165.1199999999999</v>
      </c>
      <c r="BL195" s="14" t="s">
        <v>288</v>
      </c>
      <c r="BM195" s="228" t="s">
        <v>576</v>
      </c>
    </row>
    <row r="196" s="2" customFormat="1" ht="21.75" customHeight="1">
      <c r="A196" s="29"/>
      <c r="B196" s="30"/>
      <c r="C196" s="217" t="s">
        <v>536</v>
      </c>
      <c r="D196" s="217" t="s">
        <v>284</v>
      </c>
      <c r="E196" s="218" t="s">
        <v>578</v>
      </c>
      <c r="F196" s="219" t="s">
        <v>579</v>
      </c>
      <c r="G196" s="220" t="s">
        <v>287</v>
      </c>
      <c r="H196" s="221">
        <v>49.149999999999999</v>
      </c>
      <c r="I196" s="222">
        <v>18.800000000000001</v>
      </c>
      <c r="J196" s="222">
        <f>ROUND(I196*H196,2)</f>
        <v>924.01999999999998</v>
      </c>
      <c r="K196" s="223"/>
      <c r="L196" s="35"/>
      <c r="M196" s="224" t="s">
        <v>1</v>
      </c>
      <c r="N196" s="225" t="s">
        <v>38</v>
      </c>
      <c r="O196" s="226">
        <v>0.0080000000000000002</v>
      </c>
      <c r="P196" s="226">
        <f>O196*H196</f>
        <v>0.39319999999999999</v>
      </c>
      <c r="Q196" s="226">
        <v>0.00034000000000000002</v>
      </c>
      <c r="R196" s="226">
        <f>Q196*H196</f>
        <v>0.016711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924.01999999999998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924.01999999999998</v>
      </c>
      <c r="BL196" s="14" t="s">
        <v>288</v>
      </c>
      <c r="BM196" s="228" t="s">
        <v>580</v>
      </c>
    </row>
    <row r="197" s="2" customFormat="1" ht="21.75" customHeight="1">
      <c r="A197" s="29"/>
      <c r="B197" s="30"/>
      <c r="C197" s="217" t="s">
        <v>540</v>
      </c>
      <c r="D197" s="217" t="s">
        <v>284</v>
      </c>
      <c r="E197" s="218" t="s">
        <v>582</v>
      </c>
      <c r="F197" s="219" t="s">
        <v>583</v>
      </c>
      <c r="G197" s="220" t="s">
        <v>287</v>
      </c>
      <c r="H197" s="221">
        <v>84.096000000000004</v>
      </c>
      <c r="I197" s="222">
        <v>15.300000000000001</v>
      </c>
      <c r="J197" s="222">
        <f>ROUND(I197*H197,2)</f>
        <v>1286.6700000000001</v>
      </c>
      <c r="K197" s="223"/>
      <c r="L197" s="35"/>
      <c r="M197" s="224" t="s">
        <v>1</v>
      </c>
      <c r="N197" s="225" t="s">
        <v>38</v>
      </c>
      <c r="O197" s="226">
        <v>0.002</v>
      </c>
      <c r="P197" s="226">
        <f>O197*H197</f>
        <v>0.16819200000000001</v>
      </c>
      <c r="Q197" s="226">
        <v>0.00071000000000000002</v>
      </c>
      <c r="R197" s="226">
        <f>Q197*H197</f>
        <v>0.059708160000000003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1286.6700000000001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1286.6700000000001</v>
      </c>
      <c r="BL197" s="14" t="s">
        <v>288</v>
      </c>
      <c r="BM197" s="228" t="s">
        <v>584</v>
      </c>
    </row>
    <row r="198" s="2" customFormat="1" ht="21.75" customHeight="1">
      <c r="A198" s="29"/>
      <c r="B198" s="30"/>
      <c r="C198" s="217" t="s">
        <v>544</v>
      </c>
      <c r="D198" s="217" t="s">
        <v>284</v>
      </c>
      <c r="E198" s="218" t="s">
        <v>586</v>
      </c>
      <c r="F198" s="219" t="s">
        <v>587</v>
      </c>
      <c r="G198" s="220" t="s">
        <v>287</v>
      </c>
      <c r="H198" s="221">
        <v>40.829999999999998</v>
      </c>
      <c r="I198" s="222">
        <v>296</v>
      </c>
      <c r="J198" s="222">
        <f>ROUND(I198*H198,2)</f>
        <v>12085.68</v>
      </c>
      <c r="K198" s="223"/>
      <c r="L198" s="35"/>
      <c r="M198" s="224" t="s">
        <v>1</v>
      </c>
      <c r="N198" s="225" t="s">
        <v>38</v>
      </c>
      <c r="O198" s="226">
        <v>0.068000000000000005</v>
      </c>
      <c r="P198" s="226">
        <f>O198*H198</f>
        <v>2.77644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12085.68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12085.68</v>
      </c>
      <c r="BL198" s="14" t="s">
        <v>288</v>
      </c>
      <c r="BM198" s="228" t="s">
        <v>1749</v>
      </c>
    </row>
    <row r="199" s="2" customFormat="1" ht="21.75" customHeight="1">
      <c r="A199" s="29"/>
      <c r="B199" s="30"/>
      <c r="C199" s="217" t="s">
        <v>548</v>
      </c>
      <c r="D199" s="217" t="s">
        <v>284</v>
      </c>
      <c r="E199" s="218" t="s">
        <v>590</v>
      </c>
      <c r="F199" s="219" t="s">
        <v>591</v>
      </c>
      <c r="G199" s="220" t="s">
        <v>287</v>
      </c>
      <c r="H199" s="221">
        <v>8.3200000000000003</v>
      </c>
      <c r="I199" s="222">
        <v>294</v>
      </c>
      <c r="J199" s="222">
        <f>ROUND(I199*H199,2)</f>
        <v>2446.0799999999999</v>
      </c>
      <c r="K199" s="223"/>
      <c r="L199" s="35"/>
      <c r="M199" s="224" t="s">
        <v>1</v>
      </c>
      <c r="N199" s="225" t="s">
        <v>38</v>
      </c>
      <c r="O199" s="226">
        <v>0.070999999999999994</v>
      </c>
      <c r="P199" s="226">
        <f>O199*H199</f>
        <v>0.59072000000000002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2446.0799999999999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2446.0799999999999</v>
      </c>
      <c r="BL199" s="14" t="s">
        <v>288</v>
      </c>
      <c r="BM199" s="228" t="s">
        <v>592</v>
      </c>
    </row>
    <row r="200" s="2" customFormat="1" ht="33" customHeight="1">
      <c r="A200" s="29"/>
      <c r="B200" s="30"/>
      <c r="C200" s="217" t="s">
        <v>553</v>
      </c>
      <c r="D200" s="217" t="s">
        <v>284</v>
      </c>
      <c r="E200" s="218" t="s">
        <v>594</v>
      </c>
      <c r="F200" s="219" t="s">
        <v>595</v>
      </c>
      <c r="G200" s="220" t="s">
        <v>287</v>
      </c>
      <c r="H200" s="221">
        <v>84.096000000000004</v>
      </c>
      <c r="I200" s="222">
        <v>318</v>
      </c>
      <c r="J200" s="222">
        <f>ROUND(I200*H200,2)</f>
        <v>26742.529999999999</v>
      </c>
      <c r="K200" s="223"/>
      <c r="L200" s="35"/>
      <c r="M200" s="224" t="s">
        <v>1</v>
      </c>
      <c r="N200" s="225" t="s">
        <v>38</v>
      </c>
      <c r="O200" s="226">
        <v>0.070999999999999994</v>
      </c>
      <c r="P200" s="226">
        <f>O200*H200</f>
        <v>5.9708160000000001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26742.529999999999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26742.529999999999</v>
      </c>
      <c r="BL200" s="14" t="s">
        <v>288</v>
      </c>
      <c r="BM200" s="228" t="s">
        <v>596</v>
      </c>
    </row>
    <row r="201" s="2" customFormat="1" ht="21.75" customHeight="1">
      <c r="A201" s="29"/>
      <c r="B201" s="30"/>
      <c r="C201" s="217" t="s">
        <v>557</v>
      </c>
      <c r="D201" s="217" t="s">
        <v>284</v>
      </c>
      <c r="E201" s="218" t="s">
        <v>1607</v>
      </c>
      <c r="F201" s="219" t="s">
        <v>1608</v>
      </c>
      <c r="G201" s="220" t="s">
        <v>287</v>
      </c>
      <c r="H201" s="221">
        <v>2.54</v>
      </c>
      <c r="I201" s="222">
        <v>339</v>
      </c>
      <c r="J201" s="222">
        <f>ROUND(I201*H201,2)</f>
        <v>861.05999999999995</v>
      </c>
      <c r="K201" s="223"/>
      <c r="L201" s="35"/>
      <c r="M201" s="224" t="s">
        <v>1</v>
      </c>
      <c r="N201" s="225" t="s">
        <v>38</v>
      </c>
      <c r="O201" s="226">
        <v>0.71999999999999997</v>
      </c>
      <c r="P201" s="226">
        <f>O201*H201</f>
        <v>1.8288</v>
      </c>
      <c r="Q201" s="226">
        <v>0.084250000000000005</v>
      </c>
      <c r="R201" s="226">
        <f>Q201*H201</f>
        <v>0.21399500000000002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861.05999999999995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861.05999999999995</v>
      </c>
      <c r="BL201" s="14" t="s">
        <v>288</v>
      </c>
      <c r="BM201" s="228" t="s">
        <v>1609</v>
      </c>
    </row>
    <row r="202" s="2" customFormat="1" ht="33" customHeight="1">
      <c r="A202" s="29"/>
      <c r="B202" s="30"/>
      <c r="C202" s="217" t="s">
        <v>561</v>
      </c>
      <c r="D202" s="217" t="s">
        <v>284</v>
      </c>
      <c r="E202" s="218" t="s">
        <v>938</v>
      </c>
      <c r="F202" s="219" t="s">
        <v>939</v>
      </c>
      <c r="G202" s="220" t="s">
        <v>287</v>
      </c>
      <c r="H202" s="221">
        <v>21.82</v>
      </c>
      <c r="I202" s="222">
        <v>270</v>
      </c>
      <c r="J202" s="222">
        <f>ROUND(I202*H202,2)</f>
        <v>5891.3999999999996</v>
      </c>
      <c r="K202" s="223"/>
      <c r="L202" s="35"/>
      <c r="M202" s="224" t="s">
        <v>1</v>
      </c>
      <c r="N202" s="225" t="s">
        <v>38</v>
      </c>
      <c r="O202" s="226">
        <v>0.64800000000000002</v>
      </c>
      <c r="P202" s="226">
        <f>O202*H202</f>
        <v>14.13936</v>
      </c>
      <c r="Q202" s="226">
        <v>0.10100000000000001</v>
      </c>
      <c r="R202" s="226">
        <f>Q202*H202</f>
        <v>2.2038200000000003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5891.3999999999996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5891.3999999999996</v>
      </c>
      <c r="BL202" s="14" t="s">
        <v>288</v>
      </c>
      <c r="BM202" s="228" t="s">
        <v>940</v>
      </c>
    </row>
    <row r="203" s="12" customFormat="1" ht="22.8" customHeight="1">
      <c r="A203" s="12"/>
      <c r="B203" s="202"/>
      <c r="C203" s="203"/>
      <c r="D203" s="204" t="s">
        <v>72</v>
      </c>
      <c r="E203" s="215" t="s">
        <v>311</v>
      </c>
      <c r="F203" s="215" t="s">
        <v>597</v>
      </c>
      <c r="G203" s="203"/>
      <c r="H203" s="203"/>
      <c r="I203" s="203"/>
      <c r="J203" s="216">
        <f>BK203</f>
        <v>324584.40000000002</v>
      </c>
      <c r="K203" s="203"/>
      <c r="L203" s="207"/>
      <c r="M203" s="208"/>
      <c r="N203" s="209"/>
      <c r="O203" s="209"/>
      <c r="P203" s="210">
        <f>SUM(P204:P236)</f>
        <v>161.60115999999999</v>
      </c>
      <c r="Q203" s="209"/>
      <c r="R203" s="210">
        <f>SUM(R204:R236)</f>
        <v>6.4925006100000004</v>
      </c>
      <c r="S203" s="209"/>
      <c r="T203" s="211">
        <f>SUM(T204:T236)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2" t="s">
        <v>80</v>
      </c>
      <c r="AT203" s="213" t="s">
        <v>72</v>
      </c>
      <c r="AU203" s="213" t="s">
        <v>80</v>
      </c>
      <c r="AY203" s="212" t="s">
        <v>282</v>
      </c>
      <c r="BK203" s="214">
        <f>SUM(BK204:BK236)</f>
        <v>324584.40000000002</v>
      </c>
    </row>
    <row r="204" s="2" customFormat="1" ht="33" customHeight="1">
      <c r="A204" s="29"/>
      <c r="B204" s="30"/>
      <c r="C204" s="217" t="s">
        <v>565</v>
      </c>
      <c r="D204" s="217" t="s">
        <v>284</v>
      </c>
      <c r="E204" s="218" t="s">
        <v>1750</v>
      </c>
      <c r="F204" s="219" t="s">
        <v>1751</v>
      </c>
      <c r="G204" s="220" t="s">
        <v>322</v>
      </c>
      <c r="H204" s="221">
        <v>5</v>
      </c>
      <c r="I204" s="222">
        <v>62.600000000000001</v>
      </c>
      <c r="J204" s="222">
        <f>ROUND(I204*H204,2)</f>
        <v>313</v>
      </c>
      <c r="K204" s="223"/>
      <c r="L204" s="35"/>
      <c r="M204" s="224" t="s">
        <v>1</v>
      </c>
      <c r="N204" s="225" t="s">
        <v>38</v>
      </c>
      <c r="O204" s="226">
        <v>0.155</v>
      </c>
      <c r="P204" s="226">
        <f>O204*H204</f>
        <v>0.77500000000000002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313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313</v>
      </c>
      <c r="BL204" s="14" t="s">
        <v>288</v>
      </c>
      <c r="BM204" s="228" t="s">
        <v>1752</v>
      </c>
    </row>
    <row r="205" s="2" customFormat="1" ht="21.75" customHeight="1">
      <c r="A205" s="29"/>
      <c r="B205" s="30"/>
      <c r="C205" s="230" t="s">
        <v>569</v>
      </c>
      <c r="D205" s="230" t="s">
        <v>378</v>
      </c>
      <c r="E205" s="231" t="s">
        <v>1753</v>
      </c>
      <c r="F205" s="232" t="s">
        <v>1754</v>
      </c>
      <c r="G205" s="233" t="s">
        <v>322</v>
      </c>
      <c r="H205" s="234">
        <v>10.547000000000001</v>
      </c>
      <c r="I205" s="235">
        <v>50.600000000000001</v>
      </c>
      <c r="J205" s="235">
        <f>ROUND(I205*H205,2)</f>
        <v>533.67999999999995</v>
      </c>
      <c r="K205" s="236"/>
      <c r="L205" s="237"/>
      <c r="M205" s="238" t="s">
        <v>1</v>
      </c>
      <c r="N205" s="239" t="s">
        <v>38</v>
      </c>
      <c r="O205" s="226">
        <v>0</v>
      </c>
      <c r="P205" s="226">
        <f>O205*H205</f>
        <v>0</v>
      </c>
      <c r="Q205" s="226">
        <v>0.00042999999999999999</v>
      </c>
      <c r="R205" s="226">
        <f>Q205*H205</f>
        <v>0.0045352100000000005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311</v>
      </c>
      <c r="AT205" s="228" t="s">
        <v>378</v>
      </c>
      <c r="AU205" s="228" t="s">
        <v>82</v>
      </c>
      <c r="AY205" s="14" t="s">
        <v>282</v>
      </c>
      <c r="BE205" s="229">
        <f>IF(N205="základní",J205,0)</f>
        <v>533.67999999999995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533.67999999999995</v>
      </c>
      <c r="BL205" s="14" t="s">
        <v>288</v>
      </c>
      <c r="BM205" s="228" t="s">
        <v>1755</v>
      </c>
    </row>
    <row r="206" s="2" customFormat="1" ht="21.75" customHeight="1">
      <c r="A206" s="29"/>
      <c r="B206" s="30"/>
      <c r="C206" s="230" t="s">
        <v>573</v>
      </c>
      <c r="D206" s="230" t="s">
        <v>378</v>
      </c>
      <c r="E206" s="231" t="s">
        <v>1706</v>
      </c>
      <c r="F206" s="232" t="s">
        <v>1707</v>
      </c>
      <c r="G206" s="233" t="s">
        <v>322</v>
      </c>
      <c r="H206" s="234">
        <v>126.231</v>
      </c>
      <c r="I206" s="235">
        <v>93.200000000000003</v>
      </c>
      <c r="J206" s="235">
        <f>ROUND(I206*H206,2)</f>
        <v>11764.73</v>
      </c>
      <c r="K206" s="236"/>
      <c r="L206" s="237"/>
      <c r="M206" s="238" t="s">
        <v>1</v>
      </c>
      <c r="N206" s="239" t="s">
        <v>38</v>
      </c>
      <c r="O206" s="226">
        <v>0</v>
      </c>
      <c r="P206" s="226">
        <f>O206*H206</f>
        <v>0</v>
      </c>
      <c r="Q206" s="226">
        <v>0.00068000000000000005</v>
      </c>
      <c r="R206" s="226">
        <f>Q206*H206</f>
        <v>0.085837079999999996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311</v>
      </c>
      <c r="AT206" s="228" t="s">
        <v>378</v>
      </c>
      <c r="AU206" s="228" t="s">
        <v>82</v>
      </c>
      <c r="AY206" s="14" t="s">
        <v>282</v>
      </c>
      <c r="BE206" s="229">
        <f>IF(N206="základní",J206,0)</f>
        <v>11764.73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11764.73</v>
      </c>
      <c r="BL206" s="14" t="s">
        <v>288</v>
      </c>
      <c r="BM206" s="228" t="s">
        <v>1708</v>
      </c>
    </row>
    <row r="207" s="2" customFormat="1" ht="33" customHeight="1">
      <c r="A207" s="29"/>
      <c r="B207" s="30"/>
      <c r="C207" s="217" t="s">
        <v>577</v>
      </c>
      <c r="D207" s="217" t="s">
        <v>284</v>
      </c>
      <c r="E207" s="218" t="s">
        <v>1610</v>
      </c>
      <c r="F207" s="219" t="s">
        <v>1611</v>
      </c>
      <c r="G207" s="220" t="s">
        <v>322</v>
      </c>
      <c r="H207" s="221">
        <v>115.68000000000001</v>
      </c>
      <c r="I207" s="222">
        <v>141</v>
      </c>
      <c r="J207" s="222">
        <f>ROUND(I207*H207,2)</f>
        <v>16310.879999999999</v>
      </c>
      <c r="K207" s="223"/>
      <c r="L207" s="35"/>
      <c r="M207" s="224" t="s">
        <v>1</v>
      </c>
      <c r="N207" s="225" t="s">
        <v>38</v>
      </c>
      <c r="O207" s="226">
        <v>0.29199999999999998</v>
      </c>
      <c r="P207" s="226">
        <f>O207*H207</f>
        <v>33.778559999999999</v>
      </c>
      <c r="Q207" s="226">
        <v>1.0000000000000001E-05</v>
      </c>
      <c r="R207" s="226">
        <f>Q207*H207</f>
        <v>0.0011568000000000002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16310.879999999999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16310.879999999999</v>
      </c>
      <c r="BL207" s="14" t="s">
        <v>288</v>
      </c>
      <c r="BM207" s="228" t="s">
        <v>1612</v>
      </c>
    </row>
    <row r="208" s="2" customFormat="1" ht="16.5" customHeight="1">
      <c r="A208" s="29"/>
      <c r="B208" s="30"/>
      <c r="C208" s="230" t="s">
        <v>581</v>
      </c>
      <c r="D208" s="230" t="s">
        <v>378</v>
      </c>
      <c r="E208" s="231" t="s">
        <v>1613</v>
      </c>
      <c r="F208" s="232" t="s">
        <v>1614</v>
      </c>
      <c r="G208" s="233" t="s">
        <v>322</v>
      </c>
      <c r="H208" s="234">
        <v>118.572</v>
      </c>
      <c r="I208" s="235">
        <v>368</v>
      </c>
      <c r="J208" s="235">
        <f>ROUND(I208*H208,2)</f>
        <v>43634.5</v>
      </c>
      <c r="K208" s="236"/>
      <c r="L208" s="237"/>
      <c r="M208" s="238" t="s">
        <v>1</v>
      </c>
      <c r="N208" s="239" t="s">
        <v>38</v>
      </c>
      <c r="O208" s="226">
        <v>0</v>
      </c>
      <c r="P208" s="226">
        <f>O208*H208</f>
        <v>0</v>
      </c>
      <c r="Q208" s="226">
        <v>0.0024099999999999998</v>
      </c>
      <c r="R208" s="226">
        <f>Q208*H208</f>
        <v>0.28575851999999996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311</v>
      </c>
      <c r="AT208" s="228" t="s">
        <v>378</v>
      </c>
      <c r="AU208" s="228" t="s">
        <v>82</v>
      </c>
      <c r="AY208" s="14" t="s">
        <v>282</v>
      </c>
      <c r="BE208" s="229">
        <f>IF(N208="základní",J208,0)</f>
        <v>43634.5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43634.5</v>
      </c>
      <c r="BL208" s="14" t="s">
        <v>288</v>
      </c>
      <c r="BM208" s="228" t="s">
        <v>1615</v>
      </c>
    </row>
    <row r="209" s="2" customFormat="1" ht="21.75" customHeight="1">
      <c r="A209" s="29"/>
      <c r="B209" s="30"/>
      <c r="C209" s="217" t="s">
        <v>585</v>
      </c>
      <c r="D209" s="217" t="s">
        <v>284</v>
      </c>
      <c r="E209" s="218" t="s">
        <v>1709</v>
      </c>
      <c r="F209" s="219" t="s">
        <v>1710</v>
      </c>
      <c r="G209" s="220" t="s">
        <v>501</v>
      </c>
      <c r="H209" s="221">
        <v>2</v>
      </c>
      <c r="I209" s="222">
        <v>212</v>
      </c>
      <c r="J209" s="222">
        <f>ROUND(I209*H209,2)</f>
        <v>424</v>
      </c>
      <c r="K209" s="223"/>
      <c r="L209" s="35"/>
      <c r="M209" s="224" t="s">
        <v>1</v>
      </c>
      <c r="N209" s="225" t="s">
        <v>38</v>
      </c>
      <c r="O209" s="226">
        <v>0.497</v>
      </c>
      <c r="P209" s="226">
        <f>O209*H209</f>
        <v>0.99399999999999999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424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424</v>
      </c>
      <c r="BL209" s="14" t="s">
        <v>288</v>
      </c>
      <c r="BM209" s="228" t="s">
        <v>1239</v>
      </c>
    </row>
    <row r="210" s="2" customFormat="1" ht="21.75" customHeight="1">
      <c r="A210" s="29"/>
      <c r="B210" s="30"/>
      <c r="C210" s="217" t="s">
        <v>589</v>
      </c>
      <c r="D210" s="217" t="s">
        <v>284</v>
      </c>
      <c r="E210" s="218" t="s">
        <v>1711</v>
      </c>
      <c r="F210" s="219" t="s">
        <v>1712</v>
      </c>
      <c r="G210" s="220" t="s">
        <v>501</v>
      </c>
      <c r="H210" s="221">
        <v>3</v>
      </c>
      <c r="I210" s="222">
        <v>209</v>
      </c>
      <c r="J210" s="222">
        <f>ROUND(I210*H210,2)</f>
        <v>627</v>
      </c>
      <c r="K210" s="223"/>
      <c r="L210" s="35"/>
      <c r="M210" s="224" t="s">
        <v>1</v>
      </c>
      <c r="N210" s="225" t="s">
        <v>38</v>
      </c>
      <c r="O210" s="226">
        <v>0.48799999999999999</v>
      </c>
      <c r="P210" s="226">
        <f>O210*H210</f>
        <v>1.464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627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627</v>
      </c>
      <c r="BL210" s="14" t="s">
        <v>288</v>
      </c>
      <c r="BM210" s="228" t="s">
        <v>1266</v>
      </c>
    </row>
    <row r="211" s="2" customFormat="1" ht="21.75" customHeight="1">
      <c r="A211" s="29"/>
      <c r="B211" s="30"/>
      <c r="C211" s="217" t="s">
        <v>593</v>
      </c>
      <c r="D211" s="217" t="s">
        <v>284</v>
      </c>
      <c r="E211" s="218" t="s">
        <v>1713</v>
      </c>
      <c r="F211" s="219" t="s">
        <v>1714</v>
      </c>
      <c r="G211" s="220" t="s">
        <v>501</v>
      </c>
      <c r="H211" s="221">
        <v>7</v>
      </c>
      <c r="I211" s="222">
        <v>212</v>
      </c>
      <c r="J211" s="222">
        <f>ROUND(I211*H211,2)</f>
        <v>1484</v>
      </c>
      <c r="K211" s="223"/>
      <c r="L211" s="35"/>
      <c r="M211" s="224" t="s">
        <v>1</v>
      </c>
      <c r="N211" s="225" t="s">
        <v>38</v>
      </c>
      <c r="O211" s="226">
        <v>0.497</v>
      </c>
      <c r="P211" s="226">
        <f>O211*H211</f>
        <v>3.4790000000000001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1484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1484</v>
      </c>
      <c r="BL211" s="14" t="s">
        <v>288</v>
      </c>
      <c r="BM211" s="228" t="s">
        <v>1715</v>
      </c>
    </row>
    <row r="212" s="2" customFormat="1" ht="21.75" customHeight="1">
      <c r="A212" s="29"/>
      <c r="B212" s="30"/>
      <c r="C212" s="217" t="s">
        <v>598</v>
      </c>
      <c r="D212" s="217" t="s">
        <v>284</v>
      </c>
      <c r="E212" s="218" t="s">
        <v>1716</v>
      </c>
      <c r="F212" s="219" t="s">
        <v>1717</v>
      </c>
      <c r="G212" s="220" t="s">
        <v>501</v>
      </c>
      <c r="H212" s="221">
        <v>2</v>
      </c>
      <c r="I212" s="222">
        <v>209</v>
      </c>
      <c r="J212" s="222">
        <f>ROUND(I212*H212,2)</f>
        <v>418</v>
      </c>
      <c r="K212" s="223"/>
      <c r="L212" s="35"/>
      <c r="M212" s="224" t="s">
        <v>1</v>
      </c>
      <c r="N212" s="225" t="s">
        <v>38</v>
      </c>
      <c r="O212" s="226">
        <v>0.48799999999999999</v>
      </c>
      <c r="P212" s="226">
        <f>O212*H212</f>
        <v>0.97599999999999998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418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418</v>
      </c>
      <c r="BL212" s="14" t="s">
        <v>288</v>
      </c>
      <c r="BM212" s="228" t="s">
        <v>1718</v>
      </c>
    </row>
    <row r="213" s="2" customFormat="1" ht="16.5" customHeight="1">
      <c r="A213" s="29"/>
      <c r="B213" s="30"/>
      <c r="C213" s="230" t="s">
        <v>602</v>
      </c>
      <c r="D213" s="230" t="s">
        <v>378</v>
      </c>
      <c r="E213" s="231" t="s">
        <v>1719</v>
      </c>
      <c r="F213" s="232" t="s">
        <v>1720</v>
      </c>
      <c r="G213" s="233" t="s">
        <v>501</v>
      </c>
      <c r="H213" s="234">
        <v>2</v>
      </c>
      <c r="I213" s="235">
        <v>110</v>
      </c>
      <c r="J213" s="235">
        <f>ROUND(I213*H213,2)</f>
        <v>220</v>
      </c>
      <c r="K213" s="236"/>
      <c r="L213" s="237"/>
      <c r="M213" s="238" t="s">
        <v>1</v>
      </c>
      <c r="N213" s="239" t="s">
        <v>38</v>
      </c>
      <c r="O213" s="226">
        <v>0</v>
      </c>
      <c r="P213" s="226">
        <f>O213*H213</f>
        <v>0</v>
      </c>
      <c r="Q213" s="226">
        <v>0.00010000000000000001</v>
      </c>
      <c r="R213" s="226">
        <f>Q213*H213</f>
        <v>0.00020000000000000001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311</v>
      </c>
      <c r="AT213" s="228" t="s">
        <v>378</v>
      </c>
      <c r="AU213" s="228" t="s">
        <v>82</v>
      </c>
      <c r="AY213" s="14" t="s">
        <v>282</v>
      </c>
      <c r="BE213" s="229">
        <f>IF(N213="základní",J213,0)</f>
        <v>220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220</v>
      </c>
      <c r="BL213" s="14" t="s">
        <v>288</v>
      </c>
      <c r="BM213" s="228" t="s">
        <v>1721</v>
      </c>
    </row>
    <row r="214" s="2" customFormat="1" ht="16.5" customHeight="1">
      <c r="A214" s="29"/>
      <c r="B214" s="30"/>
      <c r="C214" s="230" t="s">
        <v>606</v>
      </c>
      <c r="D214" s="230" t="s">
        <v>378</v>
      </c>
      <c r="E214" s="231" t="s">
        <v>1722</v>
      </c>
      <c r="F214" s="232" t="s">
        <v>1723</v>
      </c>
      <c r="G214" s="233" t="s">
        <v>501</v>
      </c>
      <c r="H214" s="234">
        <v>3</v>
      </c>
      <c r="I214" s="235">
        <v>313</v>
      </c>
      <c r="J214" s="235">
        <f>ROUND(I214*H214,2)</f>
        <v>939</v>
      </c>
      <c r="K214" s="236"/>
      <c r="L214" s="237"/>
      <c r="M214" s="238" t="s">
        <v>1</v>
      </c>
      <c r="N214" s="239" t="s">
        <v>38</v>
      </c>
      <c r="O214" s="226">
        <v>0</v>
      </c>
      <c r="P214" s="226">
        <f>O214*H214</f>
        <v>0</v>
      </c>
      <c r="Q214" s="226">
        <v>0.00012999999999999999</v>
      </c>
      <c r="R214" s="226">
        <f>Q214*H214</f>
        <v>0.00038999999999999994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311</v>
      </c>
      <c r="AT214" s="228" t="s">
        <v>378</v>
      </c>
      <c r="AU214" s="228" t="s">
        <v>82</v>
      </c>
      <c r="AY214" s="14" t="s">
        <v>282</v>
      </c>
      <c r="BE214" s="229">
        <f>IF(N214="základní",J214,0)</f>
        <v>939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939</v>
      </c>
      <c r="BL214" s="14" t="s">
        <v>288</v>
      </c>
      <c r="BM214" s="228" t="s">
        <v>1724</v>
      </c>
    </row>
    <row r="215" s="2" customFormat="1" ht="16.5" customHeight="1">
      <c r="A215" s="29"/>
      <c r="B215" s="30"/>
      <c r="C215" s="230" t="s">
        <v>610</v>
      </c>
      <c r="D215" s="230" t="s">
        <v>378</v>
      </c>
      <c r="E215" s="231" t="s">
        <v>1725</v>
      </c>
      <c r="F215" s="232" t="s">
        <v>1726</v>
      </c>
      <c r="G215" s="233" t="s">
        <v>501</v>
      </c>
      <c r="H215" s="234">
        <v>7</v>
      </c>
      <c r="I215" s="235">
        <v>313</v>
      </c>
      <c r="J215" s="235">
        <f>ROUND(I215*H215,2)</f>
        <v>2191</v>
      </c>
      <c r="K215" s="236"/>
      <c r="L215" s="237"/>
      <c r="M215" s="238" t="s">
        <v>1</v>
      </c>
      <c r="N215" s="239" t="s">
        <v>38</v>
      </c>
      <c r="O215" s="226">
        <v>0</v>
      </c>
      <c r="P215" s="226">
        <f>O215*H215</f>
        <v>0</v>
      </c>
      <c r="Q215" s="226">
        <v>0.00012999999999999999</v>
      </c>
      <c r="R215" s="226">
        <f>Q215*H215</f>
        <v>0.00090999999999999989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311</v>
      </c>
      <c r="AT215" s="228" t="s">
        <v>378</v>
      </c>
      <c r="AU215" s="228" t="s">
        <v>82</v>
      </c>
      <c r="AY215" s="14" t="s">
        <v>282</v>
      </c>
      <c r="BE215" s="229">
        <f>IF(N215="základní",J215,0)</f>
        <v>2191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2191</v>
      </c>
      <c r="BL215" s="14" t="s">
        <v>288</v>
      </c>
      <c r="BM215" s="228" t="s">
        <v>1727</v>
      </c>
    </row>
    <row r="216" s="2" customFormat="1" ht="16.5" customHeight="1">
      <c r="A216" s="29"/>
      <c r="B216" s="30"/>
      <c r="C216" s="230" t="s">
        <v>614</v>
      </c>
      <c r="D216" s="230" t="s">
        <v>378</v>
      </c>
      <c r="E216" s="231" t="s">
        <v>1728</v>
      </c>
      <c r="F216" s="232" t="s">
        <v>1729</v>
      </c>
      <c r="G216" s="233" t="s">
        <v>501</v>
      </c>
      <c r="H216" s="234">
        <v>2</v>
      </c>
      <c r="I216" s="235">
        <v>223</v>
      </c>
      <c r="J216" s="235">
        <f>ROUND(I216*H216,2)</f>
        <v>446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8.0000000000000007E-05</v>
      </c>
      <c r="R216" s="226">
        <f>Q216*H216</f>
        <v>0.00016000000000000001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311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446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446</v>
      </c>
      <c r="BL216" s="14" t="s">
        <v>288</v>
      </c>
      <c r="BM216" s="228" t="s">
        <v>1730</v>
      </c>
    </row>
    <row r="217" s="2" customFormat="1" ht="21.75" customHeight="1">
      <c r="A217" s="29"/>
      <c r="B217" s="30"/>
      <c r="C217" s="217" t="s">
        <v>618</v>
      </c>
      <c r="D217" s="217" t="s">
        <v>284</v>
      </c>
      <c r="E217" s="218" t="s">
        <v>1622</v>
      </c>
      <c r="F217" s="219" t="s">
        <v>1623</v>
      </c>
      <c r="G217" s="220" t="s">
        <v>501</v>
      </c>
      <c r="H217" s="221">
        <v>20</v>
      </c>
      <c r="I217" s="222">
        <v>226</v>
      </c>
      <c r="J217" s="222">
        <f>ROUND(I217*H217,2)</f>
        <v>4520</v>
      </c>
      <c r="K217" s="223"/>
      <c r="L217" s="35"/>
      <c r="M217" s="224" t="s">
        <v>1</v>
      </c>
      <c r="N217" s="225" t="s">
        <v>38</v>
      </c>
      <c r="O217" s="226">
        <v>0.68300000000000005</v>
      </c>
      <c r="P217" s="226">
        <f>O217*H217</f>
        <v>13.66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4520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4520</v>
      </c>
      <c r="BL217" s="14" t="s">
        <v>288</v>
      </c>
      <c r="BM217" s="228" t="s">
        <v>1624</v>
      </c>
    </row>
    <row r="218" s="2" customFormat="1" ht="16.5" customHeight="1">
      <c r="A218" s="29"/>
      <c r="B218" s="30"/>
      <c r="C218" s="230" t="s">
        <v>622</v>
      </c>
      <c r="D218" s="230" t="s">
        <v>378</v>
      </c>
      <c r="E218" s="231" t="s">
        <v>1625</v>
      </c>
      <c r="F218" s="232" t="s">
        <v>1626</v>
      </c>
      <c r="G218" s="233" t="s">
        <v>501</v>
      </c>
      <c r="H218" s="234">
        <v>20</v>
      </c>
      <c r="I218" s="235">
        <v>106</v>
      </c>
      <c r="J218" s="235">
        <f>ROUND(I218*H218,2)</f>
        <v>2120</v>
      </c>
      <c r="K218" s="236"/>
      <c r="L218" s="237"/>
      <c r="M218" s="238" t="s">
        <v>1</v>
      </c>
      <c r="N218" s="239" t="s">
        <v>38</v>
      </c>
      <c r="O218" s="226">
        <v>0</v>
      </c>
      <c r="P218" s="226">
        <f>O218*H218</f>
        <v>0</v>
      </c>
      <c r="Q218" s="226">
        <v>0.00064999999999999997</v>
      </c>
      <c r="R218" s="226">
        <f>Q218*H218</f>
        <v>0.012999999999999999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311</v>
      </c>
      <c r="AT218" s="228" t="s">
        <v>378</v>
      </c>
      <c r="AU218" s="228" t="s">
        <v>82</v>
      </c>
      <c r="AY218" s="14" t="s">
        <v>282</v>
      </c>
      <c r="BE218" s="229">
        <f>IF(N218="základní",J218,0)</f>
        <v>2120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2120</v>
      </c>
      <c r="BL218" s="14" t="s">
        <v>288</v>
      </c>
      <c r="BM218" s="228" t="s">
        <v>1627</v>
      </c>
    </row>
    <row r="219" s="2" customFormat="1" ht="21.75" customHeight="1">
      <c r="A219" s="29"/>
      <c r="B219" s="30"/>
      <c r="C219" s="217" t="s">
        <v>626</v>
      </c>
      <c r="D219" s="217" t="s">
        <v>284</v>
      </c>
      <c r="E219" s="218" t="s">
        <v>607</v>
      </c>
      <c r="F219" s="219" t="s">
        <v>608</v>
      </c>
      <c r="G219" s="220" t="s">
        <v>501</v>
      </c>
      <c r="H219" s="221">
        <v>23</v>
      </c>
      <c r="I219" s="222">
        <v>86</v>
      </c>
      <c r="J219" s="222">
        <f>ROUND(I219*H219,2)</f>
        <v>1978</v>
      </c>
      <c r="K219" s="223"/>
      <c r="L219" s="35"/>
      <c r="M219" s="224" t="s">
        <v>1</v>
      </c>
      <c r="N219" s="225" t="s">
        <v>38</v>
      </c>
      <c r="O219" s="226">
        <v>0.68300000000000005</v>
      </c>
      <c r="P219" s="226">
        <f>O219*H219</f>
        <v>15.709000000000001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1978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1978</v>
      </c>
      <c r="BL219" s="14" t="s">
        <v>288</v>
      </c>
      <c r="BM219" s="228" t="s">
        <v>1628</v>
      </c>
    </row>
    <row r="220" s="2" customFormat="1" ht="16.5" customHeight="1">
      <c r="A220" s="29"/>
      <c r="B220" s="30"/>
      <c r="C220" s="230" t="s">
        <v>630</v>
      </c>
      <c r="D220" s="230" t="s">
        <v>378</v>
      </c>
      <c r="E220" s="231" t="s">
        <v>611</v>
      </c>
      <c r="F220" s="232" t="s">
        <v>612</v>
      </c>
      <c r="G220" s="233" t="s">
        <v>501</v>
      </c>
      <c r="H220" s="234">
        <v>23</v>
      </c>
      <c r="I220" s="235">
        <v>40.399999999999999</v>
      </c>
      <c r="J220" s="235">
        <f>ROUND(I220*H220,2)</f>
        <v>929.20000000000005</v>
      </c>
      <c r="K220" s="236"/>
      <c r="L220" s="237"/>
      <c r="M220" s="238" t="s">
        <v>1</v>
      </c>
      <c r="N220" s="239" t="s">
        <v>38</v>
      </c>
      <c r="O220" s="226">
        <v>0</v>
      </c>
      <c r="P220" s="226">
        <f>O220*H220</f>
        <v>0</v>
      </c>
      <c r="Q220" s="226">
        <v>0.00029</v>
      </c>
      <c r="R220" s="226">
        <f>Q220*H220</f>
        <v>0.0066699999999999997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311</v>
      </c>
      <c r="AT220" s="228" t="s">
        <v>378</v>
      </c>
      <c r="AU220" s="228" t="s">
        <v>82</v>
      </c>
      <c r="AY220" s="14" t="s">
        <v>282</v>
      </c>
      <c r="BE220" s="229">
        <f>IF(N220="základní",J220,0)</f>
        <v>929.20000000000005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929.20000000000005</v>
      </c>
      <c r="BL220" s="14" t="s">
        <v>288</v>
      </c>
      <c r="BM220" s="228" t="s">
        <v>1629</v>
      </c>
    </row>
    <row r="221" s="2" customFormat="1" ht="21.75" customHeight="1">
      <c r="A221" s="29"/>
      <c r="B221" s="30"/>
      <c r="C221" s="217" t="s">
        <v>634</v>
      </c>
      <c r="D221" s="217" t="s">
        <v>284</v>
      </c>
      <c r="E221" s="218" t="s">
        <v>1630</v>
      </c>
      <c r="F221" s="219" t="s">
        <v>1631</v>
      </c>
      <c r="G221" s="220" t="s">
        <v>501</v>
      </c>
      <c r="H221" s="221">
        <v>15</v>
      </c>
      <c r="I221" s="222">
        <v>1090</v>
      </c>
      <c r="J221" s="222">
        <f>ROUND(I221*H221,2)</f>
        <v>16350</v>
      </c>
      <c r="K221" s="223"/>
      <c r="L221" s="35"/>
      <c r="M221" s="224" t="s">
        <v>1</v>
      </c>
      <c r="N221" s="225" t="s">
        <v>38</v>
      </c>
      <c r="O221" s="226">
        <v>0.5</v>
      </c>
      <c r="P221" s="226">
        <f>O221*H221</f>
        <v>7.5</v>
      </c>
      <c r="Q221" s="226">
        <v>0.040050000000000002</v>
      </c>
      <c r="R221" s="226">
        <f>Q221*H221</f>
        <v>0.60075000000000001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16350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16350</v>
      </c>
      <c r="BL221" s="14" t="s">
        <v>288</v>
      </c>
      <c r="BM221" s="228" t="s">
        <v>1632</v>
      </c>
    </row>
    <row r="222" s="2" customFormat="1" ht="33" customHeight="1">
      <c r="A222" s="29"/>
      <c r="B222" s="30"/>
      <c r="C222" s="217" t="s">
        <v>638</v>
      </c>
      <c r="D222" s="217" t="s">
        <v>284</v>
      </c>
      <c r="E222" s="218" t="s">
        <v>1633</v>
      </c>
      <c r="F222" s="219" t="s">
        <v>1634</v>
      </c>
      <c r="G222" s="220" t="s">
        <v>501</v>
      </c>
      <c r="H222" s="221">
        <v>15</v>
      </c>
      <c r="I222" s="222">
        <v>1350</v>
      </c>
      <c r="J222" s="222">
        <f>ROUND(I222*H222,2)</f>
        <v>20250</v>
      </c>
      <c r="K222" s="223"/>
      <c r="L222" s="35"/>
      <c r="M222" s="224" t="s">
        <v>1</v>
      </c>
      <c r="N222" s="225" t="s">
        <v>38</v>
      </c>
      <c r="O222" s="226">
        <v>0.25</v>
      </c>
      <c r="P222" s="226">
        <f>O222*H222</f>
        <v>3.75</v>
      </c>
      <c r="Q222" s="226">
        <v>0.0081399999999999997</v>
      </c>
      <c r="R222" s="226">
        <f>Q222*H222</f>
        <v>0.1221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20250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20250</v>
      </c>
      <c r="BL222" s="14" t="s">
        <v>288</v>
      </c>
      <c r="BM222" s="228" t="s">
        <v>1635</v>
      </c>
    </row>
    <row r="223" s="2" customFormat="1" ht="21.75" customHeight="1">
      <c r="A223" s="29"/>
      <c r="B223" s="30"/>
      <c r="C223" s="217" t="s">
        <v>642</v>
      </c>
      <c r="D223" s="217" t="s">
        <v>284</v>
      </c>
      <c r="E223" s="218" t="s">
        <v>1636</v>
      </c>
      <c r="F223" s="219" t="s">
        <v>1637</v>
      </c>
      <c r="G223" s="220" t="s">
        <v>501</v>
      </c>
      <c r="H223" s="221">
        <v>15</v>
      </c>
      <c r="I223" s="222">
        <v>75.200000000000003</v>
      </c>
      <c r="J223" s="222">
        <f>ROUND(I223*H223,2)</f>
        <v>1128</v>
      </c>
      <c r="K223" s="223"/>
      <c r="L223" s="35"/>
      <c r="M223" s="224" t="s">
        <v>1</v>
      </c>
      <c r="N223" s="225" t="s">
        <v>38</v>
      </c>
      <c r="O223" s="226">
        <v>0.22</v>
      </c>
      <c r="P223" s="226">
        <f>O223*H223</f>
        <v>3.2999999999999998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1128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1128</v>
      </c>
      <c r="BL223" s="14" t="s">
        <v>288</v>
      </c>
      <c r="BM223" s="228" t="s">
        <v>1638</v>
      </c>
    </row>
    <row r="224" s="2" customFormat="1" ht="33" customHeight="1">
      <c r="A224" s="29"/>
      <c r="B224" s="30"/>
      <c r="C224" s="217" t="s">
        <v>646</v>
      </c>
      <c r="D224" s="217" t="s">
        <v>284</v>
      </c>
      <c r="E224" s="218" t="s">
        <v>1639</v>
      </c>
      <c r="F224" s="219" t="s">
        <v>1640</v>
      </c>
      <c r="G224" s="220" t="s">
        <v>501</v>
      </c>
      <c r="H224" s="221">
        <v>15</v>
      </c>
      <c r="I224" s="222">
        <v>2470</v>
      </c>
      <c r="J224" s="222">
        <f>ROUND(I224*H224,2)</f>
        <v>37050</v>
      </c>
      <c r="K224" s="223"/>
      <c r="L224" s="35"/>
      <c r="M224" s="224" t="s">
        <v>1</v>
      </c>
      <c r="N224" s="225" t="s">
        <v>38</v>
      </c>
      <c r="O224" s="226">
        <v>0.34999999999999998</v>
      </c>
      <c r="P224" s="226">
        <f>O224*H224</f>
        <v>5.25</v>
      </c>
      <c r="Q224" s="226">
        <v>0.037249999999999998</v>
      </c>
      <c r="R224" s="226">
        <f>Q224*H224</f>
        <v>0.55874999999999997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37050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37050</v>
      </c>
      <c r="BL224" s="14" t="s">
        <v>288</v>
      </c>
      <c r="BM224" s="228" t="s">
        <v>1641</v>
      </c>
    </row>
    <row r="225" s="2" customFormat="1" ht="21.75" customHeight="1">
      <c r="A225" s="29"/>
      <c r="B225" s="30"/>
      <c r="C225" s="217" t="s">
        <v>650</v>
      </c>
      <c r="D225" s="217" t="s">
        <v>284</v>
      </c>
      <c r="E225" s="218" t="s">
        <v>1642</v>
      </c>
      <c r="F225" s="219" t="s">
        <v>1643</v>
      </c>
      <c r="G225" s="220" t="s">
        <v>501</v>
      </c>
      <c r="H225" s="221">
        <v>7</v>
      </c>
      <c r="I225" s="222">
        <v>5250</v>
      </c>
      <c r="J225" s="222">
        <f>ROUND(I225*H225,2)</f>
        <v>36750</v>
      </c>
      <c r="K225" s="223"/>
      <c r="L225" s="35"/>
      <c r="M225" s="224" t="s">
        <v>1</v>
      </c>
      <c r="N225" s="225" t="s">
        <v>38</v>
      </c>
      <c r="O225" s="226">
        <v>0.66700000000000004</v>
      </c>
      <c r="P225" s="226">
        <f>O225*H225</f>
        <v>4.6690000000000005</v>
      </c>
      <c r="Q225" s="226">
        <v>0.1056</v>
      </c>
      <c r="R225" s="226">
        <f>Q225*H225</f>
        <v>0.73919999999999997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36750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36750</v>
      </c>
      <c r="BL225" s="14" t="s">
        <v>288</v>
      </c>
      <c r="BM225" s="228" t="s">
        <v>1644</v>
      </c>
    </row>
    <row r="226" s="2" customFormat="1" ht="21.75" customHeight="1">
      <c r="A226" s="29"/>
      <c r="B226" s="30"/>
      <c r="C226" s="217" t="s">
        <v>654</v>
      </c>
      <c r="D226" s="217" t="s">
        <v>284</v>
      </c>
      <c r="E226" s="218" t="s">
        <v>1645</v>
      </c>
      <c r="F226" s="219" t="s">
        <v>1646</v>
      </c>
      <c r="G226" s="220" t="s">
        <v>501</v>
      </c>
      <c r="H226" s="221">
        <v>7</v>
      </c>
      <c r="I226" s="222">
        <v>3790</v>
      </c>
      <c r="J226" s="222">
        <f>ROUND(I226*H226,2)</f>
        <v>26530</v>
      </c>
      <c r="K226" s="223"/>
      <c r="L226" s="35"/>
      <c r="M226" s="224" t="s">
        <v>1</v>
      </c>
      <c r="N226" s="225" t="s">
        <v>38</v>
      </c>
      <c r="O226" s="226">
        <v>0.16700000000000001</v>
      </c>
      <c r="P226" s="226">
        <f>O226*H226</f>
        <v>1.169</v>
      </c>
      <c r="Q226" s="226">
        <v>0.024240000000000001</v>
      </c>
      <c r="R226" s="226">
        <f>Q226*H226</f>
        <v>0.16968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26530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26530</v>
      </c>
      <c r="BL226" s="14" t="s">
        <v>288</v>
      </c>
      <c r="BM226" s="228" t="s">
        <v>1647</v>
      </c>
    </row>
    <row r="227" s="2" customFormat="1" ht="21.75" customHeight="1">
      <c r="A227" s="29"/>
      <c r="B227" s="30"/>
      <c r="C227" s="217" t="s">
        <v>658</v>
      </c>
      <c r="D227" s="217" t="s">
        <v>284</v>
      </c>
      <c r="E227" s="218" t="s">
        <v>1648</v>
      </c>
      <c r="F227" s="219" t="s">
        <v>1649</v>
      </c>
      <c r="G227" s="220" t="s">
        <v>501</v>
      </c>
      <c r="H227" s="221">
        <v>7</v>
      </c>
      <c r="I227" s="222">
        <v>114</v>
      </c>
      <c r="J227" s="222">
        <f>ROUND(I227*H227,2)</f>
        <v>798</v>
      </c>
      <c r="K227" s="223"/>
      <c r="L227" s="35"/>
      <c r="M227" s="224" t="s">
        <v>1</v>
      </c>
      <c r="N227" s="225" t="s">
        <v>38</v>
      </c>
      <c r="O227" s="226">
        <v>0.33300000000000002</v>
      </c>
      <c r="P227" s="226">
        <f>O227*H227</f>
        <v>2.331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798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798</v>
      </c>
      <c r="BL227" s="14" t="s">
        <v>288</v>
      </c>
      <c r="BM227" s="228" t="s">
        <v>1650</v>
      </c>
    </row>
    <row r="228" s="2" customFormat="1" ht="33" customHeight="1">
      <c r="A228" s="29"/>
      <c r="B228" s="30"/>
      <c r="C228" s="217" t="s">
        <v>662</v>
      </c>
      <c r="D228" s="217" t="s">
        <v>284</v>
      </c>
      <c r="E228" s="218" t="s">
        <v>1651</v>
      </c>
      <c r="F228" s="219" t="s">
        <v>1652</v>
      </c>
      <c r="G228" s="220" t="s">
        <v>501</v>
      </c>
      <c r="H228" s="221">
        <v>7</v>
      </c>
      <c r="I228" s="222">
        <v>9210</v>
      </c>
      <c r="J228" s="222">
        <f>ROUND(I228*H228,2)</f>
        <v>64470</v>
      </c>
      <c r="K228" s="223"/>
      <c r="L228" s="35"/>
      <c r="M228" s="224" t="s">
        <v>1</v>
      </c>
      <c r="N228" s="225" t="s">
        <v>38</v>
      </c>
      <c r="O228" s="226">
        <v>1.7509999999999999</v>
      </c>
      <c r="P228" s="226">
        <f>O228*H228</f>
        <v>12.257</v>
      </c>
      <c r="Q228" s="226">
        <v>0.42115999999999998</v>
      </c>
      <c r="R228" s="226">
        <f>Q228*H228</f>
        <v>2.9481199999999999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64470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64470</v>
      </c>
      <c r="BL228" s="14" t="s">
        <v>288</v>
      </c>
      <c r="BM228" s="228" t="s">
        <v>1653</v>
      </c>
    </row>
    <row r="229" s="2" customFormat="1" ht="16.5" customHeight="1">
      <c r="A229" s="29"/>
      <c r="B229" s="30"/>
      <c r="C229" s="217" t="s">
        <v>666</v>
      </c>
      <c r="D229" s="217" t="s">
        <v>284</v>
      </c>
      <c r="E229" s="218" t="s">
        <v>1517</v>
      </c>
      <c r="F229" s="219" t="s">
        <v>1518</v>
      </c>
      <c r="G229" s="220" t="s">
        <v>322</v>
      </c>
      <c r="H229" s="221">
        <v>125.22</v>
      </c>
      <c r="I229" s="222">
        <v>25.199999999999999</v>
      </c>
      <c r="J229" s="222">
        <f>ROUND(I229*H229,2)</f>
        <v>3155.54</v>
      </c>
      <c r="K229" s="223"/>
      <c r="L229" s="35"/>
      <c r="M229" s="224" t="s">
        <v>1</v>
      </c>
      <c r="N229" s="225" t="s">
        <v>38</v>
      </c>
      <c r="O229" s="226">
        <v>0.062</v>
      </c>
      <c r="P229" s="226">
        <f>O229*H229</f>
        <v>7.7636399999999997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3155.54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3155.54</v>
      </c>
      <c r="BL229" s="14" t="s">
        <v>288</v>
      </c>
      <c r="BM229" s="228" t="s">
        <v>1688</v>
      </c>
    </row>
    <row r="230" s="2" customFormat="1" ht="16.5" customHeight="1">
      <c r="A230" s="29"/>
      <c r="B230" s="30"/>
      <c r="C230" s="217" t="s">
        <v>670</v>
      </c>
      <c r="D230" s="217" t="s">
        <v>284</v>
      </c>
      <c r="E230" s="218" t="s">
        <v>1346</v>
      </c>
      <c r="F230" s="219" t="s">
        <v>1347</v>
      </c>
      <c r="G230" s="220" t="s">
        <v>322</v>
      </c>
      <c r="H230" s="221">
        <v>125.22</v>
      </c>
      <c r="I230" s="222">
        <v>17.699999999999999</v>
      </c>
      <c r="J230" s="222">
        <f>ROUND(I230*H230,2)</f>
        <v>2216.3899999999999</v>
      </c>
      <c r="K230" s="223"/>
      <c r="L230" s="35"/>
      <c r="M230" s="224" t="s">
        <v>1</v>
      </c>
      <c r="N230" s="225" t="s">
        <v>38</v>
      </c>
      <c r="O230" s="226">
        <v>0.043999999999999997</v>
      </c>
      <c r="P230" s="226">
        <f>O230*H230</f>
        <v>5.5096799999999995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2216.3899999999999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2216.3899999999999</v>
      </c>
      <c r="BL230" s="14" t="s">
        <v>288</v>
      </c>
      <c r="BM230" s="228" t="s">
        <v>1689</v>
      </c>
    </row>
    <row r="231" s="2" customFormat="1" ht="16.5" customHeight="1">
      <c r="A231" s="29"/>
      <c r="B231" s="30"/>
      <c r="C231" s="217" t="s">
        <v>675</v>
      </c>
      <c r="D231" s="217" t="s">
        <v>284</v>
      </c>
      <c r="E231" s="218" t="s">
        <v>1654</v>
      </c>
      <c r="F231" s="219" t="s">
        <v>1655</v>
      </c>
      <c r="G231" s="220" t="s">
        <v>322</v>
      </c>
      <c r="H231" s="221">
        <v>115.68000000000001</v>
      </c>
      <c r="I231" s="222">
        <v>23.199999999999999</v>
      </c>
      <c r="J231" s="222">
        <f>ROUND(I231*H231,2)</f>
        <v>2683.7800000000002</v>
      </c>
      <c r="K231" s="223"/>
      <c r="L231" s="35"/>
      <c r="M231" s="224" t="s">
        <v>1</v>
      </c>
      <c r="N231" s="225" t="s">
        <v>38</v>
      </c>
      <c r="O231" s="226">
        <v>0.055</v>
      </c>
      <c r="P231" s="226">
        <f>O231*H231</f>
        <v>6.3624000000000001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2683.7800000000002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2683.7800000000002</v>
      </c>
      <c r="BL231" s="14" t="s">
        <v>288</v>
      </c>
      <c r="BM231" s="228" t="s">
        <v>1656</v>
      </c>
    </row>
    <row r="232" s="2" customFormat="1" ht="21.75" customHeight="1">
      <c r="A232" s="29"/>
      <c r="B232" s="30"/>
      <c r="C232" s="217" t="s">
        <v>679</v>
      </c>
      <c r="D232" s="217" t="s">
        <v>284</v>
      </c>
      <c r="E232" s="218" t="s">
        <v>1358</v>
      </c>
      <c r="F232" s="219" t="s">
        <v>1359</v>
      </c>
      <c r="G232" s="220" t="s">
        <v>501</v>
      </c>
      <c r="H232" s="221">
        <v>2</v>
      </c>
      <c r="I232" s="222">
        <v>6650</v>
      </c>
      <c r="J232" s="222">
        <f>ROUND(I232*H232,2)</f>
        <v>13300</v>
      </c>
      <c r="K232" s="223"/>
      <c r="L232" s="35"/>
      <c r="M232" s="224" t="s">
        <v>1</v>
      </c>
      <c r="N232" s="225" t="s">
        <v>38</v>
      </c>
      <c r="O232" s="226">
        <v>10.300000000000001</v>
      </c>
      <c r="P232" s="226">
        <f>O232*H232</f>
        <v>20.600000000000001</v>
      </c>
      <c r="Q232" s="226">
        <v>0.45937</v>
      </c>
      <c r="R232" s="226">
        <f>Q232*H232</f>
        <v>0.91874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13300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13300</v>
      </c>
      <c r="BL232" s="14" t="s">
        <v>288</v>
      </c>
      <c r="BM232" s="228" t="s">
        <v>1690</v>
      </c>
    </row>
    <row r="233" s="2" customFormat="1" ht="16.5" customHeight="1">
      <c r="A233" s="29"/>
      <c r="B233" s="30"/>
      <c r="C233" s="217" t="s">
        <v>684</v>
      </c>
      <c r="D233" s="217" t="s">
        <v>284</v>
      </c>
      <c r="E233" s="218" t="s">
        <v>1394</v>
      </c>
      <c r="F233" s="219" t="s">
        <v>1395</v>
      </c>
      <c r="G233" s="220" t="s">
        <v>322</v>
      </c>
      <c r="H233" s="221">
        <v>125.22</v>
      </c>
      <c r="I233" s="222">
        <v>43.299999999999997</v>
      </c>
      <c r="J233" s="222">
        <f>ROUND(I233*H233,2)</f>
        <v>5422.0299999999997</v>
      </c>
      <c r="K233" s="223"/>
      <c r="L233" s="35"/>
      <c r="M233" s="224" t="s">
        <v>1</v>
      </c>
      <c r="N233" s="225" t="s">
        <v>38</v>
      </c>
      <c r="O233" s="226">
        <v>0.053999999999999999</v>
      </c>
      <c r="P233" s="226">
        <f>O233*H233</f>
        <v>6.7618799999999997</v>
      </c>
      <c r="Q233" s="226">
        <v>0.00019000000000000001</v>
      </c>
      <c r="R233" s="226">
        <f>Q233*H233</f>
        <v>0.023791800000000002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5422.0299999999997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5422.0299999999997</v>
      </c>
      <c r="BL233" s="14" t="s">
        <v>288</v>
      </c>
      <c r="BM233" s="228" t="s">
        <v>1396</v>
      </c>
    </row>
    <row r="234" s="2" customFormat="1" ht="21.75" customHeight="1">
      <c r="A234" s="29"/>
      <c r="B234" s="30"/>
      <c r="C234" s="217" t="s">
        <v>688</v>
      </c>
      <c r="D234" s="217" t="s">
        <v>284</v>
      </c>
      <c r="E234" s="218" t="s">
        <v>676</v>
      </c>
      <c r="F234" s="219" t="s">
        <v>677</v>
      </c>
      <c r="G234" s="220" t="s">
        <v>322</v>
      </c>
      <c r="H234" s="221">
        <v>141.68000000000001</v>
      </c>
      <c r="I234" s="222">
        <v>12.9</v>
      </c>
      <c r="J234" s="222">
        <f>ROUND(I234*H234,2)</f>
        <v>1827.6700000000001</v>
      </c>
      <c r="K234" s="223"/>
      <c r="L234" s="35"/>
      <c r="M234" s="224" t="s">
        <v>1</v>
      </c>
      <c r="N234" s="225" t="s">
        <v>38</v>
      </c>
      <c r="O234" s="226">
        <v>0.025000000000000001</v>
      </c>
      <c r="P234" s="226">
        <f>O234*H234</f>
        <v>3.5420000000000003</v>
      </c>
      <c r="Q234" s="226">
        <v>9.0000000000000006E-05</v>
      </c>
      <c r="R234" s="226">
        <f>Q234*H234</f>
        <v>0.012751200000000001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1827.6700000000001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1827.6700000000001</v>
      </c>
      <c r="BL234" s="14" t="s">
        <v>288</v>
      </c>
      <c r="BM234" s="228" t="s">
        <v>678</v>
      </c>
    </row>
    <row r="235" s="2" customFormat="1" ht="33" customHeight="1">
      <c r="A235" s="29"/>
      <c r="B235" s="30"/>
      <c r="C235" s="217" t="s">
        <v>692</v>
      </c>
      <c r="D235" s="217" t="s">
        <v>284</v>
      </c>
      <c r="E235" s="218" t="s">
        <v>1691</v>
      </c>
      <c r="F235" s="219" t="s">
        <v>1692</v>
      </c>
      <c r="G235" s="220" t="s">
        <v>719</v>
      </c>
      <c r="H235" s="221">
        <v>2</v>
      </c>
      <c r="I235" s="222">
        <v>900</v>
      </c>
      <c r="J235" s="222">
        <f>ROUND(I235*H235,2)</f>
        <v>1800</v>
      </c>
      <c r="K235" s="223"/>
      <c r="L235" s="35"/>
      <c r="M235" s="224" t="s">
        <v>1</v>
      </c>
      <c r="N235" s="225" t="s">
        <v>38</v>
      </c>
      <c r="O235" s="226">
        <v>0</v>
      </c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1800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1800</v>
      </c>
      <c r="BL235" s="14" t="s">
        <v>288</v>
      </c>
      <c r="BM235" s="228" t="s">
        <v>1693</v>
      </c>
    </row>
    <row r="236" s="2" customFormat="1" ht="33" customHeight="1">
      <c r="A236" s="29"/>
      <c r="B236" s="30"/>
      <c r="C236" s="217" t="s">
        <v>696</v>
      </c>
      <c r="D236" s="217" t="s">
        <v>284</v>
      </c>
      <c r="E236" s="218" t="s">
        <v>1558</v>
      </c>
      <c r="F236" s="219" t="s">
        <v>1559</v>
      </c>
      <c r="G236" s="220" t="s">
        <v>719</v>
      </c>
      <c r="H236" s="221">
        <v>2</v>
      </c>
      <c r="I236" s="222">
        <v>1000</v>
      </c>
      <c r="J236" s="222">
        <f>ROUND(I236*H236,2)</f>
        <v>2000</v>
      </c>
      <c r="K236" s="223"/>
      <c r="L236" s="35"/>
      <c r="M236" s="224" t="s">
        <v>1</v>
      </c>
      <c r="N236" s="225" t="s">
        <v>38</v>
      </c>
      <c r="O236" s="226">
        <v>0</v>
      </c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2000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2000</v>
      </c>
      <c r="BL236" s="14" t="s">
        <v>288</v>
      </c>
      <c r="BM236" s="228" t="s">
        <v>1756</v>
      </c>
    </row>
    <row r="237" s="12" customFormat="1" ht="22.8" customHeight="1">
      <c r="A237" s="12"/>
      <c r="B237" s="202"/>
      <c r="C237" s="203"/>
      <c r="D237" s="204" t="s">
        <v>72</v>
      </c>
      <c r="E237" s="215" t="s">
        <v>315</v>
      </c>
      <c r="F237" s="215" t="s">
        <v>683</v>
      </c>
      <c r="G237" s="203"/>
      <c r="H237" s="203"/>
      <c r="I237" s="203"/>
      <c r="J237" s="216">
        <f>BK237</f>
        <v>44607.780000000006</v>
      </c>
      <c r="K237" s="203"/>
      <c r="L237" s="207"/>
      <c r="M237" s="208"/>
      <c r="N237" s="209"/>
      <c r="O237" s="209"/>
      <c r="P237" s="210">
        <f>SUM(P238:P248)</f>
        <v>64.313912000000002</v>
      </c>
      <c r="Q237" s="209"/>
      <c r="R237" s="210">
        <f>SUM(R238:R248)</f>
        <v>6.6928830000000001</v>
      </c>
      <c r="S237" s="209"/>
      <c r="T237" s="211">
        <f>SUM(T238:T248)</f>
        <v>0.86981999999999993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2" t="s">
        <v>80</v>
      </c>
      <c r="AT237" s="213" t="s">
        <v>72</v>
      </c>
      <c r="AU237" s="213" t="s">
        <v>80</v>
      </c>
      <c r="AY237" s="212" t="s">
        <v>282</v>
      </c>
      <c r="BK237" s="214">
        <f>SUM(BK238:BK248)</f>
        <v>44607.780000000006</v>
      </c>
    </row>
    <row r="238" s="2" customFormat="1" ht="33" customHeight="1">
      <c r="A238" s="29"/>
      <c r="B238" s="30"/>
      <c r="C238" s="217" t="s">
        <v>700</v>
      </c>
      <c r="D238" s="217" t="s">
        <v>284</v>
      </c>
      <c r="E238" s="218" t="s">
        <v>857</v>
      </c>
      <c r="F238" s="219" t="s">
        <v>858</v>
      </c>
      <c r="G238" s="220" t="s">
        <v>322</v>
      </c>
      <c r="H238" s="221">
        <v>30</v>
      </c>
      <c r="I238" s="222">
        <v>256</v>
      </c>
      <c r="J238" s="222">
        <f>ROUND(I238*H238,2)</f>
        <v>7680</v>
      </c>
      <c r="K238" s="223"/>
      <c r="L238" s="35"/>
      <c r="M238" s="224" t="s">
        <v>1</v>
      </c>
      <c r="N238" s="225" t="s">
        <v>38</v>
      </c>
      <c r="O238" s="226">
        <v>0.26800000000000002</v>
      </c>
      <c r="P238" s="226">
        <f>O238*H238</f>
        <v>8.0400000000000009</v>
      </c>
      <c r="Q238" s="226">
        <v>0.15540000000000001</v>
      </c>
      <c r="R238" s="226">
        <f>Q238*H238</f>
        <v>4.6619999999999999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7680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7680</v>
      </c>
      <c r="BL238" s="14" t="s">
        <v>288</v>
      </c>
      <c r="BM238" s="228" t="s">
        <v>1500</v>
      </c>
    </row>
    <row r="239" s="2" customFormat="1" ht="21.75" customHeight="1">
      <c r="A239" s="29"/>
      <c r="B239" s="30"/>
      <c r="C239" s="217" t="s">
        <v>704</v>
      </c>
      <c r="D239" s="217" t="s">
        <v>284</v>
      </c>
      <c r="E239" s="218" t="s">
        <v>860</v>
      </c>
      <c r="F239" s="219" t="s">
        <v>861</v>
      </c>
      <c r="G239" s="220" t="s">
        <v>356</v>
      </c>
      <c r="H239" s="221">
        <v>0.90000000000000002</v>
      </c>
      <c r="I239" s="222">
        <v>3020</v>
      </c>
      <c r="J239" s="222">
        <f>ROUND(I239*H239,2)</f>
        <v>2718</v>
      </c>
      <c r="K239" s="223"/>
      <c r="L239" s="35"/>
      <c r="M239" s="224" t="s">
        <v>1</v>
      </c>
      <c r="N239" s="225" t="s">
        <v>38</v>
      </c>
      <c r="O239" s="226">
        <v>1.442</v>
      </c>
      <c r="P239" s="226">
        <f>O239*H239</f>
        <v>1.2978000000000001</v>
      </c>
      <c r="Q239" s="226">
        <v>2.2563399999999998</v>
      </c>
      <c r="R239" s="226">
        <f>Q239*H239</f>
        <v>2.0307059999999999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2718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2718</v>
      </c>
      <c r="BL239" s="14" t="s">
        <v>288</v>
      </c>
      <c r="BM239" s="228" t="s">
        <v>1501</v>
      </c>
    </row>
    <row r="240" s="2" customFormat="1" ht="33" customHeight="1">
      <c r="A240" s="29"/>
      <c r="B240" s="30"/>
      <c r="C240" s="217" t="s">
        <v>708</v>
      </c>
      <c r="D240" s="217" t="s">
        <v>284</v>
      </c>
      <c r="E240" s="218" t="s">
        <v>693</v>
      </c>
      <c r="F240" s="219" t="s">
        <v>694</v>
      </c>
      <c r="G240" s="220" t="s">
        <v>322</v>
      </c>
      <c r="H240" s="221">
        <v>102.06</v>
      </c>
      <c r="I240" s="222">
        <v>115</v>
      </c>
      <c r="J240" s="222">
        <f>ROUND(I240*H240,2)</f>
        <v>11736.9</v>
      </c>
      <c r="K240" s="223"/>
      <c r="L240" s="35"/>
      <c r="M240" s="224" t="s">
        <v>1</v>
      </c>
      <c r="N240" s="225" t="s">
        <v>38</v>
      </c>
      <c r="O240" s="226">
        <v>0</v>
      </c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11736.9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11736.9</v>
      </c>
      <c r="BL240" s="14" t="s">
        <v>288</v>
      </c>
      <c r="BM240" s="228" t="s">
        <v>695</v>
      </c>
    </row>
    <row r="241" s="2" customFormat="1" ht="16.5" customHeight="1">
      <c r="A241" s="29"/>
      <c r="B241" s="30"/>
      <c r="C241" s="217" t="s">
        <v>712</v>
      </c>
      <c r="D241" s="217" t="s">
        <v>284</v>
      </c>
      <c r="E241" s="218" t="s">
        <v>701</v>
      </c>
      <c r="F241" s="219" t="s">
        <v>702</v>
      </c>
      <c r="G241" s="220" t="s">
        <v>322</v>
      </c>
      <c r="H241" s="221">
        <v>119.38</v>
      </c>
      <c r="I241" s="222">
        <v>66.599999999999994</v>
      </c>
      <c r="J241" s="222">
        <f>ROUND(I241*H241,2)</f>
        <v>7950.71</v>
      </c>
      <c r="K241" s="223"/>
      <c r="L241" s="35"/>
      <c r="M241" s="224" t="s">
        <v>1</v>
      </c>
      <c r="N241" s="225" t="s">
        <v>38</v>
      </c>
      <c r="O241" s="226">
        <v>0.155</v>
      </c>
      <c r="P241" s="226">
        <f>O241*H241</f>
        <v>18.503899999999998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7950.71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7950.71</v>
      </c>
      <c r="BL241" s="14" t="s">
        <v>288</v>
      </c>
      <c r="BM241" s="228" t="s">
        <v>703</v>
      </c>
    </row>
    <row r="242" s="2" customFormat="1" ht="21.75" customHeight="1">
      <c r="A242" s="29"/>
      <c r="B242" s="30"/>
      <c r="C242" s="217" t="s">
        <v>716</v>
      </c>
      <c r="D242" s="217" t="s">
        <v>284</v>
      </c>
      <c r="E242" s="218" t="s">
        <v>705</v>
      </c>
      <c r="F242" s="219" t="s">
        <v>706</v>
      </c>
      <c r="G242" s="220" t="s">
        <v>322</v>
      </c>
      <c r="H242" s="221">
        <v>87.659999999999997</v>
      </c>
      <c r="I242" s="222">
        <v>84</v>
      </c>
      <c r="J242" s="222">
        <f>ROUND(I242*H242,2)</f>
        <v>7363.4399999999996</v>
      </c>
      <c r="K242" s="223"/>
      <c r="L242" s="35"/>
      <c r="M242" s="224" t="s">
        <v>1</v>
      </c>
      <c r="N242" s="225" t="s">
        <v>38</v>
      </c>
      <c r="O242" s="226">
        <v>0.19600000000000001</v>
      </c>
      <c r="P242" s="226">
        <f>O242*H242</f>
        <v>17.181360000000002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7363.4399999999996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7363.4399999999996</v>
      </c>
      <c r="BL242" s="14" t="s">
        <v>288</v>
      </c>
      <c r="BM242" s="228" t="s">
        <v>707</v>
      </c>
    </row>
    <row r="243" s="2" customFormat="1" ht="21.75" customHeight="1">
      <c r="A243" s="29"/>
      <c r="B243" s="30"/>
      <c r="C243" s="217" t="s">
        <v>723</v>
      </c>
      <c r="D243" s="217" t="s">
        <v>284</v>
      </c>
      <c r="E243" s="218" t="s">
        <v>709</v>
      </c>
      <c r="F243" s="219" t="s">
        <v>710</v>
      </c>
      <c r="G243" s="220" t="s">
        <v>322</v>
      </c>
      <c r="H243" s="221">
        <v>17.32</v>
      </c>
      <c r="I243" s="222">
        <v>129</v>
      </c>
      <c r="J243" s="222">
        <f>ROUND(I243*H243,2)</f>
        <v>2234.2800000000002</v>
      </c>
      <c r="K243" s="223"/>
      <c r="L243" s="35"/>
      <c r="M243" s="224" t="s">
        <v>1</v>
      </c>
      <c r="N243" s="225" t="s">
        <v>38</v>
      </c>
      <c r="O243" s="226">
        <v>0.30499999999999999</v>
      </c>
      <c r="P243" s="226">
        <f>O243*H243</f>
        <v>5.2826000000000004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2234.2800000000002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2234.2800000000002</v>
      </c>
      <c r="BL243" s="14" t="s">
        <v>288</v>
      </c>
      <c r="BM243" s="228" t="s">
        <v>711</v>
      </c>
    </row>
    <row r="244" s="2" customFormat="1" ht="21.75" customHeight="1">
      <c r="A244" s="29"/>
      <c r="B244" s="30"/>
      <c r="C244" s="217" t="s">
        <v>727</v>
      </c>
      <c r="D244" s="217" t="s">
        <v>284</v>
      </c>
      <c r="E244" s="218" t="s">
        <v>713</v>
      </c>
      <c r="F244" s="219" t="s">
        <v>714</v>
      </c>
      <c r="G244" s="220" t="s">
        <v>287</v>
      </c>
      <c r="H244" s="221">
        <v>43.265999999999998</v>
      </c>
      <c r="I244" s="222">
        <v>0.75</v>
      </c>
      <c r="J244" s="222">
        <f>ROUND(I244*H244,2)</f>
        <v>32.450000000000003</v>
      </c>
      <c r="K244" s="223"/>
      <c r="L244" s="35"/>
      <c r="M244" s="224" t="s">
        <v>1</v>
      </c>
      <c r="N244" s="225" t="s">
        <v>38</v>
      </c>
      <c r="O244" s="226">
        <v>0.002</v>
      </c>
      <c r="P244" s="226">
        <f>O244*H244</f>
        <v>0.086531999999999998</v>
      </c>
      <c r="Q244" s="226">
        <v>0</v>
      </c>
      <c r="R244" s="226">
        <f>Q244*H244</f>
        <v>0</v>
      </c>
      <c r="S244" s="226">
        <v>0.02</v>
      </c>
      <c r="T244" s="227">
        <f>S244*H244</f>
        <v>0.86531999999999998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32.450000000000003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32.450000000000003</v>
      </c>
      <c r="BL244" s="14" t="s">
        <v>288</v>
      </c>
      <c r="BM244" s="228" t="s">
        <v>715</v>
      </c>
    </row>
    <row r="245" s="2" customFormat="1" ht="21.75" customHeight="1">
      <c r="A245" s="29"/>
      <c r="B245" s="30"/>
      <c r="C245" s="217" t="s">
        <v>731</v>
      </c>
      <c r="D245" s="217" t="s">
        <v>284</v>
      </c>
      <c r="E245" s="218" t="s">
        <v>1695</v>
      </c>
      <c r="F245" s="219" t="s">
        <v>1696</v>
      </c>
      <c r="G245" s="220" t="s">
        <v>322</v>
      </c>
      <c r="H245" s="221">
        <v>0.29999999999999999</v>
      </c>
      <c r="I245" s="222">
        <v>2230</v>
      </c>
      <c r="J245" s="222">
        <f>ROUND(I245*H245,2)</f>
        <v>669</v>
      </c>
      <c r="K245" s="223"/>
      <c r="L245" s="35"/>
      <c r="M245" s="224" t="s">
        <v>1</v>
      </c>
      <c r="N245" s="225" t="s">
        <v>38</v>
      </c>
      <c r="O245" s="226">
        <v>0.80000000000000004</v>
      </c>
      <c r="P245" s="226">
        <f>O245*H245</f>
        <v>0.23999999999999999</v>
      </c>
      <c r="Q245" s="226">
        <v>0.00059000000000000003</v>
      </c>
      <c r="R245" s="226">
        <f>Q245*H245</f>
        <v>0.00017699999999999999</v>
      </c>
      <c r="S245" s="226">
        <v>0.014999999999999999</v>
      </c>
      <c r="T245" s="227">
        <f>S245*H245</f>
        <v>0.0044999999999999997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669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669</v>
      </c>
      <c r="BL245" s="14" t="s">
        <v>288</v>
      </c>
      <c r="BM245" s="228" t="s">
        <v>1757</v>
      </c>
    </row>
    <row r="246" s="2" customFormat="1" ht="21.75" customHeight="1">
      <c r="A246" s="29"/>
      <c r="B246" s="30"/>
      <c r="C246" s="217" t="s">
        <v>735</v>
      </c>
      <c r="D246" s="217" t="s">
        <v>284</v>
      </c>
      <c r="E246" s="218" t="s">
        <v>863</v>
      </c>
      <c r="F246" s="219" t="s">
        <v>864</v>
      </c>
      <c r="G246" s="220" t="s">
        <v>322</v>
      </c>
      <c r="H246" s="221">
        <v>30</v>
      </c>
      <c r="I246" s="222">
        <v>57.299999999999997</v>
      </c>
      <c r="J246" s="222">
        <f>ROUND(I246*H246,2)</f>
        <v>1719</v>
      </c>
      <c r="K246" s="223"/>
      <c r="L246" s="35"/>
      <c r="M246" s="224" t="s">
        <v>1</v>
      </c>
      <c r="N246" s="225" t="s">
        <v>38</v>
      </c>
      <c r="O246" s="226">
        <v>0.186</v>
      </c>
      <c r="P246" s="226">
        <f>O246*H246</f>
        <v>5.5800000000000001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1719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1719</v>
      </c>
      <c r="BL246" s="14" t="s">
        <v>288</v>
      </c>
      <c r="BM246" s="228" t="s">
        <v>1502</v>
      </c>
    </row>
    <row r="247" s="2" customFormat="1" ht="33" customHeight="1">
      <c r="A247" s="29"/>
      <c r="B247" s="30"/>
      <c r="C247" s="217" t="s">
        <v>739</v>
      </c>
      <c r="D247" s="217" t="s">
        <v>284</v>
      </c>
      <c r="E247" s="218" t="s">
        <v>980</v>
      </c>
      <c r="F247" s="219" t="s">
        <v>981</v>
      </c>
      <c r="G247" s="220" t="s">
        <v>287</v>
      </c>
      <c r="H247" s="221">
        <v>21.82</v>
      </c>
      <c r="I247" s="222">
        <v>103</v>
      </c>
      <c r="J247" s="222">
        <f>ROUND(I247*H247,2)</f>
        <v>2247.46</v>
      </c>
      <c r="K247" s="223"/>
      <c r="L247" s="35"/>
      <c r="M247" s="224" t="s">
        <v>1</v>
      </c>
      <c r="N247" s="225" t="s">
        <v>38</v>
      </c>
      <c r="O247" s="226">
        <v>0.33300000000000002</v>
      </c>
      <c r="P247" s="226">
        <f>O247*H247</f>
        <v>7.2660600000000004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2247.46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2247.46</v>
      </c>
      <c r="BL247" s="14" t="s">
        <v>288</v>
      </c>
      <c r="BM247" s="228" t="s">
        <v>982</v>
      </c>
    </row>
    <row r="248" s="2" customFormat="1" ht="33" customHeight="1">
      <c r="A248" s="29"/>
      <c r="B248" s="30"/>
      <c r="C248" s="217" t="s">
        <v>743</v>
      </c>
      <c r="D248" s="217" t="s">
        <v>284</v>
      </c>
      <c r="E248" s="218" t="s">
        <v>1657</v>
      </c>
      <c r="F248" s="219" t="s">
        <v>1658</v>
      </c>
      <c r="G248" s="220" t="s">
        <v>287</v>
      </c>
      <c r="H248" s="221">
        <v>2.54</v>
      </c>
      <c r="I248" s="222">
        <v>101</v>
      </c>
      <c r="J248" s="222">
        <f>ROUND(I248*H248,2)</f>
        <v>256.54000000000002</v>
      </c>
      <c r="K248" s="223"/>
      <c r="L248" s="35"/>
      <c r="M248" s="224" t="s">
        <v>1</v>
      </c>
      <c r="N248" s="225" t="s">
        <v>38</v>
      </c>
      <c r="O248" s="226">
        <v>0.32900000000000001</v>
      </c>
      <c r="P248" s="226">
        <f>O248*H248</f>
        <v>0.83566000000000007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256.54000000000002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256.54000000000002</v>
      </c>
      <c r="BL248" s="14" t="s">
        <v>288</v>
      </c>
      <c r="BM248" s="228" t="s">
        <v>1659</v>
      </c>
    </row>
    <row r="249" s="12" customFormat="1" ht="22.8" customHeight="1">
      <c r="A249" s="12"/>
      <c r="B249" s="202"/>
      <c r="C249" s="203"/>
      <c r="D249" s="204" t="s">
        <v>72</v>
      </c>
      <c r="E249" s="215" t="s">
        <v>721</v>
      </c>
      <c r="F249" s="215" t="s">
        <v>722</v>
      </c>
      <c r="G249" s="203"/>
      <c r="H249" s="203"/>
      <c r="I249" s="203"/>
      <c r="J249" s="216">
        <f>BK249</f>
        <v>37970.630000000005</v>
      </c>
      <c r="K249" s="203"/>
      <c r="L249" s="207"/>
      <c r="M249" s="208"/>
      <c r="N249" s="209"/>
      <c r="O249" s="209"/>
      <c r="P249" s="210">
        <f>SUM(P250:P257)</f>
        <v>14.40062</v>
      </c>
      <c r="Q249" s="209"/>
      <c r="R249" s="210">
        <f>SUM(R250:R257)</f>
        <v>0</v>
      </c>
      <c r="S249" s="209"/>
      <c r="T249" s="211">
        <f>SUM(T250:T257)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2" t="s">
        <v>80</v>
      </c>
      <c r="AT249" s="213" t="s">
        <v>72</v>
      </c>
      <c r="AU249" s="213" t="s">
        <v>80</v>
      </c>
      <c r="AY249" s="212" t="s">
        <v>282</v>
      </c>
      <c r="BK249" s="214">
        <f>SUM(BK250:BK257)</f>
        <v>37970.630000000005</v>
      </c>
    </row>
    <row r="250" s="2" customFormat="1" ht="21.75" customHeight="1">
      <c r="A250" s="29"/>
      <c r="B250" s="30"/>
      <c r="C250" s="217" t="s">
        <v>747</v>
      </c>
      <c r="D250" s="217" t="s">
        <v>284</v>
      </c>
      <c r="E250" s="218" t="s">
        <v>724</v>
      </c>
      <c r="F250" s="219" t="s">
        <v>725</v>
      </c>
      <c r="G250" s="220" t="s">
        <v>429</v>
      </c>
      <c r="H250" s="221">
        <v>65.706000000000003</v>
      </c>
      <c r="I250" s="222">
        <v>42.700000000000003</v>
      </c>
      <c r="J250" s="222">
        <f>ROUND(I250*H250,2)</f>
        <v>2805.6500000000001</v>
      </c>
      <c r="K250" s="223"/>
      <c r="L250" s="35"/>
      <c r="M250" s="224" t="s">
        <v>1</v>
      </c>
      <c r="N250" s="225" t="s">
        <v>38</v>
      </c>
      <c r="O250" s="226">
        <v>0.029999999999999999</v>
      </c>
      <c r="P250" s="226">
        <f>O250*H250</f>
        <v>1.9711799999999999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2805.6500000000001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2805.6500000000001</v>
      </c>
      <c r="BL250" s="14" t="s">
        <v>288</v>
      </c>
      <c r="BM250" s="228" t="s">
        <v>726</v>
      </c>
    </row>
    <row r="251" s="2" customFormat="1" ht="21.75" customHeight="1">
      <c r="A251" s="29"/>
      <c r="B251" s="30"/>
      <c r="C251" s="217" t="s">
        <v>751</v>
      </c>
      <c r="D251" s="217" t="s">
        <v>284</v>
      </c>
      <c r="E251" s="218" t="s">
        <v>728</v>
      </c>
      <c r="F251" s="219" t="s">
        <v>729</v>
      </c>
      <c r="G251" s="220" t="s">
        <v>429</v>
      </c>
      <c r="H251" s="221">
        <v>459.16800000000001</v>
      </c>
      <c r="I251" s="222">
        <v>9.6300000000000008</v>
      </c>
      <c r="J251" s="222">
        <f>ROUND(I251*H251,2)</f>
        <v>4421.79</v>
      </c>
      <c r="K251" s="223"/>
      <c r="L251" s="35"/>
      <c r="M251" s="224" t="s">
        <v>1</v>
      </c>
      <c r="N251" s="225" t="s">
        <v>38</v>
      </c>
      <c r="O251" s="226">
        <v>0.002</v>
      </c>
      <c r="P251" s="226">
        <f>O251*H251</f>
        <v>0.91833600000000004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4421.79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4421.79</v>
      </c>
      <c r="BL251" s="14" t="s">
        <v>288</v>
      </c>
      <c r="BM251" s="228" t="s">
        <v>730</v>
      </c>
    </row>
    <row r="252" s="2" customFormat="1" ht="21.75" customHeight="1">
      <c r="A252" s="29"/>
      <c r="B252" s="30"/>
      <c r="C252" s="217" t="s">
        <v>757</v>
      </c>
      <c r="D252" s="217" t="s">
        <v>284</v>
      </c>
      <c r="E252" s="218" t="s">
        <v>732</v>
      </c>
      <c r="F252" s="219" t="s">
        <v>733</v>
      </c>
      <c r="G252" s="220" t="s">
        <v>429</v>
      </c>
      <c r="H252" s="221">
        <v>40.378</v>
      </c>
      <c r="I252" s="222">
        <v>48</v>
      </c>
      <c r="J252" s="222">
        <f>ROUND(I252*H252,2)</f>
        <v>1938.1400000000001</v>
      </c>
      <c r="K252" s="223"/>
      <c r="L252" s="35"/>
      <c r="M252" s="224" t="s">
        <v>1</v>
      </c>
      <c r="N252" s="225" t="s">
        <v>38</v>
      </c>
      <c r="O252" s="226">
        <v>0.032000000000000001</v>
      </c>
      <c r="P252" s="226">
        <f>O252*H252</f>
        <v>1.2920960000000001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1938.1400000000001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1938.1400000000001</v>
      </c>
      <c r="BL252" s="14" t="s">
        <v>288</v>
      </c>
      <c r="BM252" s="228" t="s">
        <v>734</v>
      </c>
    </row>
    <row r="253" s="2" customFormat="1" ht="21.75" customHeight="1">
      <c r="A253" s="29"/>
      <c r="B253" s="30"/>
      <c r="C253" s="217" t="s">
        <v>764</v>
      </c>
      <c r="D253" s="217" t="s">
        <v>284</v>
      </c>
      <c r="E253" s="218" t="s">
        <v>736</v>
      </c>
      <c r="F253" s="219" t="s">
        <v>737</v>
      </c>
      <c r="G253" s="220" t="s">
        <v>429</v>
      </c>
      <c r="H253" s="221">
        <v>403.77999999999997</v>
      </c>
      <c r="I253" s="222">
        <v>12.300000000000001</v>
      </c>
      <c r="J253" s="222">
        <f>ROUND(I253*H253,2)</f>
        <v>4966.4899999999998</v>
      </c>
      <c r="K253" s="223"/>
      <c r="L253" s="35"/>
      <c r="M253" s="224" t="s">
        <v>1</v>
      </c>
      <c r="N253" s="225" t="s">
        <v>38</v>
      </c>
      <c r="O253" s="226">
        <v>0.0030000000000000001</v>
      </c>
      <c r="P253" s="226">
        <f>O253*H253</f>
        <v>1.2113399999999999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4966.4899999999998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4966.4899999999998</v>
      </c>
      <c r="BL253" s="14" t="s">
        <v>288</v>
      </c>
      <c r="BM253" s="228" t="s">
        <v>738</v>
      </c>
    </row>
    <row r="254" s="2" customFormat="1" ht="21.75" customHeight="1">
      <c r="A254" s="29"/>
      <c r="B254" s="30"/>
      <c r="C254" s="217" t="s">
        <v>768</v>
      </c>
      <c r="D254" s="217" t="s">
        <v>284</v>
      </c>
      <c r="E254" s="218" t="s">
        <v>740</v>
      </c>
      <c r="F254" s="219" t="s">
        <v>741</v>
      </c>
      <c r="G254" s="220" t="s">
        <v>429</v>
      </c>
      <c r="H254" s="221">
        <v>56.652000000000001</v>
      </c>
      <c r="I254" s="222">
        <v>165</v>
      </c>
      <c r="J254" s="222">
        <f>ROUND(I254*H254,2)</f>
        <v>9347.5799999999999</v>
      </c>
      <c r="K254" s="223"/>
      <c r="L254" s="35"/>
      <c r="M254" s="224" t="s">
        <v>1</v>
      </c>
      <c r="N254" s="225" t="s">
        <v>38</v>
      </c>
      <c r="O254" s="226">
        <v>0.159</v>
      </c>
      <c r="P254" s="226">
        <f>O254*H254</f>
        <v>9.0076680000000007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9347.5799999999999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9347.5799999999999</v>
      </c>
      <c r="BL254" s="14" t="s">
        <v>288</v>
      </c>
      <c r="BM254" s="228" t="s">
        <v>742</v>
      </c>
    </row>
    <row r="255" s="2" customFormat="1" ht="33" customHeight="1">
      <c r="A255" s="29"/>
      <c r="B255" s="30"/>
      <c r="C255" s="217" t="s">
        <v>772</v>
      </c>
      <c r="D255" s="217" t="s">
        <v>284</v>
      </c>
      <c r="E255" s="218" t="s">
        <v>884</v>
      </c>
      <c r="F255" s="219" t="s">
        <v>885</v>
      </c>
      <c r="G255" s="220" t="s">
        <v>429</v>
      </c>
      <c r="H255" s="221">
        <v>3.6000000000000001</v>
      </c>
      <c r="I255" s="222">
        <v>162</v>
      </c>
      <c r="J255" s="222">
        <f>ROUND(I255*H255,2)</f>
        <v>583.20000000000005</v>
      </c>
      <c r="K255" s="223"/>
      <c r="L255" s="35"/>
      <c r="M255" s="224" t="s">
        <v>1</v>
      </c>
      <c r="N255" s="225" t="s">
        <v>38</v>
      </c>
      <c r="O255" s="226">
        <v>0</v>
      </c>
      <c r="P255" s="226">
        <f>O255*H255</f>
        <v>0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583.20000000000005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583.20000000000005</v>
      </c>
      <c r="BL255" s="14" t="s">
        <v>288</v>
      </c>
      <c r="BM255" s="228" t="s">
        <v>886</v>
      </c>
    </row>
    <row r="256" s="2" customFormat="1" ht="44.25" customHeight="1">
      <c r="A256" s="29"/>
      <c r="B256" s="30"/>
      <c r="C256" s="217" t="s">
        <v>879</v>
      </c>
      <c r="D256" s="217" t="s">
        <v>284</v>
      </c>
      <c r="E256" s="218" t="s">
        <v>748</v>
      </c>
      <c r="F256" s="219" t="s">
        <v>749</v>
      </c>
      <c r="G256" s="220" t="s">
        <v>429</v>
      </c>
      <c r="H256" s="221">
        <v>21.859000000000002</v>
      </c>
      <c r="I256" s="222">
        <v>253</v>
      </c>
      <c r="J256" s="222">
        <f>ROUND(I256*H256,2)</f>
        <v>5530.3299999999999</v>
      </c>
      <c r="K256" s="223"/>
      <c r="L256" s="35"/>
      <c r="M256" s="224" t="s">
        <v>1</v>
      </c>
      <c r="N256" s="225" t="s">
        <v>38</v>
      </c>
      <c r="O256" s="226">
        <v>0</v>
      </c>
      <c r="P256" s="226">
        <f>O256*H256</f>
        <v>0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5530.3299999999999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5530.3299999999999</v>
      </c>
      <c r="BL256" s="14" t="s">
        <v>288</v>
      </c>
      <c r="BM256" s="228" t="s">
        <v>750</v>
      </c>
    </row>
    <row r="257" s="2" customFormat="1" ht="44.25" customHeight="1">
      <c r="A257" s="29"/>
      <c r="B257" s="30"/>
      <c r="C257" s="217" t="s">
        <v>880</v>
      </c>
      <c r="D257" s="217" t="s">
        <v>284</v>
      </c>
      <c r="E257" s="218" t="s">
        <v>752</v>
      </c>
      <c r="F257" s="219" t="s">
        <v>753</v>
      </c>
      <c r="G257" s="220" t="s">
        <v>429</v>
      </c>
      <c r="H257" s="221">
        <v>16.588999999999999</v>
      </c>
      <c r="I257" s="222">
        <v>505</v>
      </c>
      <c r="J257" s="222">
        <f>ROUND(I257*H257,2)</f>
        <v>8377.4500000000007</v>
      </c>
      <c r="K257" s="223"/>
      <c r="L257" s="35"/>
      <c r="M257" s="224" t="s">
        <v>1</v>
      </c>
      <c r="N257" s="225" t="s">
        <v>38</v>
      </c>
      <c r="O257" s="226">
        <v>0</v>
      </c>
      <c r="P257" s="226">
        <f>O257*H257</f>
        <v>0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8377.4500000000007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8377.4500000000007</v>
      </c>
      <c r="BL257" s="14" t="s">
        <v>288</v>
      </c>
      <c r="BM257" s="228" t="s">
        <v>754</v>
      </c>
    </row>
    <row r="258" s="12" customFormat="1" ht="22.8" customHeight="1">
      <c r="A258" s="12"/>
      <c r="B258" s="202"/>
      <c r="C258" s="203"/>
      <c r="D258" s="204" t="s">
        <v>72</v>
      </c>
      <c r="E258" s="215" t="s">
        <v>755</v>
      </c>
      <c r="F258" s="215" t="s">
        <v>756</v>
      </c>
      <c r="G258" s="203"/>
      <c r="H258" s="203"/>
      <c r="I258" s="203"/>
      <c r="J258" s="216">
        <f>BK258</f>
        <v>81392.740000000005</v>
      </c>
      <c r="K258" s="203"/>
      <c r="L258" s="207"/>
      <c r="M258" s="208"/>
      <c r="N258" s="209"/>
      <c r="O258" s="209"/>
      <c r="P258" s="210">
        <f>P259</f>
        <v>126.13743999999998</v>
      </c>
      <c r="Q258" s="209"/>
      <c r="R258" s="210">
        <f>R259</f>
        <v>0</v>
      </c>
      <c r="S258" s="209"/>
      <c r="T258" s="211">
        <f>T259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12" t="s">
        <v>80</v>
      </c>
      <c r="AT258" s="213" t="s">
        <v>72</v>
      </c>
      <c r="AU258" s="213" t="s">
        <v>80</v>
      </c>
      <c r="AY258" s="212" t="s">
        <v>282</v>
      </c>
      <c r="BK258" s="214">
        <f>BK259</f>
        <v>81392.740000000005</v>
      </c>
    </row>
    <row r="259" s="2" customFormat="1" ht="21.75" customHeight="1">
      <c r="A259" s="29"/>
      <c r="B259" s="30"/>
      <c r="C259" s="217" t="s">
        <v>881</v>
      </c>
      <c r="D259" s="217" t="s">
        <v>284</v>
      </c>
      <c r="E259" s="218" t="s">
        <v>758</v>
      </c>
      <c r="F259" s="219" t="s">
        <v>759</v>
      </c>
      <c r="G259" s="220" t="s">
        <v>429</v>
      </c>
      <c r="H259" s="221">
        <v>85.227999999999994</v>
      </c>
      <c r="I259" s="222">
        <v>955</v>
      </c>
      <c r="J259" s="222">
        <f>ROUND(I259*H259,2)</f>
        <v>81392.740000000005</v>
      </c>
      <c r="K259" s="223"/>
      <c r="L259" s="35"/>
      <c r="M259" s="240" t="s">
        <v>1</v>
      </c>
      <c r="N259" s="241" t="s">
        <v>38</v>
      </c>
      <c r="O259" s="242">
        <v>1.48</v>
      </c>
      <c r="P259" s="242">
        <f>O259*H259</f>
        <v>126.13743999999998</v>
      </c>
      <c r="Q259" s="242">
        <v>0</v>
      </c>
      <c r="R259" s="242">
        <f>Q259*H259</f>
        <v>0</v>
      </c>
      <c r="S259" s="242">
        <v>0</v>
      </c>
      <c r="T259" s="243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288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81392.740000000005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81392.740000000005</v>
      </c>
      <c r="BL259" s="14" t="s">
        <v>288</v>
      </c>
      <c r="BM259" s="228" t="s">
        <v>1758</v>
      </c>
    </row>
    <row r="260" s="2" customFormat="1" ht="6.96" customHeight="1">
      <c r="A260" s="29"/>
      <c r="B260" s="56"/>
      <c r="C260" s="57"/>
      <c r="D260" s="57"/>
      <c r="E260" s="57"/>
      <c r="F260" s="57"/>
      <c r="G260" s="57"/>
      <c r="H260" s="57"/>
      <c r="I260" s="57"/>
      <c r="J260" s="57"/>
      <c r="K260" s="57"/>
      <c r="L260" s="35"/>
      <c r="M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</row>
  </sheetData>
  <sheetProtection sheet="1" autoFilter="0" formatColumns="0" formatRows="0" objects="1" scenarios="1" spinCount="100000" saltValue="bS/uO+42rvZ7BFWpqjUv4fFJ437SN+xTE3jNP6FWCrEEbSWxt8iEdIgj6cYfJpVwL8NeQ+7mmdaui5HR+VXQew==" hashValue="C+4nfFaeC10FNQD8PWyavvNmeeLCHi/luKhHDHgvyNXlPlLAHpKMVVjeyZgnyVQBsoeNK5I7RzlsVrOhMIhA/w==" algorithmName="SHA-512" password="CC35"/>
  <autoFilter ref="C128:K25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144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1565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1759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ROUND(J130, 2)</f>
        <v>975849.93000000005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ROUND((SUM(BE130:BE258)),  2)</f>
        <v>975849.93000000005</v>
      </c>
      <c r="G35" s="29"/>
      <c r="H35" s="29"/>
      <c r="I35" s="155">
        <v>0.20999999999999999</v>
      </c>
      <c r="J35" s="154">
        <f>ROUND(((SUM(BE130:BE258))*I35),  2)</f>
        <v>204928.48999999999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ROUND((SUM(BF130:BF258)),  2)</f>
        <v>0</v>
      </c>
      <c r="G36" s="29"/>
      <c r="H36" s="29"/>
      <c r="I36" s="155">
        <v>0.14999999999999999</v>
      </c>
      <c r="J36" s="154">
        <f>ROUND(((SUM(BF130:BF258))*I36),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ROUND((SUM(BG130:BG258)),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ROUND((SUM(BH130:BH258)),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ROUND((SUM(BI130:BI258)),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1180778.4199999999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1565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002-6 - Stoky E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J130</f>
        <v>975849.93000000017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J131</f>
        <v>975849.93000000017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J132</f>
        <v>654616.02000000002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J193</f>
        <v>9500.7600000000002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J195</f>
        <v>9740.0400000000009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J199</f>
        <v>8686.2600000000002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J201</f>
        <v>50588.729999999996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J212</f>
        <v>185273.79999999999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J242</f>
        <v>16419.239999999998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J249</f>
        <v>19426.799999999999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J257</f>
        <v>21598.279999999999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6.96" customHeight="1">
      <c r="A110" s="29"/>
      <c r="B110" s="56"/>
      <c r="C110" s="57"/>
      <c r="D110" s="57"/>
      <c r="E110" s="57"/>
      <c r="F110" s="57"/>
      <c r="G110" s="57"/>
      <c r="H110" s="57"/>
      <c r="I110" s="57"/>
      <c r="J110" s="57"/>
      <c r="K110" s="57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="2" customFormat="1" ht="6.96" customHeight="1">
      <c r="A114" s="29"/>
      <c r="B114" s="58"/>
      <c r="C114" s="59"/>
      <c r="D114" s="59"/>
      <c r="E114" s="59"/>
      <c r="F114" s="59"/>
      <c r="G114" s="59"/>
      <c r="H114" s="59"/>
      <c r="I114" s="59"/>
      <c r="J114" s="59"/>
      <c r="K114" s="59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24.96" customHeight="1">
      <c r="A115" s="29"/>
      <c r="B115" s="30"/>
      <c r="C115" s="20" t="s">
        <v>267</v>
      </c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2" customHeight="1">
      <c r="A117" s="29"/>
      <c r="B117" s="30"/>
      <c r="C117" s="26" t="s">
        <v>14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26.25" customHeight="1">
      <c r="A118" s="29"/>
      <c r="B118" s="30"/>
      <c r="C118" s="31"/>
      <c r="D118" s="31"/>
      <c r="E118" s="174" t="str">
        <f>E7</f>
        <v>Kanalizace a ČOV pro obec Horní Kruty, místní část Dolní Kruty, Přestavlky a Bohouňovice II</v>
      </c>
      <c r="F118" s="26"/>
      <c r="G118" s="26"/>
      <c r="H118" s="26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1" customFormat="1" ht="12" customHeight="1">
      <c r="B119" s="18"/>
      <c r="C119" s="26" t="s">
        <v>246</v>
      </c>
      <c r="D119" s="19"/>
      <c r="E119" s="19"/>
      <c r="F119" s="19"/>
      <c r="G119" s="19"/>
      <c r="H119" s="19"/>
      <c r="I119" s="19"/>
      <c r="J119" s="19"/>
      <c r="K119" s="19"/>
      <c r="L119" s="17"/>
    </row>
    <row r="120" s="2" customFormat="1" ht="16.5" customHeight="1">
      <c r="A120" s="29"/>
      <c r="B120" s="30"/>
      <c r="C120" s="31"/>
      <c r="D120" s="31"/>
      <c r="E120" s="174" t="s">
        <v>1565</v>
      </c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248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6.5" customHeight="1">
      <c r="A122" s="29"/>
      <c r="B122" s="30"/>
      <c r="C122" s="31"/>
      <c r="D122" s="31"/>
      <c r="E122" s="66" t="str">
        <f>E11</f>
        <v>002-6 - Stoky E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6.96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2" customHeight="1">
      <c r="A124" s="29"/>
      <c r="B124" s="30"/>
      <c r="C124" s="26" t="s">
        <v>18</v>
      </c>
      <c r="D124" s="31"/>
      <c r="E124" s="31"/>
      <c r="F124" s="23" t="str">
        <f>F14</f>
        <v>Horní Kruty, místní část Dolní Kruty, Přestavlky a</v>
      </c>
      <c r="G124" s="31"/>
      <c r="H124" s="31"/>
      <c r="I124" s="26" t="s">
        <v>20</v>
      </c>
      <c r="J124" s="69" t="str">
        <f>IF(J14="","",J14)</f>
        <v>10. 2. 2021</v>
      </c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40.05" customHeight="1">
      <c r="A126" s="29"/>
      <c r="B126" s="30"/>
      <c r="C126" s="26" t="s">
        <v>22</v>
      </c>
      <c r="D126" s="31"/>
      <c r="E126" s="31"/>
      <c r="F126" s="23" t="str">
        <f>E17</f>
        <v>Obec Horní Kruty</v>
      </c>
      <c r="G126" s="31"/>
      <c r="H126" s="31"/>
      <c r="I126" s="26" t="s">
        <v>28</v>
      </c>
      <c r="J126" s="27" t="str">
        <f>E23</f>
        <v>Vodohospodářské inženýrské služby a.s.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5.15" customHeight="1">
      <c r="A127" s="29"/>
      <c r="B127" s="30"/>
      <c r="C127" s="26" t="s">
        <v>26</v>
      </c>
      <c r="D127" s="31"/>
      <c r="E127" s="31"/>
      <c r="F127" s="23" t="str">
        <f>IF(E20="","",E20)</f>
        <v xml:space="preserve"> </v>
      </c>
      <c r="G127" s="31"/>
      <c r="H127" s="31"/>
      <c r="I127" s="26" t="s">
        <v>31</v>
      </c>
      <c r="J127" s="27" t="str">
        <f>E26</f>
        <v xml:space="preserve"> 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0.32" customHeight="1">
      <c r="A128" s="29"/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11" customFormat="1" ht="29.28" customHeight="1">
      <c r="A129" s="190"/>
      <c r="B129" s="191"/>
      <c r="C129" s="192" t="s">
        <v>268</v>
      </c>
      <c r="D129" s="193" t="s">
        <v>58</v>
      </c>
      <c r="E129" s="193" t="s">
        <v>54</v>
      </c>
      <c r="F129" s="193" t="s">
        <v>55</v>
      </c>
      <c r="G129" s="193" t="s">
        <v>269</v>
      </c>
      <c r="H129" s="193" t="s">
        <v>270</v>
      </c>
      <c r="I129" s="193" t="s">
        <v>271</v>
      </c>
      <c r="J129" s="194" t="s">
        <v>252</v>
      </c>
      <c r="K129" s="195" t="s">
        <v>272</v>
      </c>
      <c r="L129" s="196"/>
      <c r="M129" s="90" t="s">
        <v>1</v>
      </c>
      <c r="N129" s="91" t="s">
        <v>37</v>
      </c>
      <c r="O129" s="91" t="s">
        <v>273</v>
      </c>
      <c r="P129" s="91" t="s">
        <v>274</v>
      </c>
      <c r="Q129" s="91" t="s">
        <v>275</v>
      </c>
      <c r="R129" s="91" t="s">
        <v>276</v>
      </c>
      <c r="S129" s="91" t="s">
        <v>277</v>
      </c>
      <c r="T129" s="92" t="s">
        <v>278</v>
      </c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</row>
    <row r="130" s="2" customFormat="1" ht="22.8" customHeight="1">
      <c r="A130" s="29"/>
      <c r="B130" s="30"/>
      <c r="C130" s="97" t="s">
        <v>279</v>
      </c>
      <c r="D130" s="31"/>
      <c r="E130" s="31"/>
      <c r="F130" s="31"/>
      <c r="G130" s="31"/>
      <c r="H130" s="31"/>
      <c r="I130" s="31"/>
      <c r="J130" s="197">
        <f>BK130</f>
        <v>975849.93000000017</v>
      </c>
      <c r="K130" s="31"/>
      <c r="L130" s="35"/>
      <c r="M130" s="93"/>
      <c r="N130" s="198"/>
      <c r="O130" s="94"/>
      <c r="P130" s="199">
        <f>P131</f>
        <v>1281.5642169999999</v>
      </c>
      <c r="Q130" s="94"/>
      <c r="R130" s="199">
        <f>R131</f>
        <v>22.616361380000001</v>
      </c>
      <c r="S130" s="94"/>
      <c r="T130" s="200">
        <f>T131</f>
        <v>34.948146999999999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72</v>
      </c>
      <c r="AU130" s="14" t="s">
        <v>254</v>
      </c>
      <c r="BK130" s="201">
        <f>BK131</f>
        <v>975849.93000000017</v>
      </c>
    </row>
    <row r="131" s="12" customFormat="1" ht="25.92" customHeight="1">
      <c r="A131" s="12"/>
      <c r="B131" s="202"/>
      <c r="C131" s="203"/>
      <c r="D131" s="204" t="s">
        <v>72</v>
      </c>
      <c r="E131" s="205" t="s">
        <v>280</v>
      </c>
      <c r="F131" s="205" t="s">
        <v>281</v>
      </c>
      <c r="G131" s="203"/>
      <c r="H131" s="203"/>
      <c r="I131" s="203"/>
      <c r="J131" s="206">
        <f>BK131</f>
        <v>975849.93000000017</v>
      </c>
      <c r="K131" s="203"/>
      <c r="L131" s="207"/>
      <c r="M131" s="208"/>
      <c r="N131" s="209"/>
      <c r="O131" s="209"/>
      <c r="P131" s="210">
        <f>P132+P193+P195+P199+P201+P212+P242+P249+P257</f>
        <v>1281.5642169999999</v>
      </c>
      <c r="Q131" s="209"/>
      <c r="R131" s="210">
        <f>R132+R193+R195+R199+R201+R212+R242+R249+R257</f>
        <v>22.616361380000001</v>
      </c>
      <c r="S131" s="209"/>
      <c r="T131" s="211">
        <f>T132+T193+T195+T199+T201+T212+T242+T249+T257</f>
        <v>34.948146999999999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73</v>
      </c>
      <c r="AY131" s="212" t="s">
        <v>282</v>
      </c>
      <c r="BK131" s="214">
        <f>BK132+BK193+BK195+BK199+BK201+BK212+BK242+BK249+BK257</f>
        <v>975849.93000000017</v>
      </c>
    </row>
    <row r="132" s="12" customFormat="1" ht="22.8" customHeight="1">
      <c r="A132" s="12"/>
      <c r="B132" s="202"/>
      <c r="C132" s="203"/>
      <c r="D132" s="204" t="s">
        <v>72</v>
      </c>
      <c r="E132" s="215" t="s">
        <v>80</v>
      </c>
      <c r="F132" s="215" t="s">
        <v>283</v>
      </c>
      <c r="G132" s="203"/>
      <c r="H132" s="203"/>
      <c r="I132" s="203"/>
      <c r="J132" s="216">
        <f>BK132</f>
        <v>654616.02000000002</v>
      </c>
      <c r="K132" s="203"/>
      <c r="L132" s="207"/>
      <c r="M132" s="208"/>
      <c r="N132" s="209"/>
      <c r="O132" s="209"/>
      <c r="P132" s="210">
        <f>SUM(P133:P192)</f>
        <v>1099.217277</v>
      </c>
      <c r="Q132" s="209"/>
      <c r="R132" s="210">
        <f>SUM(R133:R192)</f>
        <v>1.3393526600000001</v>
      </c>
      <c r="S132" s="209"/>
      <c r="T132" s="211">
        <f>SUM(T133:T192)</f>
        <v>29.204606999999999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80</v>
      </c>
      <c r="AY132" s="212" t="s">
        <v>282</v>
      </c>
      <c r="BK132" s="214">
        <f>SUM(BK133:BK192)</f>
        <v>654616.02000000002</v>
      </c>
    </row>
    <row r="133" s="2" customFormat="1" ht="21.75" customHeight="1">
      <c r="A133" s="29"/>
      <c r="B133" s="30"/>
      <c r="C133" s="217" t="s">
        <v>80</v>
      </c>
      <c r="D133" s="217" t="s">
        <v>284</v>
      </c>
      <c r="E133" s="218" t="s">
        <v>1061</v>
      </c>
      <c r="F133" s="219" t="s">
        <v>1062</v>
      </c>
      <c r="G133" s="220" t="s">
        <v>287</v>
      </c>
      <c r="H133" s="221">
        <v>17.506</v>
      </c>
      <c r="I133" s="222">
        <v>64.599999999999994</v>
      </c>
      <c r="J133" s="222">
        <f>ROUND(I133*H133,2)</f>
        <v>1130.8900000000001</v>
      </c>
      <c r="K133" s="223"/>
      <c r="L133" s="35"/>
      <c r="M133" s="224" t="s">
        <v>1</v>
      </c>
      <c r="N133" s="225" t="s">
        <v>38</v>
      </c>
      <c r="O133" s="226">
        <v>0.13100000000000001</v>
      </c>
      <c r="P133" s="226">
        <f>O133*H133</f>
        <v>2.2932860000000002</v>
      </c>
      <c r="Q133" s="226">
        <v>0</v>
      </c>
      <c r="R133" s="226">
        <f>Q133*H133</f>
        <v>0</v>
      </c>
      <c r="S133" s="226">
        <v>0.19</v>
      </c>
      <c r="T133" s="227">
        <f>S133*H133</f>
        <v>3.3261400000000001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1130.8900000000001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1130.8900000000001</v>
      </c>
      <c r="BL133" s="14" t="s">
        <v>288</v>
      </c>
      <c r="BM133" s="228" t="s">
        <v>1063</v>
      </c>
    </row>
    <row r="134" s="2" customFormat="1" ht="21.75" customHeight="1">
      <c r="A134" s="29"/>
      <c r="B134" s="30"/>
      <c r="C134" s="217" t="s">
        <v>82</v>
      </c>
      <c r="D134" s="217" t="s">
        <v>284</v>
      </c>
      <c r="E134" s="218" t="s">
        <v>1064</v>
      </c>
      <c r="F134" s="219" t="s">
        <v>1065</v>
      </c>
      <c r="G134" s="220" t="s">
        <v>287</v>
      </c>
      <c r="H134" s="221">
        <v>16.34</v>
      </c>
      <c r="I134" s="222">
        <v>93.700000000000003</v>
      </c>
      <c r="J134" s="222">
        <f>ROUND(I134*H134,2)</f>
        <v>1531.06</v>
      </c>
      <c r="K134" s="223"/>
      <c r="L134" s="35"/>
      <c r="M134" s="224" t="s">
        <v>1</v>
      </c>
      <c r="N134" s="225" t="s">
        <v>38</v>
      </c>
      <c r="O134" s="226">
        <v>0.19</v>
      </c>
      <c r="P134" s="226">
        <f>O134*H134</f>
        <v>3.1046</v>
      </c>
      <c r="Q134" s="226">
        <v>0</v>
      </c>
      <c r="R134" s="226">
        <f>Q134*H134</f>
        <v>0</v>
      </c>
      <c r="S134" s="226">
        <v>0.28999999999999998</v>
      </c>
      <c r="T134" s="227">
        <f>S134*H134</f>
        <v>4.7385999999999999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1531.06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1531.06</v>
      </c>
      <c r="BL134" s="14" t="s">
        <v>288</v>
      </c>
      <c r="BM134" s="228" t="s">
        <v>1066</v>
      </c>
    </row>
    <row r="135" s="2" customFormat="1" ht="21.75" customHeight="1">
      <c r="A135" s="29"/>
      <c r="B135" s="30"/>
      <c r="C135" s="217" t="s">
        <v>155</v>
      </c>
      <c r="D135" s="217" t="s">
        <v>284</v>
      </c>
      <c r="E135" s="218" t="s">
        <v>1570</v>
      </c>
      <c r="F135" s="219" t="s">
        <v>1571</v>
      </c>
      <c r="G135" s="220" t="s">
        <v>287</v>
      </c>
      <c r="H135" s="221">
        <v>17.506</v>
      </c>
      <c r="I135" s="222">
        <v>139</v>
      </c>
      <c r="J135" s="222">
        <f>ROUND(I135*H135,2)</f>
        <v>2433.3299999999999</v>
      </c>
      <c r="K135" s="223"/>
      <c r="L135" s="35"/>
      <c r="M135" s="224" t="s">
        <v>1</v>
      </c>
      <c r="N135" s="225" t="s">
        <v>38</v>
      </c>
      <c r="O135" s="226">
        <v>0.30099999999999999</v>
      </c>
      <c r="P135" s="226">
        <f>O135*H135</f>
        <v>5.2693060000000003</v>
      </c>
      <c r="Q135" s="226">
        <v>0</v>
      </c>
      <c r="R135" s="226">
        <f>Q135*H135</f>
        <v>0</v>
      </c>
      <c r="S135" s="226">
        <v>0.44</v>
      </c>
      <c r="T135" s="227">
        <f>S135*H135</f>
        <v>7.7026399999999997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2433.3299999999999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2433.3299999999999</v>
      </c>
      <c r="BL135" s="14" t="s">
        <v>288</v>
      </c>
      <c r="BM135" s="228" t="s">
        <v>1572</v>
      </c>
    </row>
    <row r="136" s="2" customFormat="1" ht="21.75" customHeight="1">
      <c r="A136" s="29"/>
      <c r="B136" s="30"/>
      <c r="C136" s="217" t="s">
        <v>288</v>
      </c>
      <c r="D136" s="217" t="s">
        <v>284</v>
      </c>
      <c r="E136" s="218" t="s">
        <v>1067</v>
      </c>
      <c r="F136" s="219" t="s">
        <v>1068</v>
      </c>
      <c r="G136" s="220" t="s">
        <v>287</v>
      </c>
      <c r="H136" s="221">
        <v>25.497</v>
      </c>
      <c r="I136" s="222">
        <v>77.299999999999997</v>
      </c>
      <c r="J136" s="222">
        <f>ROUND(I136*H136,2)</f>
        <v>1970.9200000000001</v>
      </c>
      <c r="K136" s="223"/>
      <c r="L136" s="35"/>
      <c r="M136" s="224" t="s">
        <v>1</v>
      </c>
      <c r="N136" s="225" t="s">
        <v>38</v>
      </c>
      <c r="O136" s="226">
        <v>0.158</v>
      </c>
      <c r="P136" s="226">
        <f>O136*H136</f>
        <v>4.0285260000000003</v>
      </c>
      <c r="Q136" s="226">
        <v>0</v>
      </c>
      <c r="R136" s="226">
        <f>Q136*H136</f>
        <v>0</v>
      </c>
      <c r="S136" s="226">
        <v>0.098000000000000004</v>
      </c>
      <c r="T136" s="227">
        <f>S136*H136</f>
        <v>2.4987059999999999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1970.9200000000001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1970.9200000000001</v>
      </c>
      <c r="BL136" s="14" t="s">
        <v>288</v>
      </c>
      <c r="BM136" s="228" t="s">
        <v>1069</v>
      </c>
    </row>
    <row r="137" s="2" customFormat="1" ht="21.75" customHeight="1">
      <c r="A137" s="29"/>
      <c r="B137" s="30"/>
      <c r="C137" s="217" t="s">
        <v>299</v>
      </c>
      <c r="D137" s="217" t="s">
        <v>284</v>
      </c>
      <c r="E137" s="218" t="s">
        <v>1070</v>
      </c>
      <c r="F137" s="219" t="s">
        <v>1071</v>
      </c>
      <c r="G137" s="220" t="s">
        <v>287</v>
      </c>
      <c r="H137" s="221">
        <v>16.34</v>
      </c>
      <c r="I137" s="222">
        <v>111</v>
      </c>
      <c r="J137" s="222">
        <f>ROUND(I137*H137,2)</f>
        <v>1813.74</v>
      </c>
      <c r="K137" s="223"/>
      <c r="L137" s="35"/>
      <c r="M137" s="224" t="s">
        <v>1</v>
      </c>
      <c r="N137" s="225" t="s">
        <v>38</v>
      </c>
      <c r="O137" s="226">
        <v>0.218</v>
      </c>
      <c r="P137" s="226">
        <f>O137*H137</f>
        <v>3.5621200000000002</v>
      </c>
      <c r="Q137" s="226">
        <v>0</v>
      </c>
      <c r="R137" s="226">
        <f>Q137*H137</f>
        <v>0</v>
      </c>
      <c r="S137" s="226">
        <v>0.22</v>
      </c>
      <c r="T137" s="227">
        <f>S137*H137</f>
        <v>3.5947999999999998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1813.74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1813.74</v>
      </c>
      <c r="BL137" s="14" t="s">
        <v>288</v>
      </c>
      <c r="BM137" s="228" t="s">
        <v>1072</v>
      </c>
    </row>
    <row r="138" s="2" customFormat="1" ht="21.75" customHeight="1">
      <c r="A138" s="29"/>
      <c r="B138" s="30"/>
      <c r="C138" s="217" t="s">
        <v>303</v>
      </c>
      <c r="D138" s="217" t="s">
        <v>284</v>
      </c>
      <c r="E138" s="218" t="s">
        <v>1528</v>
      </c>
      <c r="F138" s="219" t="s">
        <v>1529</v>
      </c>
      <c r="G138" s="220" t="s">
        <v>287</v>
      </c>
      <c r="H138" s="221">
        <v>17.506</v>
      </c>
      <c r="I138" s="222">
        <v>187</v>
      </c>
      <c r="J138" s="222">
        <f>ROUND(I138*H138,2)</f>
        <v>3273.6199999999999</v>
      </c>
      <c r="K138" s="223"/>
      <c r="L138" s="35"/>
      <c r="M138" s="224" t="s">
        <v>1</v>
      </c>
      <c r="N138" s="225" t="s">
        <v>38</v>
      </c>
      <c r="O138" s="226">
        <v>0.378</v>
      </c>
      <c r="P138" s="226">
        <f>O138*H138</f>
        <v>6.6172680000000002</v>
      </c>
      <c r="Q138" s="226">
        <v>0</v>
      </c>
      <c r="R138" s="226">
        <f>Q138*H138</f>
        <v>0</v>
      </c>
      <c r="S138" s="226">
        <v>0.316</v>
      </c>
      <c r="T138" s="227">
        <f>S138*H138</f>
        <v>5.5318959999999997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3273.6199999999999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3273.6199999999999</v>
      </c>
      <c r="BL138" s="14" t="s">
        <v>288</v>
      </c>
      <c r="BM138" s="228" t="s">
        <v>1573</v>
      </c>
    </row>
    <row r="139" s="2" customFormat="1" ht="21.75" customHeight="1">
      <c r="A139" s="29"/>
      <c r="B139" s="30"/>
      <c r="C139" s="217" t="s">
        <v>307</v>
      </c>
      <c r="D139" s="217" t="s">
        <v>284</v>
      </c>
      <c r="E139" s="218" t="s">
        <v>316</v>
      </c>
      <c r="F139" s="219" t="s">
        <v>317</v>
      </c>
      <c r="G139" s="220" t="s">
        <v>287</v>
      </c>
      <c r="H139" s="221">
        <v>15.755000000000001</v>
      </c>
      <c r="I139" s="222">
        <v>70</v>
      </c>
      <c r="J139" s="222">
        <f>ROUND(I139*H139,2)</f>
        <v>1102.8499999999999</v>
      </c>
      <c r="K139" s="223"/>
      <c r="L139" s="35"/>
      <c r="M139" s="224" t="s">
        <v>1</v>
      </c>
      <c r="N139" s="225" t="s">
        <v>38</v>
      </c>
      <c r="O139" s="226">
        <v>0.012999999999999999</v>
      </c>
      <c r="P139" s="226">
        <f>O139*H139</f>
        <v>0.204815</v>
      </c>
      <c r="Q139" s="226">
        <v>9.0000000000000006E-05</v>
      </c>
      <c r="R139" s="226">
        <f>Q139*H139</f>
        <v>0.0014179500000000001</v>
      </c>
      <c r="S139" s="226">
        <v>0.11500000000000001</v>
      </c>
      <c r="T139" s="227">
        <f>S139*H139</f>
        <v>1.8118250000000002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1102.8499999999999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1102.8499999999999</v>
      </c>
      <c r="BL139" s="14" t="s">
        <v>288</v>
      </c>
      <c r="BM139" s="228" t="s">
        <v>1574</v>
      </c>
    </row>
    <row r="140" s="2" customFormat="1" ht="16.5" customHeight="1">
      <c r="A140" s="29"/>
      <c r="B140" s="30"/>
      <c r="C140" s="217" t="s">
        <v>311</v>
      </c>
      <c r="D140" s="217" t="s">
        <v>284</v>
      </c>
      <c r="E140" s="218" t="s">
        <v>320</v>
      </c>
      <c r="F140" s="219" t="s">
        <v>321</v>
      </c>
      <c r="G140" s="220" t="s">
        <v>322</v>
      </c>
      <c r="H140" s="221">
        <v>10</v>
      </c>
      <c r="I140" s="222">
        <v>273</v>
      </c>
      <c r="J140" s="222">
        <f>ROUND(I140*H140,2)</f>
        <v>2730</v>
      </c>
      <c r="K140" s="223"/>
      <c r="L140" s="35"/>
      <c r="M140" s="224" t="s">
        <v>1</v>
      </c>
      <c r="N140" s="225" t="s">
        <v>38</v>
      </c>
      <c r="O140" s="226">
        <v>0.30299999999999999</v>
      </c>
      <c r="P140" s="226">
        <f>O140*H140</f>
        <v>3.0299999999999998</v>
      </c>
      <c r="Q140" s="226">
        <v>0.0071900000000000002</v>
      </c>
      <c r="R140" s="226">
        <f>Q140*H140</f>
        <v>0.071900000000000006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2730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2730</v>
      </c>
      <c r="BL140" s="14" t="s">
        <v>288</v>
      </c>
      <c r="BM140" s="228" t="s">
        <v>1662</v>
      </c>
    </row>
    <row r="141" s="2" customFormat="1" ht="21.75" customHeight="1">
      <c r="A141" s="29"/>
      <c r="B141" s="30"/>
      <c r="C141" s="217" t="s">
        <v>315</v>
      </c>
      <c r="D141" s="217" t="s">
        <v>284</v>
      </c>
      <c r="E141" s="218" t="s">
        <v>325</v>
      </c>
      <c r="F141" s="219" t="s">
        <v>326</v>
      </c>
      <c r="G141" s="220" t="s">
        <v>327</v>
      </c>
      <c r="H141" s="221">
        <v>108</v>
      </c>
      <c r="I141" s="222">
        <v>74.900000000000006</v>
      </c>
      <c r="J141" s="222">
        <f>ROUND(I141*H141,2)</f>
        <v>8089.1999999999998</v>
      </c>
      <c r="K141" s="223"/>
      <c r="L141" s="35"/>
      <c r="M141" s="224" t="s">
        <v>1</v>
      </c>
      <c r="N141" s="225" t="s">
        <v>38</v>
      </c>
      <c r="O141" s="226">
        <v>0.184</v>
      </c>
      <c r="P141" s="226">
        <f>O141*H141</f>
        <v>19.872</v>
      </c>
      <c r="Q141" s="226">
        <v>3.0000000000000001E-05</v>
      </c>
      <c r="R141" s="226">
        <f>Q141*H141</f>
        <v>0.0032400000000000003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8089.1999999999998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8089.1999999999998</v>
      </c>
      <c r="BL141" s="14" t="s">
        <v>288</v>
      </c>
      <c r="BM141" s="228" t="s">
        <v>328</v>
      </c>
    </row>
    <row r="142" s="2" customFormat="1" ht="21.75" customHeight="1">
      <c r="A142" s="29"/>
      <c r="B142" s="30"/>
      <c r="C142" s="217" t="s">
        <v>319</v>
      </c>
      <c r="D142" s="217" t="s">
        <v>284</v>
      </c>
      <c r="E142" s="218" t="s">
        <v>330</v>
      </c>
      <c r="F142" s="219" t="s">
        <v>331</v>
      </c>
      <c r="G142" s="220" t="s">
        <v>332</v>
      </c>
      <c r="H142" s="221">
        <v>9</v>
      </c>
      <c r="I142" s="222">
        <v>43.899999999999999</v>
      </c>
      <c r="J142" s="222">
        <f>ROUND(I142*H142,2)</f>
        <v>395.10000000000002</v>
      </c>
      <c r="K142" s="223"/>
      <c r="L142" s="35"/>
      <c r="M142" s="224" t="s">
        <v>1</v>
      </c>
      <c r="N142" s="225" t="s">
        <v>38</v>
      </c>
      <c r="O142" s="226">
        <v>0</v>
      </c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395.10000000000002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395.10000000000002</v>
      </c>
      <c r="BL142" s="14" t="s">
        <v>288</v>
      </c>
      <c r="BM142" s="228" t="s">
        <v>333</v>
      </c>
    </row>
    <row r="143" s="2" customFormat="1" ht="16.5" customHeight="1">
      <c r="A143" s="29"/>
      <c r="B143" s="30"/>
      <c r="C143" s="217" t="s">
        <v>324</v>
      </c>
      <c r="D143" s="217" t="s">
        <v>284</v>
      </c>
      <c r="E143" s="218" t="s">
        <v>335</v>
      </c>
      <c r="F143" s="219" t="s">
        <v>336</v>
      </c>
      <c r="G143" s="220" t="s">
        <v>322</v>
      </c>
      <c r="H143" s="221">
        <v>9.3000000000000007</v>
      </c>
      <c r="I143" s="222">
        <v>248</v>
      </c>
      <c r="J143" s="222">
        <f>ROUND(I143*H143,2)</f>
        <v>2306.4000000000001</v>
      </c>
      <c r="K143" s="223"/>
      <c r="L143" s="35"/>
      <c r="M143" s="224" t="s">
        <v>1</v>
      </c>
      <c r="N143" s="225" t="s">
        <v>38</v>
      </c>
      <c r="O143" s="226">
        <v>0.58099999999999996</v>
      </c>
      <c r="P143" s="226">
        <f>O143*H143</f>
        <v>5.4032999999999998</v>
      </c>
      <c r="Q143" s="226">
        <v>0.036900000000000002</v>
      </c>
      <c r="R143" s="226">
        <f>Q143*H143</f>
        <v>0.34317000000000003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2306.4000000000001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2306.4000000000001</v>
      </c>
      <c r="BL143" s="14" t="s">
        <v>288</v>
      </c>
      <c r="BM143" s="228" t="s">
        <v>337</v>
      </c>
    </row>
    <row r="144" s="2" customFormat="1" ht="16.5" customHeight="1">
      <c r="A144" s="29"/>
      <c r="B144" s="30"/>
      <c r="C144" s="217" t="s">
        <v>329</v>
      </c>
      <c r="D144" s="217" t="s">
        <v>284</v>
      </c>
      <c r="E144" s="218" t="s">
        <v>778</v>
      </c>
      <c r="F144" s="219" t="s">
        <v>779</v>
      </c>
      <c r="G144" s="220" t="s">
        <v>322</v>
      </c>
      <c r="H144" s="221">
        <v>1.8600000000000001</v>
      </c>
      <c r="I144" s="222">
        <v>325</v>
      </c>
      <c r="J144" s="222">
        <f>ROUND(I144*H144,2)</f>
        <v>604.5</v>
      </c>
      <c r="K144" s="223"/>
      <c r="L144" s="35"/>
      <c r="M144" s="224" t="s">
        <v>1</v>
      </c>
      <c r="N144" s="225" t="s">
        <v>38</v>
      </c>
      <c r="O144" s="226">
        <v>0.81799999999999995</v>
      </c>
      <c r="P144" s="226">
        <f>O144*H144</f>
        <v>1.5214799999999999</v>
      </c>
      <c r="Q144" s="226">
        <v>0.0086800000000000002</v>
      </c>
      <c r="R144" s="226">
        <f>Q144*H144</f>
        <v>0.016144800000000001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604.5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604.5</v>
      </c>
      <c r="BL144" s="14" t="s">
        <v>288</v>
      </c>
      <c r="BM144" s="228" t="s">
        <v>780</v>
      </c>
    </row>
    <row r="145" s="2" customFormat="1" ht="21.75" customHeight="1">
      <c r="A145" s="29"/>
      <c r="B145" s="30"/>
      <c r="C145" s="217" t="s">
        <v>334</v>
      </c>
      <c r="D145" s="217" t="s">
        <v>284</v>
      </c>
      <c r="E145" s="218" t="s">
        <v>339</v>
      </c>
      <c r="F145" s="219" t="s">
        <v>340</v>
      </c>
      <c r="G145" s="220" t="s">
        <v>322</v>
      </c>
      <c r="H145" s="221">
        <v>13.949999999999999</v>
      </c>
      <c r="I145" s="222">
        <v>238</v>
      </c>
      <c r="J145" s="222">
        <f>ROUND(I145*H145,2)</f>
        <v>3320.0999999999999</v>
      </c>
      <c r="K145" s="223"/>
      <c r="L145" s="35"/>
      <c r="M145" s="224" t="s">
        <v>1</v>
      </c>
      <c r="N145" s="225" t="s">
        <v>38</v>
      </c>
      <c r="O145" s="226">
        <v>0.54700000000000004</v>
      </c>
      <c r="P145" s="226">
        <f>O145*H145</f>
        <v>7.6306500000000002</v>
      </c>
      <c r="Q145" s="226">
        <v>0.036900000000000002</v>
      </c>
      <c r="R145" s="226">
        <f>Q145*H145</f>
        <v>0.51475499999999996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3320.0999999999999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3320.0999999999999</v>
      </c>
      <c r="BL145" s="14" t="s">
        <v>288</v>
      </c>
      <c r="BM145" s="228" t="s">
        <v>341</v>
      </c>
    </row>
    <row r="146" s="2" customFormat="1" ht="21.75" customHeight="1">
      <c r="A146" s="29"/>
      <c r="B146" s="30"/>
      <c r="C146" s="217" t="s">
        <v>338</v>
      </c>
      <c r="D146" s="217" t="s">
        <v>284</v>
      </c>
      <c r="E146" s="218" t="s">
        <v>342</v>
      </c>
      <c r="F146" s="219" t="s">
        <v>343</v>
      </c>
      <c r="G146" s="220" t="s">
        <v>322</v>
      </c>
      <c r="H146" s="221">
        <v>75.680000000000007</v>
      </c>
      <c r="I146" s="222">
        <v>63.100000000000001</v>
      </c>
      <c r="J146" s="222">
        <f>ROUND(I146*H146,2)</f>
        <v>4775.4099999999999</v>
      </c>
      <c r="K146" s="223"/>
      <c r="L146" s="35"/>
      <c r="M146" s="224" t="s">
        <v>1</v>
      </c>
      <c r="N146" s="225" t="s">
        <v>38</v>
      </c>
      <c r="O146" s="226">
        <v>0.113</v>
      </c>
      <c r="P146" s="226">
        <f>O146*H146</f>
        <v>8.5518400000000003</v>
      </c>
      <c r="Q146" s="226">
        <v>0.00013999999999999999</v>
      </c>
      <c r="R146" s="226">
        <f>Q146*H146</f>
        <v>0.010595200000000001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4775.4099999999999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4775.4099999999999</v>
      </c>
      <c r="BL146" s="14" t="s">
        <v>288</v>
      </c>
      <c r="BM146" s="228" t="s">
        <v>908</v>
      </c>
    </row>
    <row r="147" s="2" customFormat="1" ht="21.75" customHeight="1">
      <c r="A147" s="29"/>
      <c r="B147" s="30"/>
      <c r="C147" s="217" t="s">
        <v>8</v>
      </c>
      <c r="D147" s="217" t="s">
        <v>284</v>
      </c>
      <c r="E147" s="218" t="s">
        <v>346</v>
      </c>
      <c r="F147" s="219" t="s">
        <v>347</v>
      </c>
      <c r="G147" s="220" t="s">
        <v>322</v>
      </c>
      <c r="H147" s="221">
        <v>75.680000000000007</v>
      </c>
      <c r="I147" s="222">
        <v>36.799999999999997</v>
      </c>
      <c r="J147" s="222">
        <f>ROUND(I147*H147,2)</f>
        <v>2785.02</v>
      </c>
      <c r="K147" s="223"/>
      <c r="L147" s="35"/>
      <c r="M147" s="224" t="s">
        <v>1</v>
      </c>
      <c r="N147" s="225" t="s">
        <v>38</v>
      </c>
      <c r="O147" s="226">
        <v>0.072999999999999995</v>
      </c>
      <c r="P147" s="226">
        <f>O147*H147</f>
        <v>5.5246399999999998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2785.02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2785.02</v>
      </c>
      <c r="BL147" s="14" t="s">
        <v>288</v>
      </c>
      <c r="BM147" s="228" t="s">
        <v>909</v>
      </c>
    </row>
    <row r="148" s="2" customFormat="1" ht="16.5" customHeight="1">
      <c r="A148" s="29"/>
      <c r="B148" s="30"/>
      <c r="C148" s="217" t="s">
        <v>345</v>
      </c>
      <c r="D148" s="217" t="s">
        <v>284</v>
      </c>
      <c r="E148" s="218" t="s">
        <v>1760</v>
      </c>
      <c r="F148" s="219" t="s">
        <v>1761</v>
      </c>
      <c r="G148" s="220" t="s">
        <v>287</v>
      </c>
      <c r="H148" s="221">
        <v>3.46</v>
      </c>
      <c r="I148" s="222">
        <v>159</v>
      </c>
      <c r="J148" s="222">
        <f>ROUND(I148*H148,2)</f>
        <v>550.13999999999999</v>
      </c>
      <c r="K148" s="223"/>
      <c r="L148" s="35"/>
      <c r="M148" s="224" t="s">
        <v>1</v>
      </c>
      <c r="N148" s="225" t="s">
        <v>38</v>
      </c>
      <c r="O148" s="226">
        <v>0.55100000000000005</v>
      </c>
      <c r="P148" s="226">
        <f>O148*H148</f>
        <v>1.90646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550.13999999999999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550.13999999999999</v>
      </c>
      <c r="BL148" s="14" t="s">
        <v>288</v>
      </c>
      <c r="BM148" s="228" t="s">
        <v>1762</v>
      </c>
    </row>
    <row r="149" s="2" customFormat="1" ht="21.75" customHeight="1">
      <c r="A149" s="29"/>
      <c r="B149" s="30"/>
      <c r="C149" s="217" t="s">
        <v>349</v>
      </c>
      <c r="D149" s="217" t="s">
        <v>284</v>
      </c>
      <c r="E149" s="218" t="s">
        <v>350</v>
      </c>
      <c r="F149" s="219" t="s">
        <v>351</v>
      </c>
      <c r="G149" s="220" t="s">
        <v>287</v>
      </c>
      <c r="H149" s="221">
        <v>56.137999999999998</v>
      </c>
      <c r="I149" s="222">
        <v>50.399999999999999</v>
      </c>
      <c r="J149" s="222">
        <f>ROUND(I149*H149,2)</f>
        <v>2829.3600000000001</v>
      </c>
      <c r="K149" s="223"/>
      <c r="L149" s="35"/>
      <c r="M149" s="224" t="s">
        <v>1</v>
      </c>
      <c r="N149" s="225" t="s">
        <v>38</v>
      </c>
      <c r="O149" s="226">
        <v>0.075999999999999998</v>
      </c>
      <c r="P149" s="226">
        <f>O149*H149</f>
        <v>4.2664879999999998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2829.3600000000001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2829.3600000000001</v>
      </c>
      <c r="BL149" s="14" t="s">
        <v>288</v>
      </c>
      <c r="BM149" s="228" t="s">
        <v>352</v>
      </c>
    </row>
    <row r="150" s="2" customFormat="1" ht="21.75" customHeight="1">
      <c r="A150" s="29"/>
      <c r="B150" s="30"/>
      <c r="C150" s="217" t="s">
        <v>353</v>
      </c>
      <c r="D150" s="217" t="s">
        <v>284</v>
      </c>
      <c r="E150" s="218" t="s">
        <v>1076</v>
      </c>
      <c r="F150" s="219" t="s">
        <v>1077</v>
      </c>
      <c r="G150" s="220" t="s">
        <v>356</v>
      </c>
      <c r="H150" s="221">
        <v>2.9409999999999998</v>
      </c>
      <c r="I150" s="222">
        <v>1040</v>
      </c>
      <c r="J150" s="222">
        <f>ROUND(I150*H150,2)</f>
        <v>3058.6399999999999</v>
      </c>
      <c r="K150" s="223"/>
      <c r="L150" s="35"/>
      <c r="M150" s="224" t="s">
        <v>1</v>
      </c>
      <c r="N150" s="225" t="s">
        <v>38</v>
      </c>
      <c r="O150" s="226">
        <v>3.613</v>
      </c>
      <c r="P150" s="226">
        <f>O150*H150</f>
        <v>10.625833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3058.6399999999999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3058.6399999999999</v>
      </c>
      <c r="BL150" s="14" t="s">
        <v>288</v>
      </c>
      <c r="BM150" s="228" t="s">
        <v>1078</v>
      </c>
    </row>
    <row r="151" s="2" customFormat="1" ht="21.75" customHeight="1">
      <c r="A151" s="29"/>
      <c r="B151" s="30"/>
      <c r="C151" s="217" t="s">
        <v>358</v>
      </c>
      <c r="D151" s="217" t="s">
        <v>284</v>
      </c>
      <c r="E151" s="218" t="s">
        <v>1079</v>
      </c>
      <c r="F151" s="219" t="s">
        <v>1080</v>
      </c>
      <c r="G151" s="220" t="s">
        <v>356</v>
      </c>
      <c r="H151" s="221">
        <v>2.9409999999999998</v>
      </c>
      <c r="I151" s="222">
        <v>1450</v>
      </c>
      <c r="J151" s="222">
        <f>ROUND(I151*H151,2)</f>
        <v>4264.4499999999998</v>
      </c>
      <c r="K151" s="223"/>
      <c r="L151" s="35"/>
      <c r="M151" s="224" t="s">
        <v>1</v>
      </c>
      <c r="N151" s="225" t="s">
        <v>38</v>
      </c>
      <c r="O151" s="226">
        <v>4.9329999999999998</v>
      </c>
      <c r="P151" s="226">
        <f>O151*H151</f>
        <v>14.507952999999999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4264.4499999999998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4264.4499999999998</v>
      </c>
      <c r="BL151" s="14" t="s">
        <v>288</v>
      </c>
      <c r="BM151" s="228" t="s">
        <v>1081</v>
      </c>
    </row>
    <row r="152" s="2" customFormat="1" ht="33" customHeight="1">
      <c r="A152" s="29"/>
      <c r="B152" s="30"/>
      <c r="C152" s="217" t="s">
        <v>362</v>
      </c>
      <c r="D152" s="217" t="s">
        <v>284</v>
      </c>
      <c r="E152" s="218" t="s">
        <v>1082</v>
      </c>
      <c r="F152" s="219" t="s">
        <v>1083</v>
      </c>
      <c r="G152" s="220" t="s">
        <v>356</v>
      </c>
      <c r="H152" s="221">
        <v>17.34</v>
      </c>
      <c r="I152" s="222">
        <v>820</v>
      </c>
      <c r="J152" s="222">
        <f>ROUND(I152*H152,2)</f>
        <v>14218.799999999999</v>
      </c>
      <c r="K152" s="223"/>
      <c r="L152" s="35"/>
      <c r="M152" s="224" t="s">
        <v>1</v>
      </c>
      <c r="N152" s="225" t="s">
        <v>38</v>
      </c>
      <c r="O152" s="226">
        <v>1.583</v>
      </c>
      <c r="P152" s="226">
        <f>O152*H152</f>
        <v>27.44922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14218.799999999999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14218.799999999999</v>
      </c>
      <c r="BL152" s="14" t="s">
        <v>288</v>
      </c>
      <c r="BM152" s="228" t="s">
        <v>1084</v>
      </c>
    </row>
    <row r="153" s="2" customFormat="1" ht="33" customHeight="1">
      <c r="A153" s="29"/>
      <c r="B153" s="30"/>
      <c r="C153" s="217" t="s">
        <v>7</v>
      </c>
      <c r="D153" s="217" t="s">
        <v>284</v>
      </c>
      <c r="E153" s="218" t="s">
        <v>1085</v>
      </c>
      <c r="F153" s="219" t="s">
        <v>1086</v>
      </c>
      <c r="G153" s="220" t="s">
        <v>356</v>
      </c>
      <c r="H153" s="221">
        <v>17.34</v>
      </c>
      <c r="I153" s="222">
        <v>1090</v>
      </c>
      <c r="J153" s="222">
        <f>ROUND(I153*H153,2)</f>
        <v>18900.599999999999</v>
      </c>
      <c r="K153" s="223"/>
      <c r="L153" s="35"/>
      <c r="M153" s="224" t="s">
        <v>1</v>
      </c>
      <c r="N153" s="225" t="s">
        <v>38</v>
      </c>
      <c r="O153" s="226">
        <v>2.1000000000000001</v>
      </c>
      <c r="P153" s="226">
        <f>O153*H153</f>
        <v>36.414000000000001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18900.599999999999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18900.599999999999</v>
      </c>
      <c r="BL153" s="14" t="s">
        <v>288</v>
      </c>
      <c r="BM153" s="228" t="s">
        <v>1087</v>
      </c>
    </row>
    <row r="154" s="2" customFormat="1" ht="33" customHeight="1">
      <c r="A154" s="29"/>
      <c r="B154" s="30"/>
      <c r="C154" s="217" t="s">
        <v>369</v>
      </c>
      <c r="D154" s="217" t="s">
        <v>284</v>
      </c>
      <c r="E154" s="218" t="s">
        <v>1575</v>
      </c>
      <c r="F154" s="219" t="s">
        <v>1576</v>
      </c>
      <c r="G154" s="220" t="s">
        <v>356</v>
      </c>
      <c r="H154" s="221">
        <v>80.108000000000004</v>
      </c>
      <c r="I154" s="222">
        <v>958</v>
      </c>
      <c r="J154" s="222">
        <f>ROUND(I154*H154,2)</f>
        <v>76743.460000000006</v>
      </c>
      <c r="K154" s="223"/>
      <c r="L154" s="35"/>
      <c r="M154" s="224" t="s">
        <v>1</v>
      </c>
      <c r="N154" s="225" t="s">
        <v>38</v>
      </c>
      <c r="O154" s="226">
        <v>1.8500000000000001</v>
      </c>
      <c r="P154" s="226">
        <f>O154*H154</f>
        <v>148.19980000000001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76743.460000000006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76743.460000000006</v>
      </c>
      <c r="BL154" s="14" t="s">
        <v>288</v>
      </c>
      <c r="BM154" s="228" t="s">
        <v>357</v>
      </c>
    </row>
    <row r="155" s="2" customFormat="1" ht="33" customHeight="1">
      <c r="A155" s="29"/>
      <c r="B155" s="30"/>
      <c r="C155" s="217" t="s">
        <v>373</v>
      </c>
      <c r="D155" s="217" t="s">
        <v>284</v>
      </c>
      <c r="E155" s="218" t="s">
        <v>1577</v>
      </c>
      <c r="F155" s="219" t="s">
        <v>1578</v>
      </c>
      <c r="G155" s="220" t="s">
        <v>356</v>
      </c>
      <c r="H155" s="221">
        <v>80.108000000000004</v>
      </c>
      <c r="I155" s="222">
        <v>1290</v>
      </c>
      <c r="J155" s="222">
        <f>ROUND(I155*H155,2)</f>
        <v>103339.32000000001</v>
      </c>
      <c r="K155" s="223"/>
      <c r="L155" s="35"/>
      <c r="M155" s="224" t="s">
        <v>1</v>
      </c>
      <c r="N155" s="225" t="s">
        <v>38</v>
      </c>
      <c r="O155" s="226">
        <v>2.4900000000000002</v>
      </c>
      <c r="P155" s="226">
        <f>O155*H155</f>
        <v>199.46892000000003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103339.32000000001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103339.32000000001</v>
      </c>
      <c r="BL155" s="14" t="s">
        <v>288</v>
      </c>
      <c r="BM155" s="228" t="s">
        <v>361</v>
      </c>
    </row>
    <row r="156" s="2" customFormat="1" ht="16.5" customHeight="1">
      <c r="A156" s="29"/>
      <c r="B156" s="30"/>
      <c r="C156" s="217" t="s">
        <v>377</v>
      </c>
      <c r="D156" s="217" t="s">
        <v>284</v>
      </c>
      <c r="E156" s="218" t="s">
        <v>370</v>
      </c>
      <c r="F156" s="219" t="s">
        <v>371</v>
      </c>
      <c r="G156" s="220" t="s">
        <v>356</v>
      </c>
      <c r="H156" s="221">
        <v>60.232999999999997</v>
      </c>
      <c r="I156" s="222">
        <v>509</v>
      </c>
      <c r="J156" s="222">
        <f>ROUND(I156*H156,2)</f>
        <v>30658.599999999999</v>
      </c>
      <c r="K156" s="223"/>
      <c r="L156" s="35"/>
      <c r="M156" s="224" t="s">
        <v>1</v>
      </c>
      <c r="N156" s="225" t="s">
        <v>38</v>
      </c>
      <c r="O156" s="226">
        <v>1.7629999999999999</v>
      </c>
      <c r="P156" s="226">
        <f>O156*H156</f>
        <v>106.19077899999999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30658.599999999999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30658.599999999999</v>
      </c>
      <c r="BL156" s="14" t="s">
        <v>288</v>
      </c>
      <c r="BM156" s="228" t="s">
        <v>372</v>
      </c>
    </row>
    <row r="157" s="2" customFormat="1" ht="44.25" customHeight="1">
      <c r="A157" s="29"/>
      <c r="B157" s="30"/>
      <c r="C157" s="217" t="s">
        <v>382</v>
      </c>
      <c r="D157" s="217" t="s">
        <v>284</v>
      </c>
      <c r="E157" s="218" t="s">
        <v>1585</v>
      </c>
      <c r="F157" s="219" t="s">
        <v>1586</v>
      </c>
      <c r="G157" s="220" t="s">
        <v>322</v>
      </c>
      <c r="H157" s="221">
        <v>9</v>
      </c>
      <c r="I157" s="222">
        <v>2190</v>
      </c>
      <c r="J157" s="222">
        <f>ROUND(I157*H157,2)</f>
        <v>19710</v>
      </c>
      <c r="K157" s="223"/>
      <c r="L157" s="35"/>
      <c r="M157" s="224" t="s">
        <v>1</v>
      </c>
      <c r="N157" s="225" t="s">
        <v>38</v>
      </c>
      <c r="O157" s="226">
        <v>0.94899999999999995</v>
      </c>
      <c r="P157" s="226">
        <f>O157*H157</f>
        <v>8.5410000000000004</v>
      </c>
      <c r="Q157" s="226">
        <v>0.0035999999999999999</v>
      </c>
      <c r="R157" s="226">
        <f>Q157*H157</f>
        <v>0.032399999999999998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19710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19710</v>
      </c>
      <c r="BL157" s="14" t="s">
        <v>288</v>
      </c>
      <c r="BM157" s="228" t="s">
        <v>1587</v>
      </c>
    </row>
    <row r="158" s="2" customFormat="1" ht="21.75" customHeight="1">
      <c r="A158" s="29"/>
      <c r="B158" s="30"/>
      <c r="C158" s="217" t="s">
        <v>386</v>
      </c>
      <c r="D158" s="217" t="s">
        <v>284</v>
      </c>
      <c r="E158" s="218" t="s">
        <v>1106</v>
      </c>
      <c r="F158" s="219" t="s">
        <v>1107</v>
      </c>
      <c r="G158" s="220" t="s">
        <v>287</v>
      </c>
      <c r="H158" s="221">
        <v>20.824000000000002</v>
      </c>
      <c r="I158" s="222">
        <v>115</v>
      </c>
      <c r="J158" s="222">
        <f>ROUND(I158*H158,2)</f>
        <v>2394.7600000000002</v>
      </c>
      <c r="K158" s="223"/>
      <c r="L158" s="35"/>
      <c r="M158" s="224" t="s">
        <v>1</v>
      </c>
      <c r="N158" s="225" t="s">
        <v>38</v>
      </c>
      <c r="O158" s="226">
        <v>0.23599999999999999</v>
      </c>
      <c r="P158" s="226">
        <f>O158*H158</f>
        <v>4.9144639999999997</v>
      </c>
      <c r="Q158" s="226">
        <v>0.00084000000000000003</v>
      </c>
      <c r="R158" s="226">
        <f>Q158*H158</f>
        <v>0.017492160000000003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2394.7600000000002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2394.7600000000002</v>
      </c>
      <c r="BL158" s="14" t="s">
        <v>288</v>
      </c>
      <c r="BM158" s="228" t="s">
        <v>1108</v>
      </c>
    </row>
    <row r="159" s="2" customFormat="1" ht="21.75" customHeight="1">
      <c r="A159" s="29"/>
      <c r="B159" s="30"/>
      <c r="C159" s="217" t="s">
        <v>390</v>
      </c>
      <c r="D159" s="217" t="s">
        <v>284</v>
      </c>
      <c r="E159" s="218" t="s">
        <v>1588</v>
      </c>
      <c r="F159" s="219" t="s">
        <v>1589</v>
      </c>
      <c r="G159" s="220" t="s">
        <v>287</v>
      </c>
      <c r="H159" s="221">
        <v>295.02300000000002</v>
      </c>
      <c r="I159" s="222">
        <v>205</v>
      </c>
      <c r="J159" s="222">
        <f>ROUND(I159*H159,2)</f>
        <v>60479.720000000001</v>
      </c>
      <c r="K159" s="223"/>
      <c r="L159" s="35"/>
      <c r="M159" s="224" t="s">
        <v>1</v>
      </c>
      <c r="N159" s="225" t="s">
        <v>38</v>
      </c>
      <c r="O159" s="226">
        <v>0.47899999999999998</v>
      </c>
      <c r="P159" s="226">
        <f>O159*H159</f>
        <v>141.31601700000002</v>
      </c>
      <c r="Q159" s="226">
        <v>0.00084999999999999995</v>
      </c>
      <c r="R159" s="226">
        <f>Q159*H159</f>
        <v>0.25076955000000001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60479.720000000001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60479.720000000001</v>
      </c>
      <c r="BL159" s="14" t="s">
        <v>288</v>
      </c>
      <c r="BM159" s="228" t="s">
        <v>1590</v>
      </c>
    </row>
    <row r="160" s="2" customFormat="1" ht="21.75" customHeight="1">
      <c r="A160" s="29"/>
      <c r="B160" s="30"/>
      <c r="C160" s="217" t="s">
        <v>394</v>
      </c>
      <c r="D160" s="217" t="s">
        <v>284</v>
      </c>
      <c r="E160" s="218" t="s">
        <v>383</v>
      </c>
      <c r="F160" s="219" t="s">
        <v>384</v>
      </c>
      <c r="G160" s="220" t="s">
        <v>287</v>
      </c>
      <c r="H160" s="221">
        <v>37.799999999999997</v>
      </c>
      <c r="I160" s="222">
        <v>251</v>
      </c>
      <c r="J160" s="222">
        <f>ROUND(I160*H160,2)</f>
        <v>9487.7999999999993</v>
      </c>
      <c r="K160" s="223"/>
      <c r="L160" s="35"/>
      <c r="M160" s="224" t="s">
        <v>1</v>
      </c>
      <c r="N160" s="225" t="s">
        <v>38</v>
      </c>
      <c r="O160" s="226">
        <v>0.45800000000000002</v>
      </c>
      <c r="P160" s="226">
        <f>O160*H160</f>
        <v>17.3124</v>
      </c>
      <c r="Q160" s="226">
        <v>0.0020100000000000001</v>
      </c>
      <c r="R160" s="226">
        <f>Q160*H160</f>
        <v>0.07597799999999999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9487.7999999999993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9487.7999999999993</v>
      </c>
      <c r="BL160" s="14" t="s">
        <v>288</v>
      </c>
      <c r="BM160" s="228" t="s">
        <v>385</v>
      </c>
    </row>
    <row r="161" s="2" customFormat="1" ht="21.75" customHeight="1">
      <c r="A161" s="29"/>
      <c r="B161" s="30"/>
      <c r="C161" s="217" t="s">
        <v>398</v>
      </c>
      <c r="D161" s="217" t="s">
        <v>284</v>
      </c>
      <c r="E161" s="218" t="s">
        <v>1112</v>
      </c>
      <c r="F161" s="219" t="s">
        <v>1113</v>
      </c>
      <c r="G161" s="220" t="s">
        <v>287</v>
      </c>
      <c r="H161" s="221">
        <v>20.824000000000002</v>
      </c>
      <c r="I161" s="222">
        <v>68.299999999999997</v>
      </c>
      <c r="J161" s="222">
        <f>ROUND(I161*H161,2)</f>
        <v>1422.28</v>
      </c>
      <c r="K161" s="223"/>
      <c r="L161" s="35"/>
      <c r="M161" s="224" t="s">
        <v>1</v>
      </c>
      <c r="N161" s="225" t="s">
        <v>38</v>
      </c>
      <c r="O161" s="226">
        <v>0.216</v>
      </c>
      <c r="P161" s="226">
        <f>O161*H161</f>
        <v>4.4979840000000006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1422.28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1422.28</v>
      </c>
      <c r="BL161" s="14" t="s">
        <v>288</v>
      </c>
      <c r="BM161" s="228" t="s">
        <v>1114</v>
      </c>
    </row>
    <row r="162" s="2" customFormat="1" ht="21.75" customHeight="1">
      <c r="A162" s="29"/>
      <c r="B162" s="30"/>
      <c r="C162" s="217" t="s">
        <v>402</v>
      </c>
      <c r="D162" s="217" t="s">
        <v>284</v>
      </c>
      <c r="E162" s="218" t="s">
        <v>1592</v>
      </c>
      <c r="F162" s="219" t="s">
        <v>1593</v>
      </c>
      <c r="G162" s="220" t="s">
        <v>287</v>
      </c>
      <c r="H162" s="221">
        <v>295.02300000000002</v>
      </c>
      <c r="I162" s="222">
        <v>103</v>
      </c>
      <c r="J162" s="222">
        <f>ROUND(I162*H162,2)</f>
        <v>30387.369999999999</v>
      </c>
      <c r="K162" s="223"/>
      <c r="L162" s="35"/>
      <c r="M162" s="224" t="s">
        <v>1</v>
      </c>
      <c r="N162" s="225" t="s">
        <v>38</v>
      </c>
      <c r="O162" s="226">
        <v>0.32700000000000001</v>
      </c>
      <c r="P162" s="226">
        <f>O162*H162</f>
        <v>96.472521000000015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30387.369999999999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30387.369999999999</v>
      </c>
      <c r="BL162" s="14" t="s">
        <v>288</v>
      </c>
      <c r="BM162" s="228" t="s">
        <v>1594</v>
      </c>
    </row>
    <row r="163" s="2" customFormat="1" ht="21.75" customHeight="1">
      <c r="A163" s="29"/>
      <c r="B163" s="30"/>
      <c r="C163" s="217" t="s">
        <v>406</v>
      </c>
      <c r="D163" s="217" t="s">
        <v>284</v>
      </c>
      <c r="E163" s="218" t="s">
        <v>387</v>
      </c>
      <c r="F163" s="219" t="s">
        <v>388</v>
      </c>
      <c r="G163" s="220" t="s">
        <v>287</v>
      </c>
      <c r="H163" s="221">
        <v>37.799999999999997</v>
      </c>
      <c r="I163" s="222">
        <v>76.200000000000003</v>
      </c>
      <c r="J163" s="222">
        <f>ROUND(I163*H163,2)</f>
        <v>2880.3600000000001</v>
      </c>
      <c r="K163" s="223"/>
      <c r="L163" s="35"/>
      <c r="M163" s="224" t="s">
        <v>1</v>
      </c>
      <c r="N163" s="225" t="s">
        <v>38</v>
      </c>
      <c r="O163" s="226">
        <v>0.218</v>
      </c>
      <c r="P163" s="226">
        <f>O163*H163</f>
        <v>8.2403999999999993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2880.3600000000001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2880.3600000000001</v>
      </c>
      <c r="BL163" s="14" t="s">
        <v>288</v>
      </c>
      <c r="BM163" s="228" t="s">
        <v>389</v>
      </c>
    </row>
    <row r="164" s="2" customFormat="1" ht="33" customHeight="1">
      <c r="A164" s="29"/>
      <c r="B164" s="30"/>
      <c r="C164" s="217" t="s">
        <v>410</v>
      </c>
      <c r="D164" s="217" t="s">
        <v>284</v>
      </c>
      <c r="E164" s="218" t="s">
        <v>1763</v>
      </c>
      <c r="F164" s="219" t="s">
        <v>1764</v>
      </c>
      <c r="G164" s="220" t="s">
        <v>356</v>
      </c>
      <c r="H164" s="221">
        <v>5.7309999999999999</v>
      </c>
      <c r="I164" s="222">
        <v>84</v>
      </c>
      <c r="J164" s="222">
        <f>ROUND(I164*H164,2)</f>
        <v>481.39999999999998</v>
      </c>
      <c r="K164" s="223"/>
      <c r="L164" s="35"/>
      <c r="M164" s="224" t="s">
        <v>1</v>
      </c>
      <c r="N164" s="225" t="s">
        <v>38</v>
      </c>
      <c r="O164" s="226">
        <v>0.29099999999999998</v>
      </c>
      <c r="P164" s="226">
        <f>O164*H164</f>
        <v>1.6677209999999998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481.39999999999998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481.39999999999998</v>
      </c>
      <c r="BL164" s="14" t="s">
        <v>288</v>
      </c>
      <c r="BM164" s="228" t="s">
        <v>1765</v>
      </c>
    </row>
    <row r="165" s="2" customFormat="1" ht="33" customHeight="1">
      <c r="A165" s="29"/>
      <c r="B165" s="30"/>
      <c r="C165" s="217" t="s">
        <v>414</v>
      </c>
      <c r="D165" s="217" t="s">
        <v>284</v>
      </c>
      <c r="E165" s="218" t="s">
        <v>1766</v>
      </c>
      <c r="F165" s="219" t="s">
        <v>1767</v>
      </c>
      <c r="G165" s="220" t="s">
        <v>356</v>
      </c>
      <c r="H165" s="221">
        <v>5.7309999999999999</v>
      </c>
      <c r="I165" s="222">
        <v>91.299999999999997</v>
      </c>
      <c r="J165" s="222">
        <f>ROUND(I165*H165,2)</f>
        <v>523.24000000000001</v>
      </c>
      <c r="K165" s="223"/>
      <c r="L165" s="35"/>
      <c r="M165" s="224" t="s">
        <v>1</v>
      </c>
      <c r="N165" s="225" t="s">
        <v>38</v>
      </c>
      <c r="O165" s="226">
        <v>0.316</v>
      </c>
      <c r="P165" s="226">
        <f>O165*H165</f>
        <v>1.8109960000000001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523.24000000000001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523.24000000000001</v>
      </c>
      <c r="BL165" s="14" t="s">
        <v>288</v>
      </c>
      <c r="BM165" s="228" t="s">
        <v>1768</v>
      </c>
    </row>
    <row r="166" s="2" customFormat="1" ht="33" customHeight="1">
      <c r="A166" s="29"/>
      <c r="B166" s="30"/>
      <c r="C166" s="217" t="s">
        <v>418</v>
      </c>
      <c r="D166" s="217" t="s">
        <v>284</v>
      </c>
      <c r="E166" s="218" t="s">
        <v>1769</v>
      </c>
      <c r="F166" s="219" t="s">
        <v>1770</v>
      </c>
      <c r="G166" s="220" t="s">
        <v>356</v>
      </c>
      <c r="H166" s="221">
        <v>5.6559999999999997</v>
      </c>
      <c r="I166" s="222">
        <v>118</v>
      </c>
      <c r="J166" s="222">
        <f>ROUND(I166*H166,2)</f>
        <v>667.40999999999997</v>
      </c>
      <c r="K166" s="223"/>
      <c r="L166" s="35"/>
      <c r="M166" s="224" t="s">
        <v>1</v>
      </c>
      <c r="N166" s="225" t="s">
        <v>38</v>
      </c>
      <c r="O166" s="226">
        <v>0.40699999999999997</v>
      </c>
      <c r="P166" s="226">
        <f>O166*H166</f>
        <v>2.3019919999999998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667.40999999999997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667.40999999999997</v>
      </c>
      <c r="BL166" s="14" t="s">
        <v>288</v>
      </c>
      <c r="BM166" s="228" t="s">
        <v>1771</v>
      </c>
    </row>
    <row r="167" s="2" customFormat="1" ht="33" customHeight="1">
      <c r="A167" s="29"/>
      <c r="B167" s="30"/>
      <c r="C167" s="217" t="s">
        <v>422</v>
      </c>
      <c r="D167" s="217" t="s">
        <v>284</v>
      </c>
      <c r="E167" s="218" t="s">
        <v>1772</v>
      </c>
      <c r="F167" s="219" t="s">
        <v>1773</v>
      </c>
      <c r="G167" s="220" t="s">
        <v>356</v>
      </c>
      <c r="H167" s="221">
        <v>5.6559999999999997</v>
      </c>
      <c r="I167" s="222">
        <v>109</v>
      </c>
      <c r="J167" s="222">
        <f>ROUND(I167*H167,2)</f>
        <v>616.5</v>
      </c>
      <c r="K167" s="223"/>
      <c r="L167" s="35"/>
      <c r="M167" s="224" t="s">
        <v>1</v>
      </c>
      <c r="N167" s="225" t="s">
        <v>38</v>
      </c>
      <c r="O167" s="226">
        <v>0.376</v>
      </c>
      <c r="P167" s="226">
        <f>O167*H167</f>
        <v>2.1266560000000001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616.5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616.5</v>
      </c>
      <c r="BL167" s="14" t="s">
        <v>288</v>
      </c>
      <c r="BM167" s="228" t="s">
        <v>1774</v>
      </c>
    </row>
    <row r="168" s="2" customFormat="1" ht="21.75" customHeight="1">
      <c r="A168" s="29"/>
      <c r="B168" s="30"/>
      <c r="C168" s="217" t="s">
        <v>426</v>
      </c>
      <c r="D168" s="217" t="s">
        <v>284</v>
      </c>
      <c r="E168" s="218" t="s">
        <v>1775</v>
      </c>
      <c r="F168" s="219" t="s">
        <v>1776</v>
      </c>
      <c r="G168" s="220" t="s">
        <v>356</v>
      </c>
      <c r="H168" s="221">
        <v>2.79</v>
      </c>
      <c r="I168" s="222">
        <v>328</v>
      </c>
      <c r="J168" s="222">
        <f>ROUND(I168*H168,2)</f>
        <v>915.12</v>
      </c>
      <c r="K168" s="223"/>
      <c r="L168" s="35"/>
      <c r="M168" s="224" t="s">
        <v>1</v>
      </c>
      <c r="N168" s="225" t="s">
        <v>38</v>
      </c>
      <c r="O168" s="226">
        <v>1.137</v>
      </c>
      <c r="P168" s="226">
        <f>O168*H168</f>
        <v>3.1722299999999999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915.12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915.12</v>
      </c>
      <c r="BL168" s="14" t="s">
        <v>288</v>
      </c>
      <c r="BM168" s="228" t="s">
        <v>1777</v>
      </c>
    </row>
    <row r="169" s="2" customFormat="1" ht="21.75" customHeight="1">
      <c r="A169" s="29"/>
      <c r="B169" s="30"/>
      <c r="C169" s="217" t="s">
        <v>431</v>
      </c>
      <c r="D169" s="217" t="s">
        <v>284</v>
      </c>
      <c r="E169" s="218" t="s">
        <v>1778</v>
      </c>
      <c r="F169" s="219" t="s">
        <v>1779</v>
      </c>
      <c r="G169" s="220" t="s">
        <v>356</v>
      </c>
      <c r="H169" s="221">
        <v>2.7149999999999999</v>
      </c>
      <c r="I169" s="222">
        <v>424</v>
      </c>
      <c r="J169" s="222">
        <f>ROUND(I169*H169,2)</f>
        <v>1151.1600000000001</v>
      </c>
      <c r="K169" s="223"/>
      <c r="L169" s="35"/>
      <c r="M169" s="224" t="s">
        <v>1</v>
      </c>
      <c r="N169" s="225" t="s">
        <v>38</v>
      </c>
      <c r="O169" s="226">
        <v>1.468</v>
      </c>
      <c r="P169" s="226">
        <f>O169*H169</f>
        <v>3.9856199999999995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1151.1600000000001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1151.1600000000001</v>
      </c>
      <c r="BL169" s="14" t="s">
        <v>288</v>
      </c>
      <c r="BM169" s="228" t="s">
        <v>1780</v>
      </c>
    </row>
    <row r="170" s="2" customFormat="1" ht="33" customHeight="1">
      <c r="A170" s="29"/>
      <c r="B170" s="30"/>
      <c r="C170" s="217" t="s">
        <v>435</v>
      </c>
      <c r="D170" s="217" t="s">
        <v>284</v>
      </c>
      <c r="E170" s="218" t="s">
        <v>395</v>
      </c>
      <c r="F170" s="219" t="s">
        <v>396</v>
      </c>
      <c r="G170" s="220" t="s">
        <v>356</v>
      </c>
      <c r="H170" s="221">
        <v>264.493</v>
      </c>
      <c r="I170" s="222">
        <v>100</v>
      </c>
      <c r="J170" s="222">
        <f>ROUND(I170*H170,2)</f>
        <v>26449.299999999999</v>
      </c>
      <c r="K170" s="223"/>
      <c r="L170" s="35"/>
      <c r="M170" s="224" t="s">
        <v>1</v>
      </c>
      <c r="N170" s="225" t="s">
        <v>38</v>
      </c>
      <c r="O170" s="226">
        <v>0.050000000000000003</v>
      </c>
      <c r="P170" s="226">
        <f>O170*H170</f>
        <v>13.224650000000001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26449.299999999999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26449.299999999999</v>
      </c>
      <c r="BL170" s="14" t="s">
        <v>288</v>
      </c>
      <c r="BM170" s="228" t="s">
        <v>397</v>
      </c>
    </row>
    <row r="171" s="2" customFormat="1" ht="33" customHeight="1">
      <c r="A171" s="29"/>
      <c r="B171" s="30"/>
      <c r="C171" s="217" t="s">
        <v>439</v>
      </c>
      <c r="D171" s="217" t="s">
        <v>284</v>
      </c>
      <c r="E171" s="218" t="s">
        <v>399</v>
      </c>
      <c r="F171" s="219" t="s">
        <v>400</v>
      </c>
      <c r="G171" s="220" t="s">
        <v>356</v>
      </c>
      <c r="H171" s="221">
        <v>137.386</v>
      </c>
      <c r="I171" s="222">
        <v>115</v>
      </c>
      <c r="J171" s="222">
        <f>ROUND(I171*H171,2)</f>
        <v>15799.389999999999</v>
      </c>
      <c r="K171" s="223"/>
      <c r="L171" s="35"/>
      <c r="M171" s="224" t="s">
        <v>1</v>
      </c>
      <c r="N171" s="225" t="s">
        <v>38</v>
      </c>
      <c r="O171" s="226">
        <v>0.057000000000000002</v>
      </c>
      <c r="P171" s="226">
        <f>O171*H171</f>
        <v>7.8310019999999998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15799.389999999999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15799.389999999999</v>
      </c>
      <c r="BL171" s="14" t="s">
        <v>288</v>
      </c>
      <c r="BM171" s="228" t="s">
        <v>401</v>
      </c>
    </row>
    <row r="172" s="2" customFormat="1" ht="21.75" customHeight="1">
      <c r="A172" s="29"/>
      <c r="B172" s="30"/>
      <c r="C172" s="217" t="s">
        <v>443</v>
      </c>
      <c r="D172" s="217" t="s">
        <v>284</v>
      </c>
      <c r="E172" s="218" t="s">
        <v>1596</v>
      </c>
      <c r="F172" s="219" t="s">
        <v>1597</v>
      </c>
      <c r="G172" s="220" t="s">
        <v>356</v>
      </c>
      <c r="H172" s="221">
        <v>189.39599999999999</v>
      </c>
      <c r="I172" s="222">
        <v>140</v>
      </c>
      <c r="J172" s="222">
        <f>ROUND(I172*H172,2)</f>
        <v>26515.439999999999</v>
      </c>
      <c r="K172" s="223"/>
      <c r="L172" s="35"/>
      <c r="M172" s="224" t="s">
        <v>1</v>
      </c>
      <c r="N172" s="225" t="s">
        <v>38</v>
      </c>
      <c r="O172" s="226">
        <v>0.19700000000000001</v>
      </c>
      <c r="P172" s="226">
        <f>O172*H172</f>
        <v>37.311011999999998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26515.439999999999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26515.439999999999</v>
      </c>
      <c r="BL172" s="14" t="s">
        <v>288</v>
      </c>
      <c r="BM172" s="228" t="s">
        <v>409</v>
      </c>
    </row>
    <row r="173" s="2" customFormat="1" ht="21.75" customHeight="1">
      <c r="A173" s="29"/>
      <c r="B173" s="30"/>
      <c r="C173" s="217" t="s">
        <v>447</v>
      </c>
      <c r="D173" s="217" t="s">
        <v>284</v>
      </c>
      <c r="E173" s="218" t="s">
        <v>1598</v>
      </c>
      <c r="F173" s="219" t="s">
        <v>1599</v>
      </c>
      <c r="G173" s="220" t="s">
        <v>356</v>
      </c>
      <c r="H173" s="221">
        <v>100.389</v>
      </c>
      <c r="I173" s="222">
        <v>182</v>
      </c>
      <c r="J173" s="222">
        <f>ROUND(I173*H173,2)</f>
        <v>18270.799999999999</v>
      </c>
      <c r="K173" s="223"/>
      <c r="L173" s="35"/>
      <c r="M173" s="224" t="s">
        <v>1</v>
      </c>
      <c r="N173" s="225" t="s">
        <v>38</v>
      </c>
      <c r="O173" s="226">
        <v>0.25600000000000001</v>
      </c>
      <c r="P173" s="226">
        <f>O173*H173</f>
        <v>25.699583999999998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18270.799999999999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18270.799999999999</v>
      </c>
      <c r="BL173" s="14" t="s">
        <v>288</v>
      </c>
      <c r="BM173" s="228" t="s">
        <v>413</v>
      </c>
    </row>
    <row r="174" s="2" customFormat="1" ht="16.5" customHeight="1">
      <c r="A174" s="29"/>
      <c r="B174" s="30"/>
      <c r="C174" s="217" t="s">
        <v>451</v>
      </c>
      <c r="D174" s="217" t="s">
        <v>284</v>
      </c>
      <c r="E174" s="218" t="s">
        <v>419</v>
      </c>
      <c r="F174" s="219" t="s">
        <v>420</v>
      </c>
      <c r="G174" s="220" t="s">
        <v>356</v>
      </c>
      <c r="H174" s="221">
        <v>212.697</v>
      </c>
      <c r="I174" s="222">
        <v>18.5</v>
      </c>
      <c r="J174" s="222">
        <f>ROUND(I174*H174,2)</f>
        <v>3934.8899999999999</v>
      </c>
      <c r="K174" s="223"/>
      <c r="L174" s="35"/>
      <c r="M174" s="224" t="s">
        <v>1</v>
      </c>
      <c r="N174" s="225" t="s">
        <v>38</v>
      </c>
      <c r="O174" s="226">
        <v>0.0089999999999999993</v>
      </c>
      <c r="P174" s="226">
        <f>O174*H174</f>
        <v>1.9142729999999999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3934.8899999999999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3934.8899999999999</v>
      </c>
      <c r="BL174" s="14" t="s">
        <v>288</v>
      </c>
      <c r="BM174" s="228" t="s">
        <v>421</v>
      </c>
    </row>
    <row r="175" s="2" customFormat="1" ht="21.75" customHeight="1">
      <c r="A175" s="29"/>
      <c r="B175" s="30"/>
      <c r="C175" s="217" t="s">
        <v>768</v>
      </c>
      <c r="D175" s="217" t="s">
        <v>284</v>
      </c>
      <c r="E175" s="218" t="s">
        <v>1781</v>
      </c>
      <c r="F175" s="219" t="s">
        <v>1782</v>
      </c>
      <c r="G175" s="220" t="s">
        <v>356</v>
      </c>
      <c r="H175" s="221">
        <v>0.85499999999999998</v>
      </c>
      <c r="I175" s="222">
        <v>517</v>
      </c>
      <c r="J175" s="222">
        <f>ROUND(I175*H175,2)</f>
        <v>442.04000000000002</v>
      </c>
      <c r="K175" s="223"/>
      <c r="L175" s="35"/>
      <c r="M175" s="224" t="s">
        <v>1</v>
      </c>
      <c r="N175" s="225" t="s">
        <v>38</v>
      </c>
      <c r="O175" s="226">
        <v>1.7889999999999999</v>
      </c>
      <c r="P175" s="226">
        <f>O175*H175</f>
        <v>1.5295949999999998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442.04000000000002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442.04000000000002</v>
      </c>
      <c r="BL175" s="14" t="s">
        <v>288</v>
      </c>
      <c r="BM175" s="228" t="s">
        <v>1783</v>
      </c>
    </row>
    <row r="176" s="2" customFormat="1" ht="21.75" customHeight="1">
      <c r="A176" s="29"/>
      <c r="B176" s="30"/>
      <c r="C176" s="217" t="s">
        <v>772</v>
      </c>
      <c r="D176" s="217" t="s">
        <v>284</v>
      </c>
      <c r="E176" s="218" t="s">
        <v>1784</v>
      </c>
      <c r="F176" s="219" t="s">
        <v>1785</v>
      </c>
      <c r="G176" s="220" t="s">
        <v>356</v>
      </c>
      <c r="H176" s="221">
        <v>0.85499999999999998</v>
      </c>
      <c r="I176" s="222">
        <v>246</v>
      </c>
      <c r="J176" s="222">
        <f>ROUND(I176*H176,2)</f>
        <v>210.33000000000001</v>
      </c>
      <c r="K176" s="223"/>
      <c r="L176" s="35"/>
      <c r="M176" s="224" t="s">
        <v>1</v>
      </c>
      <c r="N176" s="225" t="s">
        <v>38</v>
      </c>
      <c r="O176" s="226">
        <v>0.85199999999999998</v>
      </c>
      <c r="P176" s="226">
        <f>O176*H176</f>
        <v>0.72846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210.33000000000001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210.33000000000001</v>
      </c>
      <c r="BL176" s="14" t="s">
        <v>288</v>
      </c>
      <c r="BM176" s="228" t="s">
        <v>1786</v>
      </c>
    </row>
    <row r="177" s="2" customFormat="1" ht="21.75" customHeight="1">
      <c r="A177" s="29"/>
      <c r="B177" s="30"/>
      <c r="C177" s="217" t="s">
        <v>455</v>
      </c>
      <c r="D177" s="217" t="s">
        <v>284</v>
      </c>
      <c r="E177" s="218" t="s">
        <v>423</v>
      </c>
      <c r="F177" s="219" t="s">
        <v>424</v>
      </c>
      <c r="G177" s="220" t="s">
        <v>356</v>
      </c>
      <c r="H177" s="221">
        <v>38.085999999999999</v>
      </c>
      <c r="I177" s="222">
        <v>195</v>
      </c>
      <c r="J177" s="222">
        <f>ROUND(I177*H177,2)</f>
        <v>7426.7700000000004</v>
      </c>
      <c r="K177" s="223"/>
      <c r="L177" s="35"/>
      <c r="M177" s="224" t="s">
        <v>1</v>
      </c>
      <c r="N177" s="225" t="s">
        <v>38</v>
      </c>
      <c r="O177" s="226">
        <v>0.435</v>
      </c>
      <c r="P177" s="226">
        <f>O177*H177</f>
        <v>16.567409999999999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7426.7700000000004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7426.7700000000004</v>
      </c>
      <c r="BL177" s="14" t="s">
        <v>288</v>
      </c>
      <c r="BM177" s="228" t="s">
        <v>425</v>
      </c>
    </row>
    <row r="178" s="2" customFormat="1" ht="16.5" customHeight="1">
      <c r="A178" s="29"/>
      <c r="B178" s="30"/>
      <c r="C178" s="230" t="s">
        <v>459</v>
      </c>
      <c r="D178" s="230" t="s">
        <v>378</v>
      </c>
      <c r="E178" s="231" t="s">
        <v>427</v>
      </c>
      <c r="F178" s="232" t="s">
        <v>428</v>
      </c>
      <c r="G178" s="233" t="s">
        <v>429</v>
      </c>
      <c r="H178" s="234">
        <v>70.093999999999994</v>
      </c>
      <c r="I178" s="235">
        <v>349</v>
      </c>
      <c r="J178" s="235">
        <f>ROUND(I178*H178,2)</f>
        <v>24462.810000000001</v>
      </c>
      <c r="K178" s="236"/>
      <c r="L178" s="237"/>
      <c r="M178" s="238" t="s">
        <v>1</v>
      </c>
      <c r="N178" s="239" t="s">
        <v>38</v>
      </c>
      <c r="O178" s="226">
        <v>0</v>
      </c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311</v>
      </c>
      <c r="AT178" s="228" t="s">
        <v>378</v>
      </c>
      <c r="AU178" s="228" t="s">
        <v>82</v>
      </c>
      <c r="AY178" s="14" t="s">
        <v>282</v>
      </c>
      <c r="BE178" s="229">
        <f>IF(N178="základní",J178,0)</f>
        <v>24462.810000000001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24462.810000000001</v>
      </c>
      <c r="BL178" s="14" t="s">
        <v>288</v>
      </c>
      <c r="BM178" s="228" t="s">
        <v>430</v>
      </c>
    </row>
    <row r="179" s="2" customFormat="1" ht="21.75" customHeight="1">
      <c r="A179" s="29"/>
      <c r="B179" s="30"/>
      <c r="C179" s="217" t="s">
        <v>463</v>
      </c>
      <c r="D179" s="217" t="s">
        <v>284</v>
      </c>
      <c r="E179" s="218" t="s">
        <v>432</v>
      </c>
      <c r="F179" s="219" t="s">
        <v>433</v>
      </c>
      <c r="G179" s="220" t="s">
        <v>356</v>
      </c>
      <c r="H179" s="221">
        <v>140.76400000000001</v>
      </c>
      <c r="I179" s="222">
        <v>133</v>
      </c>
      <c r="J179" s="222">
        <f>ROUND(I179*H179,2)</f>
        <v>18721.610000000001</v>
      </c>
      <c r="K179" s="223"/>
      <c r="L179" s="35"/>
      <c r="M179" s="224" t="s">
        <v>1</v>
      </c>
      <c r="N179" s="225" t="s">
        <v>38</v>
      </c>
      <c r="O179" s="226">
        <v>0.32800000000000001</v>
      </c>
      <c r="P179" s="226">
        <f>O179*H179</f>
        <v>46.170592000000006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18721.610000000001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18721.610000000001</v>
      </c>
      <c r="BL179" s="14" t="s">
        <v>288</v>
      </c>
      <c r="BM179" s="228" t="s">
        <v>434</v>
      </c>
    </row>
    <row r="180" s="2" customFormat="1" ht="21.75" customHeight="1">
      <c r="A180" s="29"/>
      <c r="B180" s="30"/>
      <c r="C180" s="217" t="s">
        <v>467</v>
      </c>
      <c r="D180" s="217" t="s">
        <v>284</v>
      </c>
      <c r="E180" s="218" t="s">
        <v>1787</v>
      </c>
      <c r="F180" s="219" t="s">
        <v>1788</v>
      </c>
      <c r="G180" s="220" t="s">
        <v>356</v>
      </c>
      <c r="H180" s="221">
        <v>4.944</v>
      </c>
      <c r="I180" s="222">
        <v>218</v>
      </c>
      <c r="J180" s="222">
        <f>ROUND(I180*H180,2)</f>
        <v>1077.79</v>
      </c>
      <c r="K180" s="223"/>
      <c r="L180" s="35"/>
      <c r="M180" s="224" t="s">
        <v>1</v>
      </c>
      <c r="N180" s="225" t="s">
        <v>38</v>
      </c>
      <c r="O180" s="226">
        <v>0.63200000000000001</v>
      </c>
      <c r="P180" s="226">
        <f>O180*H180</f>
        <v>3.1246079999999998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1077.79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1077.79</v>
      </c>
      <c r="BL180" s="14" t="s">
        <v>288</v>
      </c>
      <c r="BM180" s="228" t="s">
        <v>1789</v>
      </c>
    </row>
    <row r="181" s="2" customFormat="1" ht="16.5" customHeight="1">
      <c r="A181" s="29"/>
      <c r="B181" s="30"/>
      <c r="C181" s="230" t="s">
        <v>471</v>
      </c>
      <c r="D181" s="230" t="s">
        <v>378</v>
      </c>
      <c r="E181" s="231" t="s">
        <v>436</v>
      </c>
      <c r="F181" s="232" t="s">
        <v>437</v>
      </c>
      <c r="G181" s="233" t="s">
        <v>429</v>
      </c>
      <c r="H181" s="234">
        <v>34.149999999999999</v>
      </c>
      <c r="I181" s="235">
        <v>220</v>
      </c>
      <c r="J181" s="235">
        <f>ROUND(I181*H181,2)</f>
        <v>7513</v>
      </c>
      <c r="K181" s="236"/>
      <c r="L181" s="237"/>
      <c r="M181" s="238" t="s">
        <v>1</v>
      </c>
      <c r="N181" s="239" t="s">
        <v>38</v>
      </c>
      <c r="O181" s="226">
        <v>0</v>
      </c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311</v>
      </c>
      <c r="AT181" s="228" t="s">
        <v>378</v>
      </c>
      <c r="AU181" s="228" t="s">
        <v>82</v>
      </c>
      <c r="AY181" s="14" t="s">
        <v>282</v>
      </c>
      <c r="BE181" s="229">
        <f>IF(N181="základní",J181,0)</f>
        <v>7513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7513</v>
      </c>
      <c r="BL181" s="14" t="s">
        <v>288</v>
      </c>
      <c r="BM181" s="228" t="s">
        <v>438</v>
      </c>
    </row>
    <row r="182" s="2" customFormat="1" ht="33" customHeight="1">
      <c r="A182" s="29"/>
      <c r="B182" s="30"/>
      <c r="C182" s="217" t="s">
        <v>475</v>
      </c>
      <c r="D182" s="217" t="s">
        <v>284</v>
      </c>
      <c r="E182" s="218" t="s">
        <v>440</v>
      </c>
      <c r="F182" s="219" t="s">
        <v>441</v>
      </c>
      <c r="G182" s="220" t="s">
        <v>356</v>
      </c>
      <c r="H182" s="221">
        <v>14.064</v>
      </c>
      <c r="I182" s="222">
        <v>256</v>
      </c>
      <c r="J182" s="222">
        <f>ROUND(I182*H182,2)</f>
        <v>3600.3800000000001</v>
      </c>
      <c r="K182" s="223"/>
      <c r="L182" s="35"/>
      <c r="M182" s="224" t="s">
        <v>1</v>
      </c>
      <c r="N182" s="225" t="s">
        <v>38</v>
      </c>
      <c r="O182" s="226">
        <v>0.086999999999999994</v>
      </c>
      <c r="P182" s="226">
        <f>O182*H182</f>
        <v>1.223568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3600.3800000000001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3600.3800000000001</v>
      </c>
      <c r="BL182" s="14" t="s">
        <v>288</v>
      </c>
      <c r="BM182" s="228" t="s">
        <v>442</v>
      </c>
    </row>
    <row r="183" s="2" customFormat="1" ht="33" customHeight="1">
      <c r="A183" s="29"/>
      <c r="B183" s="30"/>
      <c r="C183" s="217" t="s">
        <v>479</v>
      </c>
      <c r="D183" s="217" t="s">
        <v>284</v>
      </c>
      <c r="E183" s="218" t="s">
        <v>444</v>
      </c>
      <c r="F183" s="219" t="s">
        <v>445</v>
      </c>
      <c r="G183" s="220" t="s">
        <v>356</v>
      </c>
      <c r="H183" s="221">
        <v>140.63999999999999</v>
      </c>
      <c r="I183" s="222">
        <v>19.399999999999999</v>
      </c>
      <c r="J183" s="222">
        <f>ROUND(I183*H183,2)</f>
        <v>2728.4200000000001</v>
      </c>
      <c r="K183" s="223"/>
      <c r="L183" s="35"/>
      <c r="M183" s="224" t="s">
        <v>1</v>
      </c>
      <c r="N183" s="225" t="s">
        <v>38</v>
      </c>
      <c r="O183" s="226">
        <v>0.0050000000000000001</v>
      </c>
      <c r="P183" s="226">
        <f>O183*H183</f>
        <v>0.70319999999999994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2728.4200000000001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2728.4200000000001</v>
      </c>
      <c r="BL183" s="14" t="s">
        <v>288</v>
      </c>
      <c r="BM183" s="228" t="s">
        <v>446</v>
      </c>
    </row>
    <row r="184" s="2" customFormat="1" ht="33" customHeight="1">
      <c r="A184" s="29"/>
      <c r="B184" s="30"/>
      <c r="C184" s="217" t="s">
        <v>483</v>
      </c>
      <c r="D184" s="217" t="s">
        <v>284</v>
      </c>
      <c r="E184" s="218" t="s">
        <v>448</v>
      </c>
      <c r="F184" s="219" t="s">
        <v>449</v>
      </c>
      <c r="G184" s="220" t="s">
        <v>356</v>
      </c>
      <c r="H184" s="221">
        <v>63.392000000000003</v>
      </c>
      <c r="I184" s="222">
        <v>296</v>
      </c>
      <c r="J184" s="222">
        <f>ROUND(I184*H184,2)</f>
        <v>18764.029999999999</v>
      </c>
      <c r="K184" s="223"/>
      <c r="L184" s="35"/>
      <c r="M184" s="224" t="s">
        <v>1</v>
      </c>
      <c r="N184" s="225" t="s">
        <v>38</v>
      </c>
      <c r="O184" s="226">
        <v>0.099000000000000005</v>
      </c>
      <c r="P184" s="226">
        <f>O184*H184</f>
        <v>6.2758080000000005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18764.029999999999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18764.029999999999</v>
      </c>
      <c r="BL184" s="14" t="s">
        <v>288</v>
      </c>
      <c r="BM184" s="228" t="s">
        <v>450</v>
      </c>
    </row>
    <row r="185" s="2" customFormat="1" ht="33" customHeight="1">
      <c r="A185" s="29"/>
      <c r="B185" s="30"/>
      <c r="C185" s="217" t="s">
        <v>489</v>
      </c>
      <c r="D185" s="217" t="s">
        <v>284</v>
      </c>
      <c r="E185" s="218" t="s">
        <v>452</v>
      </c>
      <c r="F185" s="219" t="s">
        <v>453</v>
      </c>
      <c r="G185" s="220" t="s">
        <v>356</v>
      </c>
      <c r="H185" s="221">
        <v>633.91999999999996</v>
      </c>
      <c r="I185" s="222">
        <v>22.800000000000001</v>
      </c>
      <c r="J185" s="222">
        <f>ROUND(I185*H185,2)</f>
        <v>14453.379999999999</v>
      </c>
      <c r="K185" s="223"/>
      <c r="L185" s="35"/>
      <c r="M185" s="224" t="s">
        <v>1</v>
      </c>
      <c r="N185" s="225" t="s">
        <v>38</v>
      </c>
      <c r="O185" s="226">
        <v>0.0060000000000000001</v>
      </c>
      <c r="P185" s="226">
        <f>O185*H185</f>
        <v>3.8035199999999998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14453.379999999999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14453.379999999999</v>
      </c>
      <c r="BL185" s="14" t="s">
        <v>288</v>
      </c>
      <c r="BM185" s="228" t="s">
        <v>454</v>
      </c>
    </row>
    <row r="186" s="2" customFormat="1" ht="33" customHeight="1">
      <c r="A186" s="29"/>
      <c r="B186" s="30"/>
      <c r="C186" s="217" t="s">
        <v>493</v>
      </c>
      <c r="D186" s="217" t="s">
        <v>284</v>
      </c>
      <c r="E186" s="218" t="s">
        <v>464</v>
      </c>
      <c r="F186" s="219" t="s">
        <v>465</v>
      </c>
      <c r="G186" s="220" t="s">
        <v>429</v>
      </c>
      <c r="H186" s="221">
        <v>131.67500000000001</v>
      </c>
      <c r="I186" s="222">
        <v>253</v>
      </c>
      <c r="J186" s="222">
        <f>ROUND(I186*H186,2)</f>
        <v>33313.779999999999</v>
      </c>
      <c r="K186" s="223"/>
      <c r="L186" s="35"/>
      <c r="M186" s="224" t="s">
        <v>1</v>
      </c>
      <c r="N186" s="225" t="s">
        <v>38</v>
      </c>
      <c r="O186" s="226">
        <v>0</v>
      </c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33313.779999999999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33313.779999999999</v>
      </c>
      <c r="BL186" s="14" t="s">
        <v>288</v>
      </c>
      <c r="BM186" s="228" t="s">
        <v>466</v>
      </c>
    </row>
    <row r="187" s="2" customFormat="1" ht="21.75" customHeight="1">
      <c r="A187" s="29"/>
      <c r="B187" s="30"/>
      <c r="C187" s="217" t="s">
        <v>498</v>
      </c>
      <c r="D187" s="217" t="s">
        <v>284</v>
      </c>
      <c r="E187" s="218" t="s">
        <v>468</v>
      </c>
      <c r="F187" s="219" t="s">
        <v>469</v>
      </c>
      <c r="G187" s="220" t="s">
        <v>287</v>
      </c>
      <c r="H187" s="221">
        <v>59.597999999999999</v>
      </c>
      <c r="I187" s="222">
        <v>13.699999999999999</v>
      </c>
      <c r="J187" s="222">
        <f>ROUND(I187*H187,2)</f>
        <v>816.49000000000001</v>
      </c>
      <c r="K187" s="223"/>
      <c r="L187" s="35"/>
      <c r="M187" s="224" t="s">
        <v>1</v>
      </c>
      <c r="N187" s="225" t="s">
        <v>38</v>
      </c>
      <c r="O187" s="226">
        <v>0.019</v>
      </c>
      <c r="P187" s="226">
        <f>O187*H187</f>
        <v>1.1323619999999999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816.49000000000001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816.49000000000001</v>
      </c>
      <c r="BL187" s="14" t="s">
        <v>288</v>
      </c>
      <c r="BM187" s="228" t="s">
        <v>1508</v>
      </c>
    </row>
    <row r="188" s="2" customFormat="1" ht="21.75" customHeight="1">
      <c r="A188" s="29"/>
      <c r="B188" s="30"/>
      <c r="C188" s="217" t="s">
        <v>503</v>
      </c>
      <c r="D188" s="217" t="s">
        <v>284</v>
      </c>
      <c r="E188" s="218" t="s">
        <v>472</v>
      </c>
      <c r="F188" s="219" t="s">
        <v>473</v>
      </c>
      <c r="G188" s="220" t="s">
        <v>287</v>
      </c>
      <c r="H188" s="221">
        <v>33.845999999999997</v>
      </c>
      <c r="I188" s="222">
        <v>21.800000000000001</v>
      </c>
      <c r="J188" s="222">
        <f>ROUND(I188*H188,2)</f>
        <v>737.84000000000003</v>
      </c>
      <c r="K188" s="223"/>
      <c r="L188" s="35"/>
      <c r="M188" s="224" t="s">
        <v>1</v>
      </c>
      <c r="N188" s="225" t="s">
        <v>38</v>
      </c>
      <c r="O188" s="226">
        <v>0.025000000000000001</v>
      </c>
      <c r="P188" s="226">
        <f>O188*H188</f>
        <v>0.84614999999999996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737.84000000000003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737.84000000000003</v>
      </c>
      <c r="BL188" s="14" t="s">
        <v>288</v>
      </c>
      <c r="BM188" s="228" t="s">
        <v>1509</v>
      </c>
    </row>
    <row r="189" s="2" customFormat="1" ht="21.75" customHeight="1">
      <c r="A189" s="29"/>
      <c r="B189" s="30"/>
      <c r="C189" s="217" t="s">
        <v>507</v>
      </c>
      <c r="D189" s="217" t="s">
        <v>284</v>
      </c>
      <c r="E189" s="218" t="s">
        <v>1790</v>
      </c>
      <c r="F189" s="219" t="s">
        <v>1791</v>
      </c>
      <c r="G189" s="220" t="s">
        <v>287</v>
      </c>
      <c r="H189" s="221">
        <v>3.46</v>
      </c>
      <c r="I189" s="222">
        <v>193</v>
      </c>
      <c r="J189" s="222">
        <f>ROUND(I189*H189,2)</f>
        <v>667.77999999999997</v>
      </c>
      <c r="K189" s="223"/>
      <c r="L189" s="35"/>
      <c r="M189" s="224" t="s">
        <v>1</v>
      </c>
      <c r="N189" s="225" t="s">
        <v>38</v>
      </c>
      <c r="O189" s="226">
        <v>0.66800000000000004</v>
      </c>
      <c r="P189" s="226">
        <f>O189*H189</f>
        <v>2.31128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667.77999999999997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667.77999999999997</v>
      </c>
      <c r="BL189" s="14" t="s">
        <v>288</v>
      </c>
      <c r="BM189" s="228" t="s">
        <v>1792</v>
      </c>
    </row>
    <row r="190" s="2" customFormat="1" ht="21.75" customHeight="1">
      <c r="A190" s="29"/>
      <c r="B190" s="30"/>
      <c r="C190" s="217" t="s">
        <v>511</v>
      </c>
      <c r="D190" s="217" t="s">
        <v>284</v>
      </c>
      <c r="E190" s="218" t="s">
        <v>476</v>
      </c>
      <c r="F190" s="219" t="s">
        <v>477</v>
      </c>
      <c r="G190" s="220" t="s">
        <v>287</v>
      </c>
      <c r="H190" s="221">
        <v>56.137999999999998</v>
      </c>
      <c r="I190" s="222">
        <v>76</v>
      </c>
      <c r="J190" s="222">
        <f>ROUND(I190*H190,2)</f>
        <v>4266.4899999999998</v>
      </c>
      <c r="K190" s="223"/>
      <c r="L190" s="35"/>
      <c r="M190" s="224" t="s">
        <v>1</v>
      </c>
      <c r="N190" s="225" t="s">
        <v>38</v>
      </c>
      <c r="O190" s="226">
        <v>0.114</v>
      </c>
      <c r="P190" s="226">
        <f>O190*H190</f>
        <v>6.3997320000000002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4266.4899999999998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4266.4899999999998</v>
      </c>
      <c r="BL190" s="14" t="s">
        <v>288</v>
      </c>
      <c r="BM190" s="228" t="s">
        <v>478</v>
      </c>
    </row>
    <row r="191" s="2" customFormat="1" ht="21.75" customHeight="1">
      <c r="A191" s="29"/>
      <c r="B191" s="30"/>
      <c r="C191" s="217" t="s">
        <v>515</v>
      </c>
      <c r="D191" s="217" t="s">
        <v>284</v>
      </c>
      <c r="E191" s="218" t="s">
        <v>480</v>
      </c>
      <c r="F191" s="219" t="s">
        <v>481</v>
      </c>
      <c r="G191" s="220" t="s">
        <v>287</v>
      </c>
      <c r="H191" s="221">
        <v>59.597999999999999</v>
      </c>
      <c r="I191" s="222">
        <v>5.7999999999999998</v>
      </c>
      <c r="J191" s="222">
        <f>ROUND(I191*H191,2)</f>
        <v>345.67000000000002</v>
      </c>
      <c r="K191" s="223"/>
      <c r="L191" s="35"/>
      <c r="M191" s="224" t="s">
        <v>1</v>
      </c>
      <c r="N191" s="225" t="s">
        <v>38</v>
      </c>
      <c r="O191" s="226">
        <v>0.0070000000000000001</v>
      </c>
      <c r="P191" s="226">
        <f>O191*H191</f>
        <v>0.417186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345.67000000000002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345.67000000000002</v>
      </c>
      <c r="BL191" s="14" t="s">
        <v>288</v>
      </c>
      <c r="BM191" s="228" t="s">
        <v>482</v>
      </c>
    </row>
    <row r="192" s="2" customFormat="1" ht="16.5" customHeight="1">
      <c r="A192" s="29"/>
      <c r="B192" s="30"/>
      <c r="C192" s="230" t="s">
        <v>520</v>
      </c>
      <c r="D192" s="230" t="s">
        <v>378</v>
      </c>
      <c r="E192" s="231" t="s">
        <v>484</v>
      </c>
      <c r="F192" s="232" t="s">
        <v>485</v>
      </c>
      <c r="G192" s="233" t="s">
        <v>486</v>
      </c>
      <c r="H192" s="234">
        <v>1.49</v>
      </c>
      <c r="I192" s="235">
        <v>104</v>
      </c>
      <c r="J192" s="235">
        <f>ROUND(I192*H192,2)</f>
        <v>154.96000000000001</v>
      </c>
      <c r="K192" s="236"/>
      <c r="L192" s="237"/>
      <c r="M192" s="238" t="s">
        <v>1</v>
      </c>
      <c r="N192" s="239" t="s">
        <v>38</v>
      </c>
      <c r="O192" s="226">
        <v>0</v>
      </c>
      <c r="P192" s="226">
        <f>O192*H192</f>
        <v>0</v>
      </c>
      <c r="Q192" s="226">
        <v>0.001</v>
      </c>
      <c r="R192" s="226">
        <f>Q192*H192</f>
        <v>0.00149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311</v>
      </c>
      <c r="AT192" s="228" t="s">
        <v>378</v>
      </c>
      <c r="AU192" s="228" t="s">
        <v>82</v>
      </c>
      <c r="AY192" s="14" t="s">
        <v>282</v>
      </c>
      <c r="BE192" s="229">
        <f>IF(N192="základní",J192,0)</f>
        <v>154.96000000000001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154.96000000000001</v>
      </c>
      <c r="BL192" s="14" t="s">
        <v>288</v>
      </c>
      <c r="BM192" s="228" t="s">
        <v>487</v>
      </c>
    </row>
    <row r="193" s="12" customFormat="1" ht="22.8" customHeight="1">
      <c r="A193" s="12"/>
      <c r="B193" s="202"/>
      <c r="C193" s="203"/>
      <c r="D193" s="204" t="s">
        <v>72</v>
      </c>
      <c r="E193" s="215" t="s">
        <v>82</v>
      </c>
      <c r="F193" s="215" t="s">
        <v>488</v>
      </c>
      <c r="G193" s="203"/>
      <c r="H193" s="203"/>
      <c r="I193" s="203"/>
      <c r="J193" s="216">
        <f>BK193</f>
        <v>9500.7600000000002</v>
      </c>
      <c r="K193" s="203"/>
      <c r="L193" s="207"/>
      <c r="M193" s="208"/>
      <c r="N193" s="209"/>
      <c r="O193" s="209"/>
      <c r="P193" s="210">
        <f>P194</f>
        <v>7.6672799999999999</v>
      </c>
      <c r="Q193" s="209"/>
      <c r="R193" s="210">
        <f>R194</f>
        <v>0</v>
      </c>
      <c r="S193" s="209"/>
      <c r="T193" s="211">
        <f>T194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12" t="s">
        <v>80</v>
      </c>
      <c r="AT193" s="213" t="s">
        <v>72</v>
      </c>
      <c r="AU193" s="213" t="s">
        <v>80</v>
      </c>
      <c r="AY193" s="212" t="s">
        <v>282</v>
      </c>
      <c r="BK193" s="214">
        <f>BK194</f>
        <v>9500.7600000000002</v>
      </c>
    </row>
    <row r="194" s="2" customFormat="1" ht="33" customHeight="1">
      <c r="A194" s="29"/>
      <c r="B194" s="30"/>
      <c r="C194" s="217" t="s">
        <v>524</v>
      </c>
      <c r="D194" s="217" t="s">
        <v>284</v>
      </c>
      <c r="E194" s="218" t="s">
        <v>494</v>
      </c>
      <c r="F194" s="219" t="s">
        <v>495</v>
      </c>
      <c r="G194" s="220" t="s">
        <v>356</v>
      </c>
      <c r="H194" s="221">
        <v>8.3339999999999996</v>
      </c>
      <c r="I194" s="222">
        <v>1140</v>
      </c>
      <c r="J194" s="222">
        <f>ROUND(I194*H194,2)</f>
        <v>9500.7600000000002</v>
      </c>
      <c r="K194" s="223"/>
      <c r="L194" s="35"/>
      <c r="M194" s="224" t="s">
        <v>1</v>
      </c>
      <c r="N194" s="225" t="s">
        <v>38</v>
      </c>
      <c r="O194" s="226">
        <v>0.92000000000000004</v>
      </c>
      <c r="P194" s="226">
        <f>O194*H194</f>
        <v>7.6672799999999999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9500.7600000000002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9500.7600000000002</v>
      </c>
      <c r="BL194" s="14" t="s">
        <v>288</v>
      </c>
      <c r="BM194" s="228" t="s">
        <v>496</v>
      </c>
    </row>
    <row r="195" s="12" customFormat="1" ht="22.8" customHeight="1">
      <c r="A195" s="12"/>
      <c r="B195" s="202"/>
      <c r="C195" s="203"/>
      <c r="D195" s="204" t="s">
        <v>72</v>
      </c>
      <c r="E195" s="215" t="s">
        <v>155</v>
      </c>
      <c r="F195" s="215" t="s">
        <v>497</v>
      </c>
      <c r="G195" s="203"/>
      <c r="H195" s="203"/>
      <c r="I195" s="203"/>
      <c r="J195" s="216">
        <f>BK195</f>
        <v>9740.0400000000009</v>
      </c>
      <c r="K195" s="203"/>
      <c r="L195" s="207"/>
      <c r="M195" s="208"/>
      <c r="N195" s="209"/>
      <c r="O195" s="209"/>
      <c r="P195" s="210">
        <f>SUM(P196:P198)</f>
        <v>17.620799999999999</v>
      </c>
      <c r="Q195" s="209"/>
      <c r="R195" s="210">
        <f>SUM(R196:R198)</f>
        <v>0.30447000000000002</v>
      </c>
      <c r="S195" s="209"/>
      <c r="T195" s="211">
        <f>SUM(T196:T198)</f>
        <v>4.9139999999999997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2" t="s">
        <v>80</v>
      </c>
      <c r="AT195" s="213" t="s">
        <v>72</v>
      </c>
      <c r="AU195" s="213" t="s">
        <v>80</v>
      </c>
      <c r="AY195" s="212" t="s">
        <v>282</v>
      </c>
      <c r="BK195" s="214">
        <f>SUM(BK196:BK198)</f>
        <v>9740.0400000000009</v>
      </c>
    </row>
    <row r="196" s="2" customFormat="1" ht="21.75" customHeight="1">
      <c r="A196" s="29"/>
      <c r="B196" s="30"/>
      <c r="C196" s="217" t="s">
        <v>528</v>
      </c>
      <c r="D196" s="217" t="s">
        <v>284</v>
      </c>
      <c r="E196" s="218" t="s">
        <v>499</v>
      </c>
      <c r="F196" s="219" t="s">
        <v>500</v>
      </c>
      <c r="G196" s="220" t="s">
        <v>501</v>
      </c>
      <c r="H196" s="221">
        <v>3</v>
      </c>
      <c r="I196" s="222">
        <v>1360</v>
      </c>
      <c r="J196" s="222">
        <f>ROUND(I196*H196,2)</f>
        <v>4080</v>
      </c>
      <c r="K196" s="223"/>
      <c r="L196" s="35"/>
      <c r="M196" s="224" t="s">
        <v>1</v>
      </c>
      <c r="N196" s="225" t="s">
        <v>38</v>
      </c>
      <c r="O196" s="226">
        <v>1.492</v>
      </c>
      <c r="P196" s="226">
        <f>O196*H196</f>
        <v>4.476</v>
      </c>
      <c r="Q196" s="226">
        <v>0.10149</v>
      </c>
      <c r="R196" s="226">
        <f>Q196*H196</f>
        <v>0.30447000000000002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4080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4080</v>
      </c>
      <c r="BL196" s="14" t="s">
        <v>288</v>
      </c>
      <c r="BM196" s="228" t="s">
        <v>502</v>
      </c>
    </row>
    <row r="197" s="2" customFormat="1" ht="21.75" customHeight="1">
      <c r="A197" s="29"/>
      <c r="B197" s="30"/>
      <c r="C197" s="217" t="s">
        <v>532</v>
      </c>
      <c r="D197" s="217" t="s">
        <v>284</v>
      </c>
      <c r="E197" s="218" t="s">
        <v>504</v>
      </c>
      <c r="F197" s="219" t="s">
        <v>505</v>
      </c>
      <c r="G197" s="220" t="s">
        <v>501</v>
      </c>
      <c r="H197" s="221">
        <v>3</v>
      </c>
      <c r="I197" s="222">
        <v>997</v>
      </c>
      <c r="J197" s="222">
        <f>ROUND(I197*H197,2)</f>
        <v>2991</v>
      </c>
      <c r="K197" s="223"/>
      <c r="L197" s="35"/>
      <c r="M197" s="224" t="s">
        <v>1</v>
      </c>
      <c r="N197" s="225" t="s">
        <v>38</v>
      </c>
      <c r="O197" s="226">
        <v>2.5600000000000001</v>
      </c>
      <c r="P197" s="226">
        <f>O197*H197</f>
        <v>7.6799999999999997</v>
      </c>
      <c r="Q197" s="226">
        <v>0</v>
      </c>
      <c r="R197" s="226">
        <f>Q197*H197</f>
        <v>0</v>
      </c>
      <c r="S197" s="226">
        <v>1.6379999999999999</v>
      </c>
      <c r="T197" s="227">
        <f>S197*H197</f>
        <v>4.9139999999999997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2991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2991</v>
      </c>
      <c r="BL197" s="14" t="s">
        <v>288</v>
      </c>
      <c r="BM197" s="228" t="s">
        <v>506</v>
      </c>
    </row>
    <row r="198" s="2" customFormat="1" ht="16.5" customHeight="1">
      <c r="A198" s="29"/>
      <c r="B198" s="30"/>
      <c r="C198" s="217" t="s">
        <v>536</v>
      </c>
      <c r="D198" s="217" t="s">
        <v>284</v>
      </c>
      <c r="E198" s="218" t="s">
        <v>512</v>
      </c>
      <c r="F198" s="219" t="s">
        <v>513</v>
      </c>
      <c r="G198" s="220" t="s">
        <v>322</v>
      </c>
      <c r="H198" s="221">
        <v>79.200000000000003</v>
      </c>
      <c r="I198" s="222">
        <v>33.700000000000003</v>
      </c>
      <c r="J198" s="222">
        <f>ROUND(I198*H198,2)</f>
        <v>2669.04</v>
      </c>
      <c r="K198" s="223"/>
      <c r="L198" s="35"/>
      <c r="M198" s="224" t="s">
        <v>1</v>
      </c>
      <c r="N198" s="225" t="s">
        <v>38</v>
      </c>
      <c r="O198" s="226">
        <v>0.069000000000000006</v>
      </c>
      <c r="P198" s="226">
        <f>O198*H198</f>
        <v>5.4648000000000003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2669.04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2669.04</v>
      </c>
      <c r="BL198" s="14" t="s">
        <v>288</v>
      </c>
      <c r="BM198" s="228" t="s">
        <v>1605</v>
      </c>
    </row>
    <row r="199" s="12" customFormat="1" ht="22.8" customHeight="1">
      <c r="A199" s="12"/>
      <c r="B199" s="202"/>
      <c r="C199" s="203"/>
      <c r="D199" s="204" t="s">
        <v>72</v>
      </c>
      <c r="E199" s="215" t="s">
        <v>288</v>
      </c>
      <c r="F199" s="215" t="s">
        <v>519</v>
      </c>
      <c r="G199" s="203"/>
      <c r="H199" s="203"/>
      <c r="I199" s="203"/>
      <c r="J199" s="216">
        <f>BK199</f>
        <v>8686.2600000000002</v>
      </c>
      <c r="K199" s="203"/>
      <c r="L199" s="207"/>
      <c r="M199" s="208"/>
      <c r="N199" s="209"/>
      <c r="O199" s="209"/>
      <c r="P199" s="210">
        <f>P200</f>
        <v>10.691406000000001</v>
      </c>
      <c r="Q199" s="209"/>
      <c r="R199" s="210">
        <f>R200</f>
        <v>0</v>
      </c>
      <c r="S199" s="209"/>
      <c r="T199" s="211">
        <f>T200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2" t="s">
        <v>80</v>
      </c>
      <c r="AT199" s="213" t="s">
        <v>72</v>
      </c>
      <c r="AU199" s="213" t="s">
        <v>80</v>
      </c>
      <c r="AY199" s="212" t="s">
        <v>282</v>
      </c>
      <c r="BK199" s="214">
        <f>BK200</f>
        <v>8686.2600000000002</v>
      </c>
    </row>
    <row r="200" s="2" customFormat="1" ht="33" customHeight="1">
      <c r="A200" s="29"/>
      <c r="B200" s="30"/>
      <c r="C200" s="217" t="s">
        <v>540</v>
      </c>
      <c r="D200" s="217" t="s">
        <v>284</v>
      </c>
      <c r="E200" s="218" t="s">
        <v>521</v>
      </c>
      <c r="F200" s="219" t="s">
        <v>522</v>
      </c>
      <c r="G200" s="220" t="s">
        <v>356</v>
      </c>
      <c r="H200" s="221">
        <v>8.1180000000000003</v>
      </c>
      <c r="I200" s="222">
        <v>1070</v>
      </c>
      <c r="J200" s="222">
        <f>ROUND(I200*H200,2)</f>
        <v>8686.2600000000002</v>
      </c>
      <c r="K200" s="223"/>
      <c r="L200" s="35"/>
      <c r="M200" s="224" t="s">
        <v>1</v>
      </c>
      <c r="N200" s="225" t="s">
        <v>38</v>
      </c>
      <c r="O200" s="226">
        <v>1.317</v>
      </c>
      <c r="P200" s="226">
        <f>O200*H200</f>
        <v>10.691406000000001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8686.2600000000002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8686.2600000000002</v>
      </c>
      <c r="BL200" s="14" t="s">
        <v>288</v>
      </c>
      <c r="BM200" s="228" t="s">
        <v>523</v>
      </c>
    </row>
    <row r="201" s="12" customFormat="1" ht="22.8" customHeight="1">
      <c r="A201" s="12"/>
      <c r="B201" s="202"/>
      <c r="C201" s="203"/>
      <c r="D201" s="204" t="s">
        <v>72</v>
      </c>
      <c r="E201" s="215" t="s">
        <v>299</v>
      </c>
      <c r="F201" s="215" t="s">
        <v>552</v>
      </c>
      <c r="G201" s="203"/>
      <c r="H201" s="203"/>
      <c r="I201" s="203"/>
      <c r="J201" s="216">
        <f>BK201</f>
        <v>50588.729999999996</v>
      </c>
      <c r="K201" s="203"/>
      <c r="L201" s="207"/>
      <c r="M201" s="208"/>
      <c r="N201" s="209"/>
      <c r="O201" s="209"/>
      <c r="P201" s="210">
        <f>SUM(P202:P211)</f>
        <v>11.859145999999999</v>
      </c>
      <c r="Q201" s="209"/>
      <c r="R201" s="210">
        <f>SUM(R202:R211)</f>
        <v>17.109935959999998</v>
      </c>
      <c r="S201" s="209"/>
      <c r="T201" s="211">
        <f>SUM(T202:T211)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2" t="s">
        <v>80</v>
      </c>
      <c r="AT201" s="213" t="s">
        <v>72</v>
      </c>
      <c r="AU201" s="213" t="s">
        <v>80</v>
      </c>
      <c r="AY201" s="212" t="s">
        <v>282</v>
      </c>
      <c r="BK201" s="214">
        <f>SUM(BK202:BK211)</f>
        <v>50588.729999999996</v>
      </c>
    </row>
    <row r="202" s="2" customFormat="1" ht="16.5" customHeight="1">
      <c r="A202" s="29"/>
      <c r="B202" s="30"/>
      <c r="C202" s="217" t="s">
        <v>544</v>
      </c>
      <c r="D202" s="217" t="s">
        <v>284</v>
      </c>
      <c r="E202" s="218" t="s">
        <v>554</v>
      </c>
      <c r="F202" s="219" t="s">
        <v>555</v>
      </c>
      <c r="G202" s="220" t="s">
        <v>287</v>
      </c>
      <c r="H202" s="221">
        <v>17.506</v>
      </c>
      <c r="I202" s="222">
        <v>56.5</v>
      </c>
      <c r="J202" s="222">
        <f>ROUND(I202*H202,2)</f>
        <v>989.09000000000003</v>
      </c>
      <c r="K202" s="223"/>
      <c r="L202" s="35"/>
      <c r="M202" s="224" t="s">
        <v>1</v>
      </c>
      <c r="N202" s="225" t="s">
        <v>38</v>
      </c>
      <c r="O202" s="226">
        <v>0.021000000000000001</v>
      </c>
      <c r="P202" s="226">
        <f>O202*H202</f>
        <v>0.36762600000000001</v>
      </c>
      <c r="Q202" s="226">
        <v>0.11500000000000001</v>
      </c>
      <c r="R202" s="226">
        <f>Q202*H202</f>
        <v>2.0131900000000003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989.09000000000003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989.09000000000003</v>
      </c>
      <c r="BL202" s="14" t="s">
        <v>288</v>
      </c>
      <c r="BM202" s="228" t="s">
        <v>556</v>
      </c>
    </row>
    <row r="203" s="2" customFormat="1" ht="16.5" customHeight="1">
      <c r="A203" s="29"/>
      <c r="B203" s="30"/>
      <c r="C203" s="217" t="s">
        <v>548</v>
      </c>
      <c r="D203" s="217" t="s">
        <v>284</v>
      </c>
      <c r="E203" s="218" t="s">
        <v>558</v>
      </c>
      <c r="F203" s="219" t="s">
        <v>559</v>
      </c>
      <c r="G203" s="220" t="s">
        <v>287</v>
      </c>
      <c r="H203" s="221">
        <v>16.34</v>
      </c>
      <c r="I203" s="222">
        <v>162</v>
      </c>
      <c r="J203" s="222">
        <f>ROUND(I203*H203,2)</f>
        <v>2647.0799999999999</v>
      </c>
      <c r="K203" s="223"/>
      <c r="L203" s="35"/>
      <c r="M203" s="224" t="s">
        <v>1</v>
      </c>
      <c r="N203" s="225" t="s">
        <v>38</v>
      </c>
      <c r="O203" s="226">
        <v>0.025999999999999999</v>
      </c>
      <c r="P203" s="226">
        <f>O203*H203</f>
        <v>0.42484</v>
      </c>
      <c r="Q203" s="226">
        <v>0.34499999999999997</v>
      </c>
      <c r="R203" s="226">
        <f>Q203*H203</f>
        <v>5.6372999999999998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2647.0799999999999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2647.0799999999999</v>
      </c>
      <c r="BL203" s="14" t="s">
        <v>288</v>
      </c>
      <c r="BM203" s="228" t="s">
        <v>560</v>
      </c>
    </row>
    <row r="204" s="2" customFormat="1" ht="16.5" customHeight="1">
      <c r="A204" s="29"/>
      <c r="B204" s="30"/>
      <c r="C204" s="217" t="s">
        <v>553</v>
      </c>
      <c r="D204" s="217" t="s">
        <v>284</v>
      </c>
      <c r="E204" s="218" t="s">
        <v>562</v>
      </c>
      <c r="F204" s="219" t="s">
        <v>563</v>
      </c>
      <c r="G204" s="220" t="s">
        <v>287</v>
      </c>
      <c r="H204" s="221">
        <v>16.34</v>
      </c>
      <c r="I204" s="222">
        <v>211</v>
      </c>
      <c r="J204" s="222">
        <f>ROUND(I204*H204,2)</f>
        <v>3447.7399999999998</v>
      </c>
      <c r="K204" s="223"/>
      <c r="L204" s="35"/>
      <c r="M204" s="224" t="s">
        <v>1</v>
      </c>
      <c r="N204" s="225" t="s">
        <v>38</v>
      </c>
      <c r="O204" s="226">
        <v>0.029000000000000001</v>
      </c>
      <c r="P204" s="226">
        <f>O204*H204</f>
        <v>0.47386</v>
      </c>
      <c r="Q204" s="226">
        <v>0.46000000000000002</v>
      </c>
      <c r="R204" s="226">
        <f>Q204*H204</f>
        <v>7.5164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3447.7399999999998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3447.7399999999998</v>
      </c>
      <c r="BL204" s="14" t="s">
        <v>288</v>
      </c>
      <c r="BM204" s="228" t="s">
        <v>564</v>
      </c>
    </row>
    <row r="205" s="2" customFormat="1" ht="16.5" customHeight="1">
      <c r="A205" s="29"/>
      <c r="B205" s="30"/>
      <c r="C205" s="217" t="s">
        <v>557</v>
      </c>
      <c r="D205" s="217" t="s">
        <v>284</v>
      </c>
      <c r="E205" s="218" t="s">
        <v>566</v>
      </c>
      <c r="F205" s="219" t="s">
        <v>567</v>
      </c>
      <c r="G205" s="220" t="s">
        <v>287</v>
      </c>
      <c r="H205" s="221">
        <v>17.506</v>
      </c>
      <c r="I205" s="222">
        <v>41</v>
      </c>
      <c r="J205" s="222">
        <f>ROUND(I205*H205,2)</f>
        <v>717.75</v>
      </c>
      <c r="K205" s="223"/>
      <c r="L205" s="35"/>
      <c r="M205" s="224" t="s">
        <v>1</v>
      </c>
      <c r="N205" s="225" t="s">
        <v>38</v>
      </c>
      <c r="O205" s="226">
        <v>0.021000000000000001</v>
      </c>
      <c r="P205" s="226">
        <f>O205*H205</f>
        <v>0.36762600000000001</v>
      </c>
      <c r="Q205" s="226">
        <v>0.108</v>
      </c>
      <c r="R205" s="226">
        <f>Q205*H205</f>
        <v>1.8906480000000001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717.75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717.75</v>
      </c>
      <c r="BL205" s="14" t="s">
        <v>288</v>
      </c>
      <c r="BM205" s="228" t="s">
        <v>568</v>
      </c>
    </row>
    <row r="206" s="2" customFormat="1" ht="21.75" customHeight="1">
      <c r="A206" s="29"/>
      <c r="B206" s="30"/>
      <c r="C206" s="217" t="s">
        <v>561</v>
      </c>
      <c r="D206" s="217" t="s">
        <v>284</v>
      </c>
      <c r="E206" s="218" t="s">
        <v>574</v>
      </c>
      <c r="F206" s="219" t="s">
        <v>575</v>
      </c>
      <c r="G206" s="220" t="s">
        <v>287</v>
      </c>
      <c r="H206" s="221">
        <v>17.506</v>
      </c>
      <c r="I206" s="222">
        <v>741</v>
      </c>
      <c r="J206" s="222">
        <f>ROUND(I206*H206,2)</f>
        <v>12971.950000000001</v>
      </c>
      <c r="K206" s="223"/>
      <c r="L206" s="35"/>
      <c r="M206" s="224" t="s">
        <v>1</v>
      </c>
      <c r="N206" s="225" t="s">
        <v>38</v>
      </c>
      <c r="O206" s="226">
        <v>0.19400000000000001</v>
      </c>
      <c r="P206" s="226">
        <f>O206*H206</f>
        <v>3.3961640000000002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12971.950000000001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12971.950000000001</v>
      </c>
      <c r="BL206" s="14" t="s">
        <v>288</v>
      </c>
      <c r="BM206" s="228" t="s">
        <v>576</v>
      </c>
    </row>
    <row r="207" s="2" customFormat="1" ht="21.75" customHeight="1">
      <c r="A207" s="29"/>
      <c r="B207" s="30"/>
      <c r="C207" s="217" t="s">
        <v>565</v>
      </c>
      <c r="D207" s="217" t="s">
        <v>284</v>
      </c>
      <c r="E207" s="218" t="s">
        <v>578</v>
      </c>
      <c r="F207" s="219" t="s">
        <v>579</v>
      </c>
      <c r="G207" s="220" t="s">
        <v>287</v>
      </c>
      <c r="H207" s="221">
        <v>33.845999999999997</v>
      </c>
      <c r="I207" s="222">
        <v>18.800000000000001</v>
      </c>
      <c r="J207" s="222">
        <f>ROUND(I207*H207,2)</f>
        <v>636.29999999999995</v>
      </c>
      <c r="K207" s="223"/>
      <c r="L207" s="35"/>
      <c r="M207" s="224" t="s">
        <v>1</v>
      </c>
      <c r="N207" s="225" t="s">
        <v>38</v>
      </c>
      <c r="O207" s="226">
        <v>0.0080000000000000002</v>
      </c>
      <c r="P207" s="226">
        <f>O207*H207</f>
        <v>0.27076799999999995</v>
      </c>
      <c r="Q207" s="226">
        <v>0.00034000000000000002</v>
      </c>
      <c r="R207" s="226">
        <f>Q207*H207</f>
        <v>0.01150764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636.29999999999995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636.29999999999995</v>
      </c>
      <c r="BL207" s="14" t="s">
        <v>288</v>
      </c>
      <c r="BM207" s="228" t="s">
        <v>580</v>
      </c>
    </row>
    <row r="208" s="2" customFormat="1" ht="21.75" customHeight="1">
      <c r="A208" s="29"/>
      <c r="B208" s="30"/>
      <c r="C208" s="217" t="s">
        <v>569</v>
      </c>
      <c r="D208" s="217" t="s">
        <v>284</v>
      </c>
      <c r="E208" s="218" t="s">
        <v>582</v>
      </c>
      <c r="F208" s="219" t="s">
        <v>583</v>
      </c>
      <c r="G208" s="220" t="s">
        <v>287</v>
      </c>
      <c r="H208" s="221">
        <v>57.591999999999999</v>
      </c>
      <c r="I208" s="222">
        <v>15.300000000000001</v>
      </c>
      <c r="J208" s="222">
        <f>ROUND(I208*H208,2)</f>
        <v>881.15999999999997</v>
      </c>
      <c r="K208" s="223"/>
      <c r="L208" s="35"/>
      <c r="M208" s="224" t="s">
        <v>1</v>
      </c>
      <c r="N208" s="225" t="s">
        <v>38</v>
      </c>
      <c r="O208" s="226">
        <v>0.002</v>
      </c>
      <c r="P208" s="226">
        <f>O208*H208</f>
        <v>0.115184</v>
      </c>
      <c r="Q208" s="226">
        <v>0.00071000000000000002</v>
      </c>
      <c r="R208" s="226">
        <f>Q208*H208</f>
        <v>0.040890320000000001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881.15999999999997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881.15999999999997</v>
      </c>
      <c r="BL208" s="14" t="s">
        <v>288</v>
      </c>
      <c r="BM208" s="228" t="s">
        <v>584</v>
      </c>
    </row>
    <row r="209" s="2" customFormat="1" ht="21.75" customHeight="1">
      <c r="A209" s="29"/>
      <c r="B209" s="30"/>
      <c r="C209" s="217" t="s">
        <v>573</v>
      </c>
      <c r="D209" s="217" t="s">
        <v>284</v>
      </c>
      <c r="E209" s="218" t="s">
        <v>586</v>
      </c>
      <c r="F209" s="219" t="s">
        <v>587</v>
      </c>
      <c r="G209" s="220" t="s">
        <v>287</v>
      </c>
      <c r="H209" s="221">
        <v>16.34</v>
      </c>
      <c r="I209" s="222">
        <v>296</v>
      </c>
      <c r="J209" s="222">
        <f>ROUND(I209*H209,2)</f>
        <v>4836.6400000000003</v>
      </c>
      <c r="K209" s="223"/>
      <c r="L209" s="35"/>
      <c r="M209" s="224" t="s">
        <v>1</v>
      </c>
      <c r="N209" s="225" t="s">
        <v>38</v>
      </c>
      <c r="O209" s="226">
        <v>0.068000000000000005</v>
      </c>
      <c r="P209" s="226">
        <f>O209*H209</f>
        <v>1.1111200000000001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4836.6400000000003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4836.6400000000003</v>
      </c>
      <c r="BL209" s="14" t="s">
        <v>288</v>
      </c>
      <c r="BM209" s="228" t="s">
        <v>1793</v>
      </c>
    </row>
    <row r="210" s="2" customFormat="1" ht="21.75" customHeight="1">
      <c r="A210" s="29"/>
      <c r="B210" s="30"/>
      <c r="C210" s="217" t="s">
        <v>577</v>
      </c>
      <c r="D210" s="217" t="s">
        <v>284</v>
      </c>
      <c r="E210" s="218" t="s">
        <v>590</v>
      </c>
      <c r="F210" s="219" t="s">
        <v>591</v>
      </c>
      <c r="G210" s="220" t="s">
        <v>287</v>
      </c>
      <c r="H210" s="221">
        <v>17.506</v>
      </c>
      <c r="I210" s="222">
        <v>294</v>
      </c>
      <c r="J210" s="222">
        <f>ROUND(I210*H210,2)</f>
        <v>5146.7600000000002</v>
      </c>
      <c r="K210" s="223"/>
      <c r="L210" s="35"/>
      <c r="M210" s="224" t="s">
        <v>1</v>
      </c>
      <c r="N210" s="225" t="s">
        <v>38</v>
      </c>
      <c r="O210" s="226">
        <v>0.070999999999999994</v>
      </c>
      <c r="P210" s="226">
        <f>O210*H210</f>
        <v>1.242926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5146.7600000000002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5146.7600000000002</v>
      </c>
      <c r="BL210" s="14" t="s">
        <v>288</v>
      </c>
      <c r="BM210" s="228" t="s">
        <v>592</v>
      </c>
    </row>
    <row r="211" s="2" customFormat="1" ht="33" customHeight="1">
      <c r="A211" s="29"/>
      <c r="B211" s="30"/>
      <c r="C211" s="217" t="s">
        <v>581</v>
      </c>
      <c r="D211" s="217" t="s">
        <v>284</v>
      </c>
      <c r="E211" s="218" t="s">
        <v>594</v>
      </c>
      <c r="F211" s="219" t="s">
        <v>595</v>
      </c>
      <c r="G211" s="220" t="s">
        <v>287</v>
      </c>
      <c r="H211" s="221">
        <v>57.591999999999999</v>
      </c>
      <c r="I211" s="222">
        <v>318</v>
      </c>
      <c r="J211" s="222">
        <f>ROUND(I211*H211,2)</f>
        <v>18314.259999999998</v>
      </c>
      <c r="K211" s="223"/>
      <c r="L211" s="35"/>
      <c r="M211" s="224" t="s">
        <v>1</v>
      </c>
      <c r="N211" s="225" t="s">
        <v>38</v>
      </c>
      <c r="O211" s="226">
        <v>0.070999999999999994</v>
      </c>
      <c r="P211" s="226">
        <f>O211*H211</f>
        <v>4.0890319999999996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18314.259999999998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18314.259999999998</v>
      </c>
      <c r="BL211" s="14" t="s">
        <v>288</v>
      </c>
      <c r="BM211" s="228" t="s">
        <v>596</v>
      </c>
    </row>
    <row r="212" s="12" customFormat="1" ht="22.8" customHeight="1">
      <c r="A212" s="12"/>
      <c r="B212" s="202"/>
      <c r="C212" s="203"/>
      <c r="D212" s="204" t="s">
        <v>72</v>
      </c>
      <c r="E212" s="215" t="s">
        <v>311</v>
      </c>
      <c r="F212" s="215" t="s">
        <v>597</v>
      </c>
      <c r="G212" s="203"/>
      <c r="H212" s="203"/>
      <c r="I212" s="203"/>
      <c r="J212" s="216">
        <f>BK212</f>
        <v>185273.79999999999</v>
      </c>
      <c r="K212" s="203"/>
      <c r="L212" s="207"/>
      <c r="M212" s="208"/>
      <c r="N212" s="209"/>
      <c r="O212" s="209"/>
      <c r="P212" s="210">
        <f>SUM(P213:P241)</f>
        <v>66.616600000000005</v>
      </c>
      <c r="Q212" s="209"/>
      <c r="R212" s="210">
        <f>SUM(R213:R241)</f>
        <v>3.8624257599999998</v>
      </c>
      <c r="S212" s="209"/>
      <c r="T212" s="211">
        <f>SUM(T213:T241)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12" t="s">
        <v>80</v>
      </c>
      <c r="AT212" s="213" t="s">
        <v>72</v>
      </c>
      <c r="AU212" s="213" t="s">
        <v>80</v>
      </c>
      <c r="AY212" s="212" t="s">
        <v>282</v>
      </c>
      <c r="BK212" s="214">
        <f>SUM(BK213:BK241)</f>
        <v>185273.79999999999</v>
      </c>
    </row>
    <row r="213" s="2" customFormat="1" ht="33" customHeight="1">
      <c r="A213" s="29"/>
      <c r="B213" s="30"/>
      <c r="C213" s="217" t="s">
        <v>585</v>
      </c>
      <c r="D213" s="217" t="s">
        <v>284</v>
      </c>
      <c r="E213" s="218" t="s">
        <v>1750</v>
      </c>
      <c r="F213" s="219" t="s">
        <v>1751</v>
      </c>
      <c r="G213" s="220" t="s">
        <v>322</v>
      </c>
      <c r="H213" s="221">
        <v>5.4800000000000004</v>
      </c>
      <c r="I213" s="222">
        <v>62.600000000000001</v>
      </c>
      <c r="J213" s="222">
        <f>ROUND(I213*H213,2)</f>
        <v>343.05000000000001</v>
      </c>
      <c r="K213" s="223"/>
      <c r="L213" s="35"/>
      <c r="M213" s="224" t="s">
        <v>1</v>
      </c>
      <c r="N213" s="225" t="s">
        <v>38</v>
      </c>
      <c r="O213" s="226">
        <v>0.155</v>
      </c>
      <c r="P213" s="226">
        <f>O213*H213</f>
        <v>0.84940000000000004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343.05000000000001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343.05000000000001</v>
      </c>
      <c r="BL213" s="14" t="s">
        <v>288</v>
      </c>
      <c r="BM213" s="228" t="s">
        <v>1752</v>
      </c>
    </row>
    <row r="214" s="2" customFormat="1" ht="21.75" customHeight="1">
      <c r="A214" s="29"/>
      <c r="B214" s="30"/>
      <c r="C214" s="230" t="s">
        <v>589</v>
      </c>
      <c r="D214" s="230" t="s">
        <v>378</v>
      </c>
      <c r="E214" s="231" t="s">
        <v>1753</v>
      </c>
      <c r="F214" s="232" t="s">
        <v>1754</v>
      </c>
      <c r="G214" s="233" t="s">
        <v>322</v>
      </c>
      <c r="H214" s="234">
        <v>5.617</v>
      </c>
      <c r="I214" s="235">
        <v>50.600000000000001</v>
      </c>
      <c r="J214" s="235">
        <f>ROUND(I214*H214,2)</f>
        <v>284.22000000000003</v>
      </c>
      <c r="K214" s="236"/>
      <c r="L214" s="237"/>
      <c r="M214" s="238" t="s">
        <v>1</v>
      </c>
      <c r="N214" s="239" t="s">
        <v>38</v>
      </c>
      <c r="O214" s="226">
        <v>0</v>
      </c>
      <c r="P214" s="226">
        <f>O214*H214</f>
        <v>0</v>
      </c>
      <c r="Q214" s="226">
        <v>0.00042999999999999999</v>
      </c>
      <c r="R214" s="226">
        <f>Q214*H214</f>
        <v>0.0024153099999999999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311</v>
      </c>
      <c r="AT214" s="228" t="s">
        <v>378</v>
      </c>
      <c r="AU214" s="228" t="s">
        <v>82</v>
      </c>
      <c r="AY214" s="14" t="s">
        <v>282</v>
      </c>
      <c r="BE214" s="229">
        <f>IF(N214="základní",J214,0)</f>
        <v>284.22000000000003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284.22000000000003</v>
      </c>
      <c r="BL214" s="14" t="s">
        <v>288</v>
      </c>
      <c r="BM214" s="228" t="s">
        <v>1755</v>
      </c>
    </row>
    <row r="215" s="2" customFormat="1" ht="33" customHeight="1">
      <c r="A215" s="29"/>
      <c r="B215" s="30"/>
      <c r="C215" s="217" t="s">
        <v>593</v>
      </c>
      <c r="D215" s="217" t="s">
        <v>284</v>
      </c>
      <c r="E215" s="218" t="s">
        <v>1610</v>
      </c>
      <c r="F215" s="219" t="s">
        <v>1611</v>
      </c>
      <c r="G215" s="220" t="s">
        <v>322</v>
      </c>
      <c r="H215" s="221">
        <v>70.200000000000003</v>
      </c>
      <c r="I215" s="222">
        <v>141</v>
      </c>
      <c r="J215" s="222">
        <f>ROUND(I215*H215,2)</f>
        <v>9898.2000000000007</v>
      </c>
      <c r="K215" s="223"/>
      <c r="L215" s="35"/>
      <c r="M215" s="224" t="s">
        <v>1</v>
      </c>
      <c r="N215" s="225" t="s">
        <v>38</v>
      </c>
      <c r="O215" s="226">
        <v>0.29199999999999998</v>
      </c>
      <c r="P215" s="226">
        <f>O215*H215</f>
        <v>20.4984</v>
      </c>
      <c r="Q215" s="226">
        <v>1.0000000000000001E-05</v>
      </c>
      <c r="R215" s="226">
        <f>Q215*H215</f>
        <v>0.00070200000000000004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9898.2000000000007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9898.2000000000007</v>
      </c>
      <c r="BL215" s="14" t="s">
        <v>288</v>
      </c>
      <c r="BM215" s="228" t="s">
        <v>1612</v>
      </c>
    </row>
    <row r="216" s="2" customFormat="1" ht="16.5" customHeight="1">
      <c r="A216" s="29"/>
      <c r="B216" s="30"/>
      <c r="C216" s="230" t="s">
        <v>598</v>
      </c>
      <c r="D216" s="230" t="s">
        <v>378</v>
      </c>
      <c r="E216" s="231" t="s">
        <v>1613</v>
      </c>
      <c r="F216" s="232" t="s">
        <v>1614</v>
      </c>
      <c r="G216" s="233" t="s">
        <v>322</v>
      </c>
      <c r="H216" s="234">
        <v>81.405000000000001</v>
      </c>
      <c r="I216" s="235">
        <v>368</v>
      </c>
      <c r="J216" s="235">
        <f>ROUND(I216*H216,2)</f>
        <v>29957.040000000001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0.0024099999999999998</v>
      </c>
      <c r="R216" s="226">
        <f>Q216*H216</f>
        <v>0.19618605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311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29957.040000000001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29957.040000000001</v>
      </c>
      <c r="BL216" s="14" t="s">
        <v>288</v>
      </c>
      <c r="BM216" s="228" t="s">
        <v>1615</v>
      </c>
    </row>
    <row r="217" s="2" customFormat="1" ht="21.75" customHeight="1">
      <c r="A217" s="29"/>
      <c r="B217" s="30"/>
      <c r="C217" s="217" t="s">
        <v>602</v>
      </c>
      <c r="D217" s="217" t="s">
        <v>284</v>
      </c>
      <c r="E217" s="218" t="s">
        <v>1711</v>
      </c>
      <c r="F217" s="219" t="s">
        <v>1712</v>
      </c>
      <c r="G217" s="220" t="s">
        <v>501</v>
      </c>
      <c r="H217" s="221">
        <v>3</v>
      </c>
      <c r="I217" s="222">
        <v>209</v>
      </c>
      <c r="J217" s="222">
        <f>ROUND(I217*H217,2)</f>
        <v>627</v>
      </c>
      <c r="K217" s="223"/>
      <c r="L217" s="35"/>
      <c r="M217" s="224" t="s">
        <v>1</v>
      </c>
      <c r="N217" s="225" t="s">
        <v>38</v>
      </c>
      <c r="O217" s="226">
        <v>0.48799999999999999</v>
      </c>
      <c r="P217" s="226">
        <f>O217*H217</f>
        <v>1.464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627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627</v>
      </c>
      <c r="BL217" s="14" t="s">
        <v>288</v>
      </c>
      <c r="BM217" s="228" t="s">
        <v>1266</v>
      </c>
    </row>
    <row r="218" s="2" customFormat="1" ht="21.75" customHeight="1">
      <c r="A218" s="29"/>
      <c r="B218" s="30"/>
      <c r="C218" s="217" t="s">
        <v>606</v>
      </c>
      <c r="D218" s="217" t="s">
        <v>284</v>
      </c>
      <c r="E218" s="218" t="s">
        <v>1713</v>
      </c>
      <c r="F218" s="219" t="s">
        <v>1714</v>
      </c>
      <c r="G218" s="220" t="s">
        <v>501</v>
      </c>
      <c r="H218" s="221">
        <v>4</v>
      </c>
      <c r="I218" s="222">
        <v>212</v>
      </c>
      <c r="J218" s="222">
        <f>ROUND(I218*H218,2)</f>
        <v>848</v>
      </c>
      <c r="K218" s="223"/>
      <c r="L218" s="35"/>
      <c r="M218" s="224" t="s">
        <v>1</v>
      </c>
      <c r="N218" s="225" t="s">
        <v>38</v>
      </c>
      <c r="O218" s="226">
        <v>0.497</v>
      </c>
      <c r="P218" s="226">
        <f>O218*H218</f>
        <v>1.988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848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848</v>
      </c>
      <c r="BL218" s="14" t="s">
        <v>288</v>
      </c>
      <c r="BM218" s="228" t="s">
        <v>1715</v>
      </c>
    </row>
    <row r="219" s="2" customFormat="1" ht="21.75" customHeight="1">
      <c r="A219" s="29"/>
      <c r="B219" s="30"/>
      <c r="C219" s="217" t="s">
        <v>610</v>
      </c>
      <c r="D219" s="217" t="s">
        <v>284</v>
      </c>
      <c r="E219" s="218" t="s">
        <v>1716</v>
      </c>
      <c r="F219" s="219" t="s">
        <v>1717</v>
      </c>
      <c r="G219" s="220" t="s">
        <v>501</v>
      </c>
      <c r="H219" s="221">
        <v>2</v>
      </c>
      <c r="I219" s="222">
        <v>209</v>
      </c>
      <c r="J219" s="222">
        <f>ROUND(I219*H219,2)</f>
        <v>418</v>
      </c>
      <c r="K219" s="223"/>
      <c r="L219" s="35"/>
      <c r="M219" s="224" t="s">
        <v>1</v>
      </c>
      <c r="N219" s="225" t="s">
        <v>38</v>
      </c>
      <c r="O219" s="226">
        <v>0.48799999999999999</v>
      </c>
      <c r="P219" s="226">
        <f>O219*H219</f>
        <v>0.97599999999999998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418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418</v>
      </c>
      <c r="BL219" s="14" t="s">
        <v>288</v>
      </c>
      <c r="BM219" s="228" t="s">
        <v>1718</v>
      </c>
    </row>
    <row r="220" s="2" customFormat="1" ht="16.5" customHeight="1">
      <c r="A220" s="29"/>
      <c r="B220" s="30"/>
      <c r="C220" s="230" t="s">
        <v>614</v>
      </c>
      <c r="D220" s="230" t="s">
        <v>378</v>
      </c>
      <c r="E220" s="231" t="s">
        <v>1722</v>
      </c>
      <c r="F220" s="232" t="s">
        <v>1723</v>
      </c>
      <c r="G220" s="233" t="s">
        <v>501</v>
      </c>
      <c r="H220" s="234">
        <v>3</v>
      </c>
      <c r="I220" s="235">
        <v>313</v>
      </c>
      <c r="J220" s="235">
        <f>ROUND(I220*H220,2)</f>
        <v>939</v>
      </c>
      <c r="K220" s="236"/>
      <c r="L220" s="237"/>
      <c r="M220" s="238" t="s">
        <v>1</v>
      </c>
      <c r="N220" s="239" t="s">
        <v>38</v>
      </c>
      <c r="O220" s="226">
        <v>0</v>
      </c>
      <c r="P220" s="226">
        <f>O220*H220</f>
        <v>0</v>
      </c>
      <c r="Q220" s="226">
        <v>0.00012999999999999999</v>
      </c>
      <c r="R220" s="226">
        <f>Q220*H220</f>
        <v>0.00038999999999999994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311</v>
      </c>
      <c r="AT220" s="228" t="s">
        <v>378</v>
      </c>
      <c r="AU220" s="228" t="s">
        <v>82</v>
      </c>
      <c r="AY220" s="14" t="s">
        <v>282</v>
      </c>
      <c r="BE220" s="229">
        <f>IF(N220="základní",J220,0)</f>
        <v>939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939</v>
      </c>
      <c r="BL220" s="14" t="s">
        <v>288</v>
      </c>
      <c r="BM220" s="228" t="s">
        <v>1724</v>
      </c>
    </row>
    <row r="221" s="2" customFormat="1" ht="16.5" customHeight="1">
      <c r="A221" s="29"/>
      <c r="B221" s="30"/>
      <c r="C221" s="230" t="s">
        <v>618</v>
      </c>
      <c r="D221" s="230" t="s">
        <v>378</v>
      </c>
      <c r="E221" s="231" t="s">
        <v>1725</v>
      </c>
      <c r="F221" s="232" t="s">
        <v>1726</v>
      </c>
      <c r="G221" s="233" t="s">
        <v>501</v>
      </c>
      <c r="H221" s="234">
        <v>4</v>
      </c>
      <c r="I221" s="235">
        <v>313</v>
      </c>
      <c r="J221" s="235">
        <f>ROUND(I221*H221,2)</f>
        <v>1252</v>
      </c>
      <c r="K221" s="236"/>
      <c r="L221" s="237"/>
      <c r="M221" s="238" t="s">
        <v>1</v>
      </c>
      <c r="N221" s="239" t="s">
        <v>38</v>
      </c>
      <c r="O221" s="226">
        <v>0</v>
      </c>
      <c r="P221" s="226">
        <f>O221*H221</f>
        <v>0</v>
      </c>
      <c r="Q221" s="226">
        <v>0.00012999999999999999</v>
      </c>
      <c r="R221" s="226">
        <f>Q221*H221</f>
        <v>0.00051999999999999995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311</v>
      </c>
      <c r="AT221" s="228" t="s">
        <v>378</v>
      </c>
      <c r="AU221" s="228" t="s">
        <v>82</v>
      </c>
      <c r="AY221" s="14" t="s">
        <v>282</v>
      </c>
      <c r="BE221" s="229">
        <f>IF(N221="základní",J221,0)</f>
        <v>1252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1252</v>
      </c>
      <c r="BL221" s="14" t="s">
        <v>288</v>
      </c>
      <c r="BM221" s="228" t="s">
        <v>1727</v>
      </c>
    </row>
    <row r="222" s="2" customFormat="1" ht="16.5" customHeight="1">
      <c r="A222" s="29"/>
      <c r="B222" s="30"/>
      <c r="C222" s="230" t="s">
        <v>622</v>
      </c>
      <c r="D222" s="230" t="s">
        <v>378</v>
      </c>
      <c r="E222" s="231" t="s">
        <v>1728</v>
      </c>
      <c r="F222" s="232" t="s">
        <v>1729</v>
      </c>
      <c r="G222" s="233" t="s">
        <v>501</v>
      </c>
      <c r="H222" s="234">
        <v>2</v>
      </c>
      <c r="I222" s="235">
        <v>223</v>
      </c>
      <c r="J222" s="235">
        <f>ROUND(I222*H222,2)</f>
        <v>446</v>
      </c>
      <c r="K222" s="236"/>
      <c r="L222" s="237"/>
      <c r="M222" s="238" t="s">
        <v>1</v>
      </c>
      <c r="N222" s="239" t="s">
        <v>38</v>
      </c>
      <c r="O222" s="226">
        <v>0</v>
      </c>
      <c r="P222" s="226">
        <f>O222*H222</f>
        <v>0</v>
      </c>
      <c r="Q222" s="226">
        <v>8.0000000000000007E-05</v>
      </c>
      <c r="R222" s="226">
        <f>Q222*H222</f>
        <v>0.00016000000000000001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311</v>
      </c>
      <c r="AT222" s="228" t="s">
        <v>378</v>
      </c>
      <c r="AU222" s="228" t="s">
        <v>82</v>
      </c>
      <c r="AY222" s="14" t="s">
        <v>282</v>
      </c>
      <c r="BE222" s="229">
        <f>IF(N222="základní",J222,0)</f>
        <v>446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446</v>
      </c>
      <c r="BL222" s="14" t="s">
        <v>288</v>
      </c>
      <c r="BM222" s="228" t="s">
        <v>1730</v>
      </c>
    </row>
    <row r="223" s="2" customFormat="1" ht="21.75" customHeight="1">
      <c r="A223" s="29"/>
      <c r="B223" s="30"/>
      <c r="C223" s="217" t="s">
        <v>626</v>
      </c>
      <c r="D223" s="217" t="s">
        <v>284</v>
      </c>
      <c r="E223" s="218" t="s">
        <v>1622</v>
      </c>
      <c r="F223" s="219" t="s">
        <v>1623</v>
      </c>
      <c r="G223" s="220" t="s">
        <v>501</v>
      </c>
      <c r="H223" s="221">
        <v>5</v>
      </c>
      <c r="I223" s="222">
        <v>226</v>
      </c>
      <c r="J223" s="222">
        <f>ROUND(I223*H223,2)</f>
        <v>1130</v>
      </c>
      <c r="K223" s="223"/>
      <c r="L223" s="35"/>
      <c r="M223" s="224" t="s">
        <v>1</v>
      </c>
      <c r="N223" s="225" t="s">
        <v>38</v>
      </c>
      <c r="O223" s="226">
        <v>0.68300000000000005</v>
      </c>
      <c r="P223" s="226">
        <f>O223*H223</f>
        <v>3.415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1130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1130</v>
      </c>
      <c r="BL223" s="14" t="s">
        <v>288</v>
      </c>
      <c r="BM223" s="228" t="s">
        <v>1624</v>
      </c>
    </row>
    <row r="224" s="2" customFormat="1" ht="16.5" customHeight="1">
      <c r="A224" s="29"/>
      <c r="B224" s="30"/>
      <c r="C224" s="230" t="s">
        <v>630</v>
      </c>
      <c r="D224" s="230" t="s">
        <v>378</v>
      </c>
      <c r="E224" s="231" t="s">
        <v>1625</v>
      </c>
      <c r="F224" s="232" t="s">
        <v>1626</v>
      </c>
      <c r="G224" s="233" t="s">
        <v>501</v>
      </c>
      <c r="H224" s="234">
        <v>5</v>
      </c>
      <c r="I224" s="235">
        <v>106</v>
      </c>
      <c r="J224" s="235">
        <f>ROUND(I224*H224,2)</f>
        <v>530</v>
      </c>
      <c r="K224" s="236"/>
      <c r="L224" s="237"/>
      <c r="M224" s="238" t="s">
        <v>1</v>
      </c>
      <c r="N224" s="239" t="s">
        <v>38</v>
      </c>
      <c r="O224" s="226">
        <v>0</v>
      </c>
      <c r="P224" s="226">
        <f>O224*H224</f>
        <v>0</v>
      </c>
      <c r="Q224" s="226">
        <v>0.00064999999999999997</v>
      </c>
      <c r="R224" s="226">
        <f>Q224*H224</f>
        <v>0.0032499999999999999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311</v>
      </c>
      <c r="AT224" s="228" t="s">
        <v>378</v>
      </c>
      <c r="AU224" s="228" t="s">
        <v>82</v>
      </c>
      <c r="AY224" s="14" t="s">
        <v>282</v>
      </c>
      <c r="BE224" s="229">
        <f>IF(N224="základní",J224,0)</f>
        <v>530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530</v>
      </c>
      <c r="BL224" s="14" t="s">
        <v>288</v>
      </c>
      <c r="BM224" s="228" t="s">
        <v>1627</v>
      </c>
    </row>
    <row r="225" s="2" customFormat="1" ht="21.75" customHeight="1">
      <c r="A225" s="29"/>
      <c r="B225" s="30"/>
      <c r="C225" s="217" t="s">
        <v>634</v>
      </c>
      <c r="D225" s="217" t="s">
        <v>284</v>
      </c>
      <c r="E225" s="218" t="s">
        <v>607</v>
      </c>
      <c r="F225" s="219" t="s">
        <v>608</v>
      </c>
      <c r="G225" s="220" t="s">
        <v>501</v>
      </c>
      <c r="H225" s="221">
        <v>11</v>
      </c>
      <c r="I225" s="222">
        <v>86</v>
      </c>
      <c r="J225" s="222">
        <f>ROUND(I225*H225,2)</f>
        <v>946</v>
      </c>
      <c r="K225" s="223"/>
      <c r="L225" s="35"/>
      <c r="M225" s="224" t="s">
        <v>1</v>
      </c>
      <c r="N225" s="225" t="s">
        <v>38</v>
      </c>
      <c r="O225" s="226">
        <v>0.68300000000000005</v>
      </c>
      <c r="P225" s="226">
        <f>O225*H225</f>
        <v>7.5130000000000008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946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946</v>
      </c>
      <c r="BL225" s="14" t="s">
        <v>288</v>
      </c>
      <c r="BM225" s="228" t="s">
        <v>1628</v>
      </c>
    </row>
    <row r="226" s="2" customFormat="1" ht="16.5" customHeight="1">
      <c r="A226" s="29"/>
      <c r="B226" s="30"/>
      <c r="C226" s="230" t="s">
        <v>638</v>
      </c>
      <c r="D226" s="230" t="s">
        <v>378</v>
      </c>
      <c r="E226" s="231" t="s">
        <v>611</v>
      </c>
      <c r="F226" s="232" t="s">
        <v>612</v>
      </c>
      <c r="G226" s="233" t="s">
        <v>501</v>
      </c>
      <c r="H226" s="234">
        <v>11</v>
      </c>
      <c r="I226" s="235">
        <v>40.399999999999999</v>
      </c>
      <c r="J226" s="235">
        <f>ROUND(I226*H226,2)</f>
        <v>444.39999999999998</v>
      </c>
      <c r="K226" s="236"/>
      <c r="L226" s="237"/>
      <c r="M226" s="238" t="s">
        <v>1</v>
      </c>
      <c r="N226" s="239" t="s">
        <v>38</v>
      </c>
      <c r="O226" s="226">
        <v>0</v>
      </c>
      <c r="P226" s="226">
        <f>O226*H226</f>
        <v>0</v>
      </c>
      <c r="Q226" s="226">
        <v>0.00029</v>
      </c>
      <c r="R226" s="226">
        <f>Q226*H226</f>
        <v>0.0031900000000000001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311</v>
      </c>
      <c r="AT226" s="228" t="s">
        <v>378</v>
      </c>
      <c r="AU226" s="228" t="s">
        <v>82</v>
      </c>
      <c r="AY226" s="14" t="s">
        <v>282</v>
      </c>
      <c r="BE226" s="229">
        <f>IF(N226="základní",J226,0)</f>
        <v>444.39999999999998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444.39999999999998</v>
      </c>
      <c r="BL226" s="14" t="s">
        <v>288</v>
      </c>
      <c r="BM226" s="228" t="s">
        <v>1629</v>
      </c>
    </row>
    <row r="227" s="2" customFormat="1" ht="21.75" customHeight="1">
      <c r="A227" s="29"/>
      <c r="B227" s="30"/>
      <c r="C227" s="217" t="s">
        <v>642</v>
      </c>
      <c r="D227" s="217" t="s">
        <v>284</v>
      </c>
      <c r="E227" s="218" t="s">
        <v>1630</v>
      </c>
      <c r="F227" s="219" t="s">
        <v>1631</v>
      </c>
      <c r="G227" s="220" t="s">
        <v>501</v>
      </c>
      <c r="H227" s="221">
        <v>4</v>
      </c>
      <c r="I227" s="222">
        <v>1090</v>
      </c>
      <c r="J227" s="222">
        <f>ROUND(I227*H227,2)</f>
        <v>4360</v>
      </c>
      <c r="K227" s="223"/>
      <c r="L227" s="35"/>
      <c r="M227" s="224" t="s">
        <v>1</v>
      </c>
      <c r="N227" s="225" t="s">
        <v>38</v>
      </c>
      <c r="O227" s="226">
        <v>0.5</v>
      </c>
      <c r="P227" s="226">
        <f>O227*H227</f>
        <v>2</v>
      </c>
      <c r="Q227" s="226">
        <v>0.040050000000000002</v>
      </c>
      <c r="R227" s="226">
        <f>Q227*H227</f>
        <v>0.16020000000000001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4360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4360</v>
      </c>
      <c r="BL227" s="14" t="s">
        <v>288</v>
      </c>
      <c r="BM227" s="228" t="s">
        <v>1632</v>
      </c>
    </row>
    <row r="228" s="2" customFormat="1" ht="33" customHeight="1">
      <c r="A228" s="29"/>
      <c r="B228" s="30"/>
      <c r="C228" s="217" t="s">
        <v>646</v>
      </c>
      <c r="D228" s="217" t="s">
        <v>284</v>
      </c>
      <c r="E228" s="218" t="s">
        <v>1633</v>
      </c>
      <c r="F228" s="219" t="s">
        <v>1634</v>
      </c>
      <c r="G228" s="220" t="s">
        <v>501</v>
      </c>
      <c r="H228" s="221">
        <v>4</v>
      </c>
      <c r="I228" s="222">
        <v>1350</v>
      </c>
      <c r="J228" s="222">
        <f>ROUND(I228*H228,2)</f>
        <v>5400</v>
      </c>
      <c r="K228" s="223"/>
      <c r="L228" s="35"/>
      <c r="M228" s="224" t="s">
        <v>1</v>
      </c>
      <c r="N228" s="225" t="s">
        <v>38</v>
      </c>
      <c r="O228" s="226">
        <v>0.25</v>
      </c>
      <c r="P228" s="226">
        <f>O228*H228</f>
        <v>1</v>
      </c>
      <c r="Q228" s="226">
        <v>0.0081399999999999997</v>
      </c>
      <c r="R228" s="226">
        <f>Q228*H228</f>
        <v>0.032559999999999999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5400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5400</v>
      </c>
      <c r="BL228" s="14" t="s">
        <v>288</v>
      </c>
      <c r="BM228" s="228" t="s">
        <v>1635</v>
      </c>
    </row>
    <row r="229" s="2" customFormat="1" ht="21.75" customHeight="1">
      <c r="A229" s="29"/>
      <c r="B229" s="30"/>
      <c r="C229" s="217" t="s">
        <v>650</v>
      </c>
      <c r="D229" s="217" t="s">
        <v>284</v>
      </c>
      <c r="E229" s="218" t="s">
        <v>1636</v>
      </c>
      <c r="F229" s="219" t="s">
        <v>1637</v>
      </c>
      <c r="G229" s="220" t="s">
        <v>501</v>
      </c>
      <c r="H229" s="221">
        <v>4</v>
      </c>
      <c r="I229" s="222">
        <v>75.200000000000003</v>
      </c>
      <c r="J229" s="222">
        <f>ROUND(I229*H229,2)</f>
        <v>300.80000000000001</v>
      </c>
      <c r="K229" s="223"/>
      <c r="L229" s="35"/>
      <c r="M229" s="224" t="s">
        <v>1</v>
      </c>
      <c r="N229" s="225" t="s">
        <v>38</v>
      </c>
      <c r="O229" s="226">
        <v>0.22</v>
      </c>
      <c r="P229" s="226">
        <f>O229*H229</f>
        <v>0.88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300.80000000000001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300.80000000000001</v>
      </c>
      <c r="BL229" s="14" t="s">
        <v>288</v>
      </c>
      <c r="BM229" s="228" t="s">
        <v>1638</v>
      </c>
    </row>
    <row r="230" s="2" customFormat="1" ht="33" customHeight="1">
      <c r="A230" s="29"/>
      <c r="B230" s="30"/>
      <c r="C230" s="217" t="s">
        <v>654</v>
      </c>
      <c r="D230" s="217" t="s">
        <v>284</v>
      </c>
      <c r="E230" s="218" t="s">
        <v>1639</v>
      </c>
      <c r="F230" s="219" t="s">
        <v>1640</v>
      </c>
      <c r="G230" s="220" t="s">
        <v>501</v>
      </c>
      <c r="H230" s="221">
        <v>4</v>
      </c>
      <c r="I230" s="222">
        <v>2470</v>
      </c>
      <c r="J230" s="222">
        <f>ROUND(I230*H230,2)</f>
        <v>9880</v>
      </c>
      <c r="K230" s="223"/>
      <c r="L230" s="35"/>
      <c r="M230" s="224" t="s">
        <v>1</v>
      </c>
      <c r="N230" s="225" t="s">
        <v>38</v>
      </c>
      <c r="O230" s="226">
        <v>0.34999999999999998</v>
      </c>
      <c r="P230" s="226">
        <f>O230*H230</f>
        <v>1.3999999999999999</v>
      </c>
      <c r="Q230" s="226">
        <v>0.037249999999999998</v>
      </c>
      <c r="R230" s="226">
        <f>Q230*H230</f>
        <v>0.14899999999999999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9880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9880</v>
      </c>
      <c r="BL230" s="14" t="s">
        <v>288</v>
      </c>
      <c r="BM230" s="228" t="s">
        <v>1641</v>
      </c>
    </row>
    <row r="231" s="2" customFormat="1" ht="21.75" customHeight="1">
      <c r="A231" s="29"/>
      <c r="B231" s="30"/>
      <c r="C231" s="217" t="s">
        <v>658</v>
      </c>
      <c r="D231" s="217" t="s">
        <v>284</v>
      </c>
      <c r="E231" s="218" t="s">
        <v>1642</v>
      </c>
      <c r="F231" s="219" t="s">
        <v>1643</v>
      </c>
      <c r="G231" s="220" t="s">
        <v>501</v>
      </c>
      <c r="H231" s="221">
        <v>6</v>
      </c>
      <c r="I231" s="222">
        <v>5250</v>
      </c>
      <c r="J231" s="222">
        <f>ROUND(I231*H231,2)</f>
        <v>31500</v>
      </c>
      <c r="K231" s="223"/>
      <c r="L231" s="35"/>
      <c r="M231" s="224" t="s">
        <v>1</v>
      </c>
      <c r="N231" s="225" t="s">
        <v>38</v>
      </c>
      <c r="O231" s="226">
        <v>0.66700000000000004</v>
      </c>
      <c r="P231" s="226">
        <f>O231*H231</f>
        <v>4.0020000000000007</v>
      </c>
      <c r="Q231" s="226">
        <v>0.1056</v>
      </c>
      <c r="R231" s="226">
        <f>Q231*H231</f>
        <v>0.63359999999999994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31500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31500</v>
      </c>
      <c r="BL231" s="14" t="s">
        <v>288</v>
      </c>
      <c r="BM231" s="228" t="s">
        <v>1644</v>
      </c>
    </row>
    <row r="232" s="2" customFormat="1" ht="21.75" customHeight="1">
      <c r="A232" s="29"/>
      <c r="B232" s="30"/>
      <c r="C232" s="217" t="s">
        <v>662</v>
      </c>
      <c r="D232" s="217" t="s">
        <v>284</v>
      </c>
      <c r="E232" s="218" t="s">
        <v>1645</v>
      </c>
      <c r="F232" s="219" t="s">
        <v>1646</v>
      </c>
      <c r="G232" s="220" t="s">
        <v>501</v>
      </c>
      <c r="H232" s="221">
        <v>6</v>
      </c>
      <c r="I232" s="222">
        <v>3790</v>
      </c>
      <c r="J232" s="222">
        <f>ROUND(I232*H232,2)</f>
        <v>22740</v>
      </c>
      <c r="K232" s="223"/>
      <c r="L232" s="35"/>
      <c r="M232" s="224" t="s">
        <v>1</v>
      </c>
      <c r="N232" s="225" t="s">
        <v>38</v>
      </c>
      <c r="O232" s="226">
        <v>0.16700000000000001</v>
      </c>
      <c r="P232" s="226">
        <f>O232*H232</f>
        <v>1.002</v>
      </c>
      <c r="Q232" s="226">
        <v>0.024240000000000001</v>
      </c>
      <c r="R232" s="226">
        <f>Q232*H232</f>
        <v>0.14544000000000001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22740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22740</v>
      </c>
      <c r="BL232" s="14" t="s">
        <v>288</v>
      </c>
      <c r="BM232" s="228" t="s">
        <v>1647</v>
      </c>
    </row>
    <row r="233" s="2" customFormat="1" ht="21.75" customHeight="1">
      <c r="A233" s="29"/>
      <c r="B233" s="30"/>
      <c r="C233" s="217" t="s">
        <v>666</v>
      </c>
      <c r="D233" s="217" t="s">
        <v>284</v>
      </c>
      <c r="E233" s="218" t="s">
        <v>1648</v>
      </c>
      <c r="F233" s="219" t="s">
        <v>1649</v>
      </c>
      <c r="G233" s="220" t="s">
        <v>501</v>
      </c>
      <c r="H233" s="221">
        <v>6</v>
      </c>
      <c r="I233" s="222">
        <v>114</v>
      </c>
      <c r="J233" s="222">
        <f>ROUND(I233*H233,2)</f>
        <v>684</v>
      </c>
      <c r="K233" s="223"/>
      <c r="L233" s="35"/>
      <c r="M233" s="224" t="s">
        <v>1</v>
      </c>
      <c r="N233" s="225" t="s">
        <v>38</v>
      </c>
      <c r="O233" s="226">
        <v>0.33300000000000002</v>
      </c>
      <c r="P233" s="226">
        <f>O233*H233</f>
        <v>1.9980000000000002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684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684</v>
      </c>
      <c r="BL233" s="14" t="s">
        <v>288</v>
      </c>
      <c r="BM233" s="228" t="s">
        <v>1650</v>
      </c>
    </row>
    <row r="234" s="2" customFormat="1" ht="33" customHeight="1">
      <c r="A234" s="29"/>
      <c r="B234" s="30"/>
      <c r="C234" s="217" t="s">
        <v>670</v>
      </c>
      <c r="D234" s="217" t="s">
        <v>284</v>
      </c>
      <c r="E234" s="218" t="s">
        <v>1651</v>
      </c>
      <c r="F234" s="219" t="s">
        <v>1652</v>
      </c>
      <c r="G234" s="220" t="s">
        <v>501</v>
      </c>
      <c r="H234" s="221">
        <v>6</v>
      </c>
      <c r="I234" s="222">
        <v>9210</v>
      </c>
      <c r="J234" s="222">
        <f>ROUND(I234*H234,2)</f>
        <v>55260</v>
      </c>
      <c r="K234" s="223"/>
      <c r="L234" s="35"/>
      <c r="M234" s="224" t="s">
        <v>1</v>
      </c>
      <c r="N234" s="225" t="s">
        <v>38</v>
      </c>
      <c r="O234" s="226">
        <v>1.7509999999999999</v>
      </c>
      <c r="P234" s="226">
        <f>O234*H234</f>
        <v>10.506</v>
      </c>
      <c r="Q234" s="226">
        <v>0.42115999999999998</v>
      </c>
      <c r="R234" s="226">
        <f>Q234*H234</f>
        <v>2.5269599999999999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55260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55260</v>
      </c>
      <c r="BL234" s="14" t="s">
        <v>288</v>
      </c>
      <c r="BM234" s="228" t="s">
        <v>1653</v>
      </c>
    </row>
    <row r="235" s="2" customFormat="1" ht="16.5" customHeight="1">
      <c r="A235" s="29"/>
      <c r="B235" s="30"/>
      <c r="C235" s="217" t="s">
        <v>675</v>
      </c>
      <c r="D235" s="217" t="s">
        <v>284</v>
      </c>
      <c r="E235" s="218" t="s">
        <v>1517</v>
      </c>
      <c r="F235" s="219" t="s">
        <v>1518</v>
      </c>
      <c r="G235" s="220" t="s">
        <v>322</v>
      </c>
      <c r="H235" s="221">
        <v>5.4800000000000004</v>
      </c>
      <c r="I235" s="222">
        <v>25.199999999999999</v>
      </c>
      <c r="J235" s="222">
        <f>ROUND(I235*H235,2)</f>
        <v>138.09999999999999</v>
      </c>
      <c r="K235" s="223"/>
      <c r="L235" s="35"/>
      <c r="M235" s="224" t="s">
        <v>1</v>
      </c>
      <c r="N235" s="225" t="s">
        <v>38</v>
      </c>
      <c r="O235" s="226">
        <v>0.062</v>
      </c>
      <c r="P235" s="226">
        <f>O235*H235</f>
        <v>0.33976000000000001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138.09999999999999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138.09999999999999</v>
      </c>
      <c r="BL235" s="14" t="s">
        <v>288</v>
      </c>
      <c r="BM235" s="228" t="s">
        <v>1688</v>
      </c>
    </row>
    <row r="236" s="2" customFormat="1" ht="16.5" customHeight="1">
      <c r="A236" s="29"/>
      <c r="B236" s="30"/>
      <c r="C236" s="217" t="s">
        <v>679</v>
      </c>
      <c r="D236" s="217" t="s">
        <v>284</v>
      </c>
      <c r="E236" s="218" t="s">
        <v>1346</v>
      </c>
      <c r="F236" s="219" t="s">
        <v>1347</v>
      </c>
      <c r="G236" s="220" t="s">
        <v>322</v>
      </c>
      <c r="H236" s="221">
        <v>5.4800000000000004</v>
      </c>
      <c r="I236" s="222">
        <v>17.699999999999999</v>
      </c>
      <c r="J236" s="222">
        <f>ROUND(I236*H236,2)</f>
        <v>97</v>
      </c>
      <c r="K236" s="223"/>
      <c r="L236" s="35"/>
      <c r="M236" s="224" t="s">
        <v>1</v>
      </c>
      <c r="N236" s="225" t="s">
        <v>38</v>
      </c>
      <c r="O236" s="226">
        <v>0.043999999999999997</v>
      </c>
      <c r="P236" s="226">
        <f>O236*H236</f>
        <v>0.24112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97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97</v>
      </c>
      <c r="BL236" s="14" t="s">
        <v>288</v>
      </c>
      <c r="BM236" s="228" t="s">
        <v>1689</v>
      </c>
    </row>
    <row r="237" s="2" customFormat="1" ht="16.5" customHeight="1">
      <c r="A237" s="29"/>
      <c r="B237" s="30"/>
      <c r="C237" s="217" t="s">
        <v>684</v>
      </c>
      <c r="D237" s="217" t="s">
        <v>284</v>
      </c>
      <c r="E237" s="218" t="s">
        <v>1654</v>
      </c>
      <c r="F237" s="219" t="s">
        <v>1655</v>
      </c>
      <c r="G237" s="220" t="s">
        <v>322</v>
      </c>
      <c r="H237" s="221">
        <v>79.200000000000003</v>
      </c>
      <c r="I237" s="222">
        <v>23.199999999999999</v>
      </c>
      <c r="J237" s="222">
        <f>ROUND(I237*H237,2)</f>
        <v>1837.4400000000001</v>
      </c>
      <c r="K237" s="223"/>
      <c r="L237" s="35"/>
      <c r="M237" s="224" t="s">
        <v>1</v>
      </c>
      <c r="N237" s="225" t="s">
        <v>38</v>
      </c>
      <c r="O237" s="226">
        <v>0.055</v>
      </c>
      <c r="P237" s="226">
        <f>O237*H237</f>
        <v>4.3559999999999999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1837.4400000000001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1837.4400000000001</v>
      </c>
      <c r="BL237" s="14" t="s">
        <v>288</v>
      </c>
      <c r="BM237" s="228" t="s">
        <v>1656</v>
      </c>
    </row>
    <row r="238" s="2" customFormat="1" ht="16.5" customHeight="1">
      <c r="A238" s="29"/>
      <c r="B238" s="30"/>
      <c r="C238" s="217" t="s">
        <v>688</v>
      </c>
      <c r="D238" s="217" t="s">
        <v>284</v>
      </c>
      <c r="E238" s="218" t="s">
        <v>1394</v>
      </c>
      <c r="F238" s="219" t="s">
        <v>1395</v>
      </c>
      <c r="G238" s="220" t="s">
        <v>322</v>
      </c>
      <c r="H238" s="221">
        <v>5.4800000000000004</v>
      </c>
      <c r="I238" s="222">
        <v>43.299999999999997</v>
      </c>
      <c r="J238" s="222">
        <f>ROUND(I238*H238,2)</f>
        <v>237.28</v>
      </c>
      <c r="K238" s="223"/>
      <c r="L238" s="35"/>
      <c r="M238" s="224" t="s">
        <v>1</v>
      </c>
      <c r="N238" s="225" t="s">
        <v>38</v>
      </c>
      <c r="O238" s="226">
        <v>0.053999999999999999</v>
      </c>
      <c r="P238" s="226">
        <f>O238*H238</f>
        <v>0.29592000000000002</v>
      </c>
      <c r="Q238" s="226">
        <v>0.00019000000000000001</v>
      </c>
      <c r="R238" s="226">
        <f>Q238*H238</f>
        <v>0.0010412000000000002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237.28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237.28</v>
      </c>
      <c r="BL238" s="14" t="s">
        <v>288</v>
      </c>
      <c r="BM238" s="228" t="s">
        <v>1396</v>
      </c>
    </row>
    <row r="239" s="2" customFormat="1" ht="21.75" customHeight="1">
      <c r="A239" s="29"/>
      <c r="B239" s="30"/>
      <c r="C239" s="217" t="s">
        <v>692</v>
      </c>
      <c r="D239" s="217" t="s">
        <v>284</v>
      </c>
      <c r="E239" s="218" t="s">
        <v>676</v>
      </c>
      <c r="F239" s="219" t="s">
        <v>677</v>
      </c>
      <c r="G239" s="220" t="s">
        <v>322</v>
      </c>
      <c r="H239" s="221">
        <v>75.680000000000007</v>
      </c>
      <c r="I239" s="222">
        <v>12.9</v>
      </c>
      <c r="J239" s="222">
        <f>ROUND(I239*H239,2)</f>
        <v>976.26999999999998</v>
      </c>
      <c r="K239" s="223"/>
      <c r="L239" s="35"/>
      <c r="M239" s="224" t="s">
        <v>1</v>
      </c>
      <c r="N239" s="225" t="s">
        <v>38</v>
      </c>
      <c r="O239" s="226">
        <v>0.025000000000000001</v>
      </c>
      <c r="P239" s="226">
        <f>O239*H239</f>
        <v>1.8920000000000004</v>
      </c>
      <c r="Q239" s="226">
        <v>9.0000000000000006E-05</v>
      </c>
      <c r="R239" s="226">
        <f>Q239*H239</f>
        <v>0.0068112000000000008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976.26999999999998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976.26999999999998</v>
      </c>
      <c r="BL239" s="14" t="s">
        <v>288</v>
      </c>
      <c r="BM239" s="228" t="s">
        <v>678</v>
      </c>
    </row>
    <row r="240" s="2" customFormat="1" ht="33" customHeight="1">
      <c r="A240" s="29"/>
      <c r="B240" s="30"/>
      <c r="C240" s="217" t="s">
        <v>696</v>
      </c>
      <c r="D240" s="217" t="s">
        <v>284</v>
      </c>
      <c r="E240" s="218" t="s">
        <v>1691</v>
      </c>
      <c r="F240" s="219" t="s">
        <v>1692</v>
      </c>
      <c r="G240" s="220" t="s">
        <v>719</v>
      </c>
      <c r="H240" s="221">
        <v>2</v>
      </c>
      <c r="I240" s="222">
        <v>900</v>
      </c>
      <c r="J240" s="222">
        <f>ROUND(I240*H240,2)</f>
        <v>1800</v>
      </c>
      <c r="K240" s="223"/>
      <c r="L240" s="35"/>
      <c r="M240" s="224" t="s">
        <v>1</v>
      </c>
      <c r="N240" s="225" t="s">
        <v>38</v>
      </c>
      <c r="O240" s="226">
        <v>0</v>
      </c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1800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1800</v>
      </c>
      <c r="BL240" s="14" t="s">
        <v>288</v>
      </c>
      <c r="BM240" s="228" t="s">
        <v>1693</v>
      </c>
    </row>
    <row r="241" s="2" customFormat="1" ht="33" customHeight="1">
      <c r="A241" s="29"/>
      <c r="B241" s="30"/>
      <c r="C241" s="217" t="s">
        <v>700</v>
      </c>
      <c r="D241" s="217" t="s">
        <v>284</v>
      </c>
      <c r="E241" s="218" t="s">
        <v>1558</v>
      </c>
      <c r="F241" s="219" t="s">
        <v>1559</v>
      </c>
      <c r="G241" s="220" t="s">
        <v>719</v>
      </c>
      <c r="H241" s="221">
        <v>2</v>
      </c>
      <c r="I241" s="222">
        <v>1000</v>
      </c>
      <c r="J241" s="222">
        <f>ROUND(I241*H241,2)</f>
        <v>2000</v>
      </c>
      <c r="K241" s="223"/>
      <c r="L241" s="35"/>
      <c r="M241" s="224" t="s">
        <v>1</v>
      </c>
      <c r="N241" s="225" t="s">
        <v>38</v>
      </c>
      <c r="O241" s="226">
        <v>0</v>
      </c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2000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2000</v>
      </c>
      <c r="BL241" s="14" t="s">
        <v>288</v>
      </c>
      <c r="BM241" s="228" t="s">
        <v>1794</v>
      </c>
    </row>
    <row r="242" s="12" customFormat="1" ht="22.8" customHeight="1">
      <c r="A242" s="12"/>
      <c r="B242" s="202"/>
      <c r="C242" s="203"/>
      <c r="D242" s="204" t="s">
        <v>72</v>
      </c>
      <c r="E242" s="215" t="s">
        <v>315</v>
      </c>
      <c r="F242" s="215" t="s">
        <v>683</v>
      </c>
      <c r="G242" s="203"/>
      <c r="H242" s="203"/>
      <c r="I242" s="203"/>
      <c r="J242" s="216">
        <f>BK242</f>
        <v>16419.239999999998</v>
      </c>
      <c r="K242" s="203"/>
      <c r="L242" s="207"/>
      <c r="M242" s="208"/>
      <c r="N242" s="209"/>
      <c r="O242" s="209"/>
      <c r="P242" s="210">
        <f>SUM(P243:P248)</f>
        <v>28.096503999999999</v>
      </c>
      <c r="Q242" s="209"/>
      <c r="R242" s="210">
        <f>SUM(R243:R248)</f>
        <v>0.00017699999999999999</v>
      </c>
      <c r="S242" s="209"/>
      <c r="T242" s="211">
        <f>SUM(T243:T248)</f>
        <v>0.82954000000000006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12" t="s">
        <v>80</v>
      </c>
      <c r="AT242" s="213" t="s">
        <v>72</v>
      </c>
      <c r="AU242" s="213" t="s">
        <v>80</v>
      </c>
      <c r="AY242" s="212" t="s">
        <v>282</v>
      </c>
      <c r="BK242" s="214">
        <f>SUM(BK243:BK248)</f>
        <v>16419.239999999998</v>
      </c>
    </row>
    <row r="243" s="2" customFormat="1" ht="33" customHeight="1">
      <c r="A243" s="29"/>
      <c r="B243" s="30"/>
      <c r="C243" s="217" t="s">
        <v>704</v>
      </c>
      <c r="D243" s="217" t="s">
        <v>284</v>
      </c>
      <c r="E243" s="218" t="s">
        <v>693</v>
      </c>
      <c r="F243" s="219" t="s">
        <v>694</v>
      </c>
      <c r="G243" s="220" t="s">
        <v>322</v>
      </c>
      <c r="H243" s="221">
        <v>33.600000000000001</v>
      </c>
      <c r="I243" s="222">
        <v>115</v>
      </c>
      <c r="J243" s="222">
        <f>ROUND(I243*H243,2)</f>
        <v>3864</v>
      </c>
      <c r="K243" s="223"/>
      <c r="L243" s="35"/>
      <c r="M243" s="224" t="s">
        <v>1</v>
      </c>
      <c r="N243" s="225" t="s">
        <v>38</v>
      </c>
      <c r="O243" s="226">
        <v>0</v>
      </c>
      <c r="P243" s="226">
        <f>O243*H243</f>
        <v>0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3864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3864</v>
      </c>
      <c r="BL243" s="14" t="s">
        <v>288</v>
      </c>
      <c r="BM243" s="228" t="s">
        <v>695</v>
      </c>
    </row>
    <row r="244" s="2" customFormat="1" ht="16.5" customHeight="1">
      <c r="A244" s="29"/>
      <c r="B244" s="30"/>
      <c r="C244" s="217" t="s">
        <v>708</v>
      </c>
      <c r="D244" s="217" t="s">
        <v>284</v>
      </c>
      <c r="E244" s="218" t="s">
        <v>701</v>
      </c>
      <c r="F244" s="219" t="s">
        <v>702</v>
      </c>
      <c r="G244" s="220" t="s">
        <v>322</v>
      </c>
      <c r="H244" s="221">
        <v>68.340000000000003</v>
      </c>
      <c r="I244" s="222">
        <v>66.599999999999994</v>
      </c>
      <c r="J244" s="222">
        <f>ROUND(I244*H244,2)</f>
        <v>4551.4399999999996</v>
      </c>
      <c r="K244" s="223"/>
      <c r="L244" s="35"/>
      <c r="M244" s="224" t="s">
        <v>1</v>
      </c>
      <c r="N244" s="225" t="s">
        <v>38</v>
      </c>
      <c r="O244" s="226">
        <v>0.155</v>
      </c>
      <c r="P244" s="226">
        <f>O244*H244</f>
        <v>10.592700000000001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4551.4399999999996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4551.4399999999996</v>
      </c>
      <c r="BL244" s="14" t="s">
        <v>288</v>
      </c>
      <c r="BM244" s="228" t="s">
        <v>703</v>
      </c>
    </row>
    <row r="245" s="2" customFormat="1" ht="21.75" customHeight="1">
      <c r="A245" s="29"/>
      <c r="B245" s="30"/>
      <c r="C245" s="217" t="s">
        <v>712</v>
      </c>
      <c r="D245" s="217" t="s">
        <v>284</v>
      </c>
      <c r="E245" s="218" t="s">
        <v>705</v>
      </c>
      <c r="F245" s="219" t="s">
        <v>706</v>
      </c>
      <c r="G245" s="220" t="s">
        <v>322</v>
      </c>
      <c r="H245" s="221">
        <v>33.600000000000001</v>
      </c>
      <c r="I245" s="222">
        <v>84</v>
      </c>
      <c r="J245" s="222">
        <f>ROUND(I245*H245,2)</f>
        <v>2822.4000000000001</v>
      </c>
      <c r="K245" s="223"/>
      <c r="L245" s="35"/>
      <c r="M245" s="224" t="s">
        <v>1</v>
      </c>
      <c r="N245" s="225" t="s">
        <v>38</v>
      </c>
      <c r="O245" s="226">
        <v>0.19600000000000001</v>
      </c>
      <c r="P245" s="226">
        <f>O245*H245</f>
        <v>6.5856000000000003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2822.4000000000001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2822.4000000000001</v>
      </c>
      <c r="BL245" s="14" t="s">
        <v>288</v>
      </c>
      <c r="BM245" s="228" t="s">
        <v>707</v>
      </c>
    </row>
    <row r="246" s="2" customFormat="1" ht="21.75" customHeight="1">
      <c r="A246" s="29"/>
      <c r="B246" s="30"/>
      <c r="C246" s="217" t="s">
        <v>716</v>
      </c>
      <c r="D246" s="217" t="s">
        <v>284</v>
      </c>
      <c r="E246" s="218" t="s">
        <v>709</v>
      </c>
      <c r="F246" s="219" t="s">
        <v>710</v>
      </c>
      <c r="G246" s="220" t="s">
        <v>322</v>
      </c>
      <c r="H246" s="221">
        <v>34.740000000000002</v>
      </c>
      <c r="I246" s="222">
        <v>129</v>
      </c>
      <c r="J246" s="222">
        <f>ROUND(I246*H246,2)</f>
        <v>4481.46</v>
      </c>
      <c r="K246" s="223"/>
      <c r="L246" s="35"/>
      <c r="M246" s="224" t="s">
        <v>1</v>
      </c>
      <c r="N246" s="225" t="s">
        <v>38</v>
      </c>
      <c r="O246" s="226">
        <v>0.30499999999999999</v>
      </c>
      <c r="P246" s="226">
        <f>O246*H246</f>
        <v>10.595700000000001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4481.46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4481.46</v>
      </c>
      <c r="BL246" s="14" t="s">
        <v>288</v>
      </c>
      <c r="BM246" s="228" t="s">
        <v>711</v>
      </c>
    </row>
    <row r="247" s="2" customFormat="1" ht="21.75" customHeight="1">
      <c r="A247" s="29"/>
      <c r="B247" s="30"/>
      <c r="C247" s="217" t="s">
        <v>723</v>
      </c>
      <c r="D247" s="217" t="s">
        <v>284</v>
      </c>
      <c r="E247" s="218" t="s">
        <v>713</v>
      </c>
      <c r="F247" s="219" t="s">
        <v>714</v>
      </c>
      <c r="G247" s="220" t="s">
        <v>287</v>
      </c>
      <c r="H247" s="221">
        <v>41.252000000000002</v>
      </c>
      <c r="I247" s="222">
        <v>0.75</v>
      </c>
      <c r="J247" s="222">
        <f>ROUND(I247*H247,2)</f>
        <v>30.940000000000001</v>
      </c>
      <c r="K247" s="223"/>
      <c r="L247" s="35"/>
      <c r="M247" s="224" t="s">
        <v>1</v>
      </c>
      <c r="N247" s="225" t="s">
        <v>38</v>
      </c>
      <c r="O247" s="226">
        <v>0.002</v>
      </c>
      <c r="P247" s="226">
        <f>O247*H247</f>
        <v>0.082504000000000008</v>
      </c>
      <c r="Q247" s="226">
        <v>0</v>
      </c>
      <c r="R247" s="226">
        <f>Q247*H247</f>
        <v>0</v>
      </c>
      <c r="S247" s="226">
        <v>0.02</v>
      </c>
      <c r="T247" s="227">
        <f>S247*H247</f>
        <v>0.82504000000000011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30.940000000000001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30.940000000000001</v>
      </c>
      <c r="BL247" s="14" t="s">
        <v>288</v>
      </c>
      <c r="BM247" s="228" t="s">
        <v>715</v>
      </c>
    </row>
    <row r="248" s="2" customFormat="1" ht="21.75" customHeight="1">
      <c r="A248" s="29"/>
      <c r="B248" s="30"/>
      <c r="C248" s="217" t="s">
        <v>727</v>
      </c>
      <c r="D248" s="217" t="s">
        <v>284</v>
      </c>
      <c r="E248" s="218" t="s">
        <v>1695</v>
      </c>
      <c r="F248" s="219" t="s">
        <v>1696</v>
      </c>
      <c r="G248" s="220" t="s">
        <v>322</v>
      </c>
      <c r="H248" s="221">
        <v>0.29999999999999999</v>
      </c>
      <c r="I248" s="222">
        <v>2230</v>
      </c>
      <c r="J248" s="222">
        <f>ROUND(I248*H248,2)</f>
        <v>669</v>
      </c>
      <c r="K248" s="223"/>
      <c r="L248" s="35"/>
      <c r="M248" s="224" t="s">
        <v>1</v>
      </c>
      <c r="N248" s="225" t="s">
        <v>38</v>
      </c>
      <c r="O248" s="226">
        <v>0.80000000000000004</v>
      </c>
      <c r="P248" s="226">
        <f>O248*H248</f>
        <v>0.23999999999999999</v>
      </c>
      <c r="Q248" s="226">
        <v>0.00059000000000000003</v>
      </c>
      <c r="R248" s="226">
        <f>Q248*H248</f>
        <v>0.00017699999999999999</v>
      </c>
      <c r="S248" s="226">
        <v>0.014999999999999999</v>
      </c>
      <c r="T248" s="227">
        <f>S248*H248</f>
        <v>0.0044999999999999997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669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669</v>
      </c>
      <c r="BL248" s="14" t="s">
        <v>288</v>
      </c>
      <c r="BM248" s="228" t="s">
        <v>1795</v>
      </c>
    </row>
    <row r="249" s="12" customFormat="1" ht="22.8" customHeight="1">
      <c r="A249" s="12"/>
      <c r="B249" s="202"/>
      <c r="C249" s="203"/>
      <c r="D249" s="204" t="s">
        <v>72</v>
      </c>
      <c r="E249" s="215" t="s">
        <v>721</v>
      </c>
      <c r="F249" s="215" t="s">
        <v>722</v>
      </c>
      <c r="G249" s="203"/>
      <c r="H249" s="203"/>
      <c r="I249" s="203"/>
      <c r="J249" s="216">
        <f>BK249</f>
        <v>19426.799999999999</v>
      </c>
      <c r="K249" s="203"/>
      <c r="L249" s="207"/>
      <c r="M249" s="208"/>
      <c r="N249" s="209"/>
      <c r="O249" s="209"/>
      <c r="P249" s="210">
        <f>SUM(P250:P256)</f>
        <v>6.3235239999999999</v>
      </c>
      <c r="Q249" s="209"/>
      <c r="R249" s="210">
        <f>SUM(R250:R256)</f>
        <v>0</v>
      </c>
      <c r="S249" s="209"/>
      <c r="T249" s="211">
        <f>SUM(T250:T256)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2" t="s">
        <v>80</v>
      </c>
      <c r="AT249" s="213" t="s">
        <v>72</v>
      </c>
      <c r="AU249" s="213" t="s">
        <v>80</v>
      </c>
      <c r="AY249" s="212" t="s">
        <v>282</v>
      </c>
      <c r="BK249" s="214">
        <f>SUM(BK250:BK256)</f>
        <v>19426.799999999999</v>
      </c>
    </row>
    <row r="250" s="2" customFormat="1" ht="21.75" customHeight="1">
      <c r="A250" s="29"/>
      <c r="B250" s="30"/>
      <c r="C250" s="217" t="s">
        <v>731</v>
      </c>
      <c r="D250" s="217" t="s">
        <v>284</v>
      </c>
      <c r="E250" s="218" t="s">
        <v>724</v>
      </c>
      <c r="F250" s="219" t="s">
        <v>725</v>
      </c>
      <c r="G250" s="220" t="s">
        <v>429</v>
      </c>
      <c r="H250" s="221">
        <v>25.462</v>
      </c>
      <c r="I250" s="222">
        <v>42.700000000000003</v>
      </c>
      <c r="J250" s="222">
        <f>ROUND(I250*H250,2)</f>
        <v>1087.23</v>
      </c>
      <c r="K250" s="223"/>
      <c r="L250" s="35"/>
      <c r="M250" s="224" t="s">
        <v>1</v>
      </c>
      <c r="N250" s="225" t="s">
        <v>38</v>
      </c>
      <c r="O250" s="226">
        <v>0.029999999999999999</v>
      </c>
      <c r="P250" s="226">
        <f>O250*H250</f>
        <v>0.76385999999999998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1087.23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1087.23</v>
      </c>
      <c r="BL250" s="14" t="s">
        <v>288</v>
      </c>
      <c r="BM250" s="228" t="s">
        <v>726</v>
      </c>
    </row>
    <row r="251" s="2" customFormat="1" ht="21.75" customHeight="1">
      <c r="A251" s="29"/>
      <c r="B251" s="30"/>
      <c r="C251" s="217" t="s">
        <v>735</v>
      </c>
      <c r="D251" s="217" t="s">
        <v>284</v>
      </c>
      <c r="E251" s="218" t="s">
        <v>728</v>
      </c>
      <c r="F251" s="219" t="s">
        <v>729</v>
      </c>
      <c r="G251" s="220" t="s">
        <v>429</v>
      </c>
      <c r="H251" s="221">
        <v>179.12799999999999</v>
      </c>
      <c r="I251" s="222">
        <v>9.6300000000000008</v>
      </c>
      <c r="J251" s="222">
        <f>ROUND(I251*H251,2)</f>
        <v>1725</v>
      </c>
      <c r="K251" s="223"/>
      <c r="L251" s="35"/>
      <c r="M251" s="224" t="s">
        <v>1</v>
      </c>
      <c r="N251" s="225" t="s">
        <v>38</v>
      </c>
      <c r="O251" s="226">
        <v>0.002</v>
      </c>
      <c r="P251" s="226">
        <f>O251*H251</f>
        <v>0.35825599999999996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1725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1725</v>
      </c>
      <c r="BL251" s="14" t="s">
        <v>288</v>
      </c>
      <c r="BM251" s="228" t="s">
        <v>730</v>
      </c>
    </row>
    <row r="252" s="2" customFormat="1" ht="21.75" customHeight="1">
      <c r="A252" s="29"/>
      <c r="B252" s="30"/>
      <c r="C252" s="217" t="s">
        <v>739</v>
      </c>
      <c r="D252" s="217" t="s">
        <v>284</v>
      </c>
      <c r="E252" s="218" t="s">
        <v>732</v>
      </c>
      <c r="F252" s="219" t="s">
        <v>733</v>
      </c>
      <c r="G252" s="220" t="s">
        <v>429</v>
      </c>
      <c r="H252" s="221">
        <v>25.792000000000002</v>
      </c>
      <c r="I252" s="222">
        <v>48</v>
      </c>
      <c r="J252" s="222">
        <f>ROUND(I252*H252,2)</f>
        <v>1238.02</v>
      </c>
      <c r="K252" s="223"/>
      <c r="L252" s="35"/>
      <c r="M252" s="224" t="s">
        <v>1</v>
      </c>
      <c r="N252" s="225" t="s">
        <v>38</v>
      </c>
      <c r="O252" s="226">
        <v>0.032000000000000001</v>
      </c>
      <c r="P252" s="226">
        <f>O252*H252</f>
        <v>0.82534400000000008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1238.02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1238.02</v>
      </c>
      <c r="BL252" s="14" t="s">
        <v>288</v>
      </c>
      <c r="BM252" s="228" t="s">
        <v>734</v>
      </c>
    </row>
    <row r="253" s="2" customFormat="1" ht="21.75" customHeight="1">
      <c r="A253" s="29"/>
      <c r="B253" s="30"/>
      <c r="C253" s="217" t="s">
        <v>743</v>
      </c>
      <c r="D253" s="217" t="s">
        <v>284</v>
      </c>
      <c r="E253" s="218" t="s">
        <v>736</v>
      </c>
      <c r="F253" s="219" t="s">
        <v>737</v>
      </c>
      <c r="G253" s="220" t="s">
        <v>429</v>
      </c>
      <c r="H253" s="221">
        <v>257.92000000000002</v>
      </c>
      <c r="I253" s="222">
        <v>12.300000000000001</v>
      </c>
      <c r="J253" s="222">
        <f>ROUND(I253*H253,2)</f>
        <v>3172.4200000000001</v>
      </c>
      <c r="K253" s="223"/>
      <c r="L253" s="35"/>
      <c r="M253" s="224" t="s">
        <v>1</v>
      </c>
      <c r="N253" s="225" t="s">
        <v>38</v>
      </c>
      <c r="O253" s="226">
        <v>0.0030000000000000001</v>
      </c>
      <c r="P253" s="226">
        <f>O253*H253</f>
        <v>0.77376000000000011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3172.4200000000001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3172.4200000000001</v>
      </c>
      <c r="BL253" s="14" t="s">
        <v>288</v>
      </c>
      <c r="BM253" s="228" t="s">
        <v>738</v>
      </c>
    </row>
    <row r="254" s="2" customFormat="1" ht="21.75" customHeight="1">
      <c r="A254" s="29"/>
      <c r="B254" s="30"/>
      <c r="C254" s="217" t="s">
        <v>747</v>
      </c>
      <c r="D254" s="217" t="s">
        <v>284</v>
      </c>
      <c r="E254" s="218" t="s">
        <v>740</v>
      </c>
      <c r="F254" s="219" t="s">
        <v>741</v>
      </c>
      <c r="G254" s="220" t="s">
        <v>429</v>
      </c>
      <c r="H254" s="221">
        <v>22.655999999999999</v>
      </c>
      <c r="I254" s="222">
        <v>165</v>
      </c>
      <c r="J254" s="222">
        <f>ROUND(I254*H254,2)</f>
        <v>3738.2399999999998</v>
      </c>
      <c r="K254" s="223"/>
      <c r="L254" s="35"/>
      <c r="M254" s="224" t="s">
        <v>1</v>
      </c>
      <c r="N254" s="225" t="s">
        <v>38</v>
      </c>
      <c r="O254" s="226">
        <v>0.159</v>
      </c>
      <c r="P254" s="226">
        <f>O254*H254</f>
        <v>3.6023039999999997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3738.2399999999998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3738.2399999999998</v>
      </c>
      <c r="BL254" s="14" t="s">
        <v>288</v>
      </c>
      <c r="BM254" s="228" t="s">
        <v>742</v>
      </c>
    </row>
    <row r="255" s="2" customFormat="1" ht="44.25" customHeight="1">
      <c r="A255" s="29"/>
      <c r="B255" s="30"/>
      <c r="C255" s="217" t="s">
        <v>751</v>
      </c>
      <c r="D255" s="217" t="s">
        <v>284</v>
      </c>
      <c r="E255" s="218" t="s">
        <v>748</v>
      </c>
      <c r="F255" s="219" t="s">
        <v>749</v>
      </c>
      <c r="G255" s="220" t="s">
        <v>429</v>
      </c>
      <c r="H255" s="221">
        <v>7.7210000000000001</v>
      </c>
      <c r="I255" s="222">
        <v>253</v>
      </c>
      <c r="J255" s="222">
        <f>ROUND(I255*H255,2)</f>
        <v>1953.4100000000001</v>
      </c>
      <c r="K255" s="223"/>
      <c r="L255" s="35"/>
      <c r="M255" s="224" t="s">
        <v>1</v>
      </c>
      <c r="N255" s="225" t="s">
        <v>38</v>
      </c>
      <c r="O255" s="226">
        <v>0</v>
      </c>
      <c r="P255" s="226">
        <f>O255*H255</f>
        <v>0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1953.4100000000001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1953.4100000000001</v>
      </c>
      <c r="BL255" s="14" t="s">
        <v>288</v>
      </c>
      <c r="BM255" s="228" t="s">
        <v>750</v>
      </c>
    </row>
    <row r="256" s="2" customFormat="1" ht="44.25" customHeight="1">
      <c r="A256" s="29"/>
      <c r="B256" s="30"/>
      <c r="C256" s="217" t="s">
        <v>757</v>
      </c>
      <c r="D256" s="217" t="s">
        <v>284</v>
      </c>
      <c r="E256" s="218" t="s">
        <v>752</v>
      </c>
      <c r="F256" s="219" t="s">
        <v>753</v>
      </c>
      <c r="G256" s="220" t="s">
        <v>429</v>
      </c>
      <c r="H256" s="221">
        <v>12.896000000000001</v>
      </c>
      <c r="I256" s="222">
        <v>505</v>
      </c>
      <c r="J256" s="222">
        <f>ROUND(I256*H256,2)</f>
        <v>6512.4799999999996</v>
      </c>
      <c r="K256" s="223"/>
      <c r="L256" s="35"/>
      <c r="M256" s="224" t="s">
        <v>1</v>
      </c>
      <c r="N256" s="225" t="s">
        <v>38</v>
      </c>
      <c r="O256" s="226">
        <v>0</v>
      </c>
      <c r="P256" s="226">
        <f>O256*H256</f>
        <v>0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6512.4799999999996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6512.4799999999996</v>
      </c>
      <c r="BL256" s="14" t="s">
        <v>288</v>
      </c>
      <c r="BM256" s="228" t="s">
        <v>754</v>
      </c>
    </row>
    <row r="257" s="12" customFormat="1" ht="22.8" customHeight="1">
      <c r="A257" s="12"/>
      <c r="B257" s="202"/>
      <c r="C257" s="203"/>
      <c r="D257" s="204" t="s">
        <v>72</v>
      </c>
      <c r="E257" s="215" t="s">
        <v>755</v>
      </c>
      <c r="F257" s="215" t="s">
        <v>756</v>
      </c>
      <c r="G257" s="203"/>
      <c r="H257" s="203"/>
      <c r="I257" s="203"/>
      <c r="J257" s="216">
        <f>BK257</f>
        <v>21598.279999999999</v>
      </c>
      <c r="K257" s="203"/>
      <c r="L257" s="207"/>
      <c r="M257" s="208"/>
      <c r="N257" s="209"/>
      <c r="O257" s="209"/>
      <c r="P257" s="210">
        <f>P258</f>
        <v>33.471679999999999</v>
      </c>
      <c r="Q257" s="209"/>
      <c r="R257" s="210">
        <f>R258</f>
        <v>0</v>
      </c>
      <c r="S257" s="209"/>
      <c r="T257" s="211">
        <f>T258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2" t="s">
        <v>80</v>
      </c>
      <c r="AT257" s="213" t="s">
        <v>72</v>
      </c>
      <c r="AU257" s="213" t="s">
        <v>80</v>
      </c>
      <c r="AY257" s="212" t="s">
        <v>282</v>
      </c>
      <c r="BK257" s="214">
        <f>BK258</f>
        <v>21598.279999999999</v>
      </c>
    </row>
    <row r="258" s="2" customFormat="1" ht="21.75" customHeight="1">
      <c r="A258" s="29"/>
      <c r="B258" s="30"/>
      <c r="C258" s="217" t="s">
        <v>764</v>
      </c>
      <c r="D258" s="217" t="s">
        <v>284</v>
      </c>
      <c r="E258" s="218" t="s">
        <v>758</v>
      </c>
      <c r="F258" s="219" t="s">
        <v>759</v>
      </c>
      <c r="G258" s="220" t="s">
        <v>429</v>
      </c>
      <c r="H258" s="221">
        <v>22.616</v>
      </c>
      <c r="I258" s="222">
        <v>955</v>
      </c>
      <c r="J258" s="222">
        <f>ROUND(I258*H258,2)</f>
        <v>21598.279999999999</v>
      </c>
      <c r="K258" s="223"/>
      <c r="L258" s="35"/>
      <c r="M258" s="240" t="s">
        <v>1</v>
      </c>
      <c r="N258" s="241" t="s">
        <v>38</v>
      </c>
      <c r="O258" s="242">
        <v>1.48</v>
      </c>
      <c r="P258" s="242">
        <f>O258*H258</f>
        <v>33.471679999999999</v>
      </c>
      <c r="Q258" s="242">
        <v>0</v>
      </c>
      <c r="R258" s="242">
        <f>Q258*H258</f>
        <v>0</v>
      </c>
      <c r="S258" s="242">
        <v>0</v>
      </c>
      <c r="T258" s="243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288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21598.279999999999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21598.279999999999</v>
      </c>
      <c r="BL258" s="14" t="s">
        <v>288</v>
      </c>
      <c r="BM258" s="228" t="s">
        <v>1796</v>
      </c>
    </row>
    <row r="259" s="2" customFormat="1" ht="6.96" customHeight="1">
      <c r="A259" s="29"/>
      <c r="B259" s="56"/>
      <c r="C259" s="57"/>
      <c r="D259" s="57"/>
      <c r="E259" s="57"/>
      <c r="F259" s="57"/>
      <c r="G259" s="57"/>
      <c r="H259" s="57"/>
      <c r="I259" s="57"/>
      <c r="J259" s="57"/>
      <c r="K259" s="57"/>
      <c r="L259" s="35"/>
      <c r="M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</row>
  </sheetData>
  <sheetProtection sheet="1" autoFilter="0" formatColumns="0" formatRows="0" objects="1" scenarios="1" spinCount="100000" saltValue="WD66bPW3ZHJExxmM2cZOxxo6jUO5/9mZ4NF1QplZ6w7vZXdwq87QDMGxyG6IQgoKNGzTF8DFqOpQKt1q6GJz1g==" hashValue="jHWr32BxLTZi9taixp8Y4h+770bZhDP59gkThZ3CQJ1LVEzokS+/Dyk94R95sV8xkXmSp/sBY52tckf4PbQwvA==" algorithmName="SHA-512" password="CC35"/>
  <autoFilter ref="C129:K25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146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1565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1797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ROUND(J130, 2)</f>
        <v>4055196.71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ROUND((SUM(BE130:BE267)),  2)</f>
        <v>4055196.71</v>
      </c>
      <c r="G35" s="29"/>
      <c r="H35" s="29"/>
      <c r="I35" s="155">
        <v>0.20999999999999999</v>
      </c>
      <c r="J35" s="154">
        <f>ROUND(((SUM(BE130:BE267))*I35),  2)</f>
        <v>851591.31000000006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ROUND((SUM(BF130:BF267)),  2)</f>
        <v>0</v>
      </c>
      <c r="G36" s="29"/>
      <c r="H36" s="29"/>
      <c r="I36" s="155">
        <v>0.14999999999999999</v>
      </c>
      <c r="J36" s="154">
        <f>ROUND(((SUM(BF130:BF267))*I36),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ROUND((SUM(BG130:BG267)),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ROUND((SUM(BH130:BH267)),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ROUND((SUM(BI130:BI267)),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4906788.0199999996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1565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002-7 - Stoky F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J130</f>
        <v>4055196.7100000004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J131</f>
        <v>4055196.7100000004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J132</f>
        <v>2798631.21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J181</f>
        <v>38313.120000000003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J183</f>
        <v>33622.010000000002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J187</f>
        <v>41844.970000000001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J193</f>
        <v>131381.52000000002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J209</f>
        <v>782205.97000000009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J247</f>
        <v>47132.050000000003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J257</f>
        <v>63579.010000000009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J266</f>
        <v>118486.85000000001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6.96" customHeight="1">
      <c r="A110" s="29"/>
      <c r="B110" s="56"/>
      <c r="C110" s="57"/>
      <c r="D110" s="57"/>
      <c r="E110" s="57"/>
      <c r="F110" s="57"/>
      <c r="G110" s="57"/>
      <c r="H110" s="57"/>
      <c r="I110" s="57"/>
      <c r="J110" s="57"/>
      <c r="K110" s="57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="2" customFormat="1" ht="6.96" customHeight="1">
      <c r="A114" s="29"/>
      <c r="B114" s="58"/>
      <c r="C114" s="59"/>
      <c r="D114" s="59"/>
      <c r="E114" s="59"/>
      <c r="F114" s="59"/>
      <c r="G114" s="59"/>
      <c r="H114" s="59"/>
      <c r="I114" s="59"/>
      <c r="J114" s="59"/>
      <c r="K114" s="59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24.96" customHeight="1">
      <c r="A115" s="29"/>
      <c r="B115" s="30"/>
      <c r="C115" s="20" t="s">
        <v>267</v>
      </c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2" customHeight="1">
      <c r="A117" s="29"/>
      <c r="B117" s="30"/>
      <c r="C117" s="26" t="s">
        <v>14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26.25" customHeight="1">
      <c r="A118" s="29"/>
      <c r="B118" s="30"/>
      <c r="C118" s="31"/>
      <c r="D118" s="31"/>
      <c r="E118" s="174" t="str">
        <f>E7</f>
        <v>Kanalizace a ČOV pro obec Horní Kruty, místní část Dolní Kruty, Přestavlky a Bohouňovice II</v>
      </c>
      <c r="F118" s="26"/>
      <c r="G118" s="26"/>
      <c r="H118" s="26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1" customFormat="1" ht="12" customHeight="1">
      <c r="B119" s="18"/>
      <c r="C119" s="26" t="s">
        <v>246</v>
      </c>
      <c r="D119" s="19"/>
      <c r="E119" s="19"/>
      <c r="F119" s="19"/>
      <c r="G119" s="19"/>
      <c r="H119" s="19"/>
      <c r="I119" s="19"/>
      <c r="J119" s="19"/>
      <c r="K119" s="19"/>
      <c r="L119" s="17"/>
    </row>
    <row r="120" s="2" customFormat="1" ht="16.5" customHeight="1">
      <c r="A120" s="29"/>
      <c r="B120" s="30"/>
      <c r="C120" s="31"/>
      <c r="D120" s="31"/>
      <c r="E120" s="174" t="s">
        <v>1565</v>
      </c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248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6.5" customHeight="1">
      <c r="A122" s="29"/>
      <c r="B122" s="30"/>
      <c r="C122" s="31"/>
      <c r="D122" s="31"/>
      <c r="E122" s="66" t="str">
        <f>E11</f>
        <v>002-7 - Stoky F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6.96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2" customHeight="1">
      <c r="A124" s="29"/>
      <c r="B124" s="30"/>
      <c r="C124" s="26" t="s">
        <v>18</v>
      </c>
      <c r="D124" s="31"/>
      <c r="E124" s="31"/>
      <c r="F124" s="23" t="str">
        <f>F14</f>
        <v>Horní Kruty, místní část Dolní Kruty, Přestavlky a</v>
      </c>
      <c r="G124" s="31"/>
      <c r="H124" s="31"/>
      <c r="I124" s="26" t="s">
        <v>20</v>
      </c>
      <c r="J124" s="69" t="str">
        <f>IF(J14="","",J14)</f>
        <v>10. 2. 2021</v>
      </c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40.05" customHeight="1">
      <c r="A126" s="29"/>
      <c r="B126" s="30"/>
      <c r="C126" s="26" t="s">
        <v>22</v>
      </c>
      <c r="D126" s="31"/>
      <c r="E126" s="31"/>
      <c r="F126" s="23" t="str">
        <f>E17</f>
        <v>Obec Horní Kruty</v>
      </c>
      <c r="G126" s="31"/>
      <c r="H126" s="31"/>
      <c r="I126" s="26" t="s">
        <v>28</v>
      </c>
      <c r="J126" s="27" t="str">
        <f>E23</f>
        <v>Vodohospodářské inženýrské služby a.s.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5.15" customHeight="1">
      <c r="A127" s="29"/>
      <c r="B127" s="30"/>
      <c r="C127" s="26" t="s">
        <v>26</v>
      </c>
      <c r="D127" s="31"/>
      <c r="E127" s="31"/>
      <c r="F127" s="23" t="str">
        <f>IF(E20="","",E20)</f>
        <v xml:space="preserve"> </v>
      </c>
      <c r="G127" s="31"/>
      <c r="H127" s="31"/>
      <c r="I127" s="26" t="s">
        <v>31</v>
      </c>
      <c r="J127" s="27" t="str">
        <f>E26</f>
        <v xml:space="preserve"> 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0.32" customHeight="1">
      <c r="A128" s="29"/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11" customFormat="1" ht="29.28" customHeight="1">
      <c r="A129" s="190"/>
      <c r="B129" s="191"/>
      <c r="C129" s="192" t="s">
        <v>268</v>
      </c>
      <c r="D129" s="193" t="s">
        <v>58</v>
      </c>
      <c r="E129" s="193" t="s">
        <v>54</v>
      </c>
      <c r="F129" s="193" t="s">
        <v>55</v>
      </c>
      <c r="G129" s="193" t="s">
        <v>269</v>
      </c>
      <c r="H129" s="193" t="s">
        <v>270</v>
      </c>
      <c r="I129" s="193" t="s">
        <v>271</v>
      </c>
      <c r="J129" s="194" t="s">
        <v>252</v>
      </c>
      <c r="K129" s="195" t="s">
        <v>272</v>
      </c>
      <c r="L129" s="196"/>
      <c r="M129" s="90" t="s">
        <v>1</v>
      </c>
      <c r="N129" s="91" t="s">
        <v>37</v>
      </c>
      <c r="O129" s="91" t="s">
        <v>273</v>
      </c>
      <c r="P129" s="91" t="s">
        <v>274</v>
      </c>
      <c r="Q129" s="91" t="s">
        <v>275</v>
      </c>
      <c r="R129" s="91" t="s">
        <v>276</v>
      </c>
      <c r="S129" s="91" t="s">
        <v>277</v>
      </c>
      <c r="T129" s="92" t="s">
        <v>278</v>
      </c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</row>
    <row r="130" s="2" customFormat="1" ht="22.8" customHeight="1">
      <c r="A130" s="29"/>
      <c r="B130" s="30"/>
      <c r="C130" s="97" t="s">
        <v>279</v>
      </c>
      <c r="D130" s="31"/>
      <c r="E130" s="31"/>
      <c r="F130" s="31"/>
      <c r="G130" s="31"/>
      <c r="H130" s="31"/>
      <c r="I130" s="31"/>
      <c r="J130" s="197">
        <f>BK130</f>
        <v>4055196.7100000004</v>
      </c>
      <c r="K130" s="31"/>
      <c r="L130" s="35"/>
      <c r="M130" s="93"/>
      <c r="N130" s="198"/>
      <c r="O130" s="94"/>
      <c r="P130" s="199">
        <f>P131</f>
        <v>5565.8129039999994</v>
      </c>
      <c r="Q130" s="94"/>
      <c r="R130" s="199">
        <f>R131</f>
        <v>124.06989484999998</v>
      </c>
      <c r="S130" s="94"/>
      <c r="T130" s="200">
        <f>T131</f>
        <v>111.46978500000002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72</v>
      </c>
      <c r="AU130" s="14" t="s">
        <v>254</v>
      </c>
      <c r="BK130" s="201">
        <f>BK131</f>
        <v>4055196.7100000004</v>
      </c>
    </row>
    <row r="131" s="12" customFormat="1" ht="25.92" customHeight="1">
      <c r="A131" s="12"/>
      <c r="B131" s="202"/>
      <c r="C131" s="203"/>
      <c r="D131" s="204" t="s">
        <v>72</v>
      </c>
      <c r="E131" s="205" t="s">
        <v>280</v>
      </c>
      <c r="F131" s="205" t="s">
        <v>281</v>
      </c>
      <c r="G131" s="203"/>
      <c r="H131" s="203"/>
      <c r="I131" s="203"/>
      <c r="J131" s="206">
        <f>BK131</f>
        <v>4055196.7100000004</v>
      </c>
      <c r="K131" s="203"/>
      <c r="L131" s="207"/>
      <c r="M131" s="208"/>
      <c r="N131" s="209"/>
      <c r="O131" s="209"/>
      <c r="P131" s="210">
        <f>P132+P181+P183+P187+P193+P209+P247+P257+P266</f>
        <v>5565.8129039999994</v>
      </c>
      <c r="Q131" s="209"/>
      <c r="R131" s="210">
        <f>R132+R181+R183+R187+R193+R209+R247+R257+R266</f>
        <v>124.06989484999998</v>
      </c>
      <c r="S131" s="209"/>
      <c r="T131" s="211">
        <f>T132+T181+T183+T187+T193+T209+T247+T257+T266</f>
        <v>111.46978500000002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73</v>
      </c>
      <c r="AY131" s="212" t="s">
        <v>282</v>
      </c>
      <c r="BK131" s="214">
        <f>BK132+BK181+BK183+BK187+BK193+BK209+BK247+BK257+BK266</f>
        <v>4055196.7100000004</v>
      </c>
    </row>
    <row r="132" s="12" customFormat="1" ht="22.8" customHeight="1">
      <c r="A132" s="12"/>
      <c r="B132" s="202"/>
      <c r="C132" s="203"/>
      <c r="D132" s="204" t="s">
        <v>72</v>
      </c>
      <c r="E132" s="215" t="s">
        <v>80</v>
      </c>
      <c r="F132" s="215" t="s">
        <v>283</v>
      </c>
      <c r="G132" s="203"/>
      <c r="H132" s="203"/>
      <c r="I132" s="203"/>
      <c r="J132" s="216">
        <f>BK132</f>
        <v>2798631.21</v>
      </c>
      <c r="K132" s="203"/>
      <c r="L132" s="207"/>
      <c r="M132" s="208"/>
      <c r="N132" s="209"/>
      <c r="O132" s="209"/>
      <c r="P132" s="210">
        <f>SUM(P133:P180)</f>
        <v>4780.7993779999997</v>
      </c>
      <c r="Q132" s="209"/>
      <c r="R132" s="210">
        <f>SUM(R133:R180)</f>
        <v>4.742640090000001</v>
      </c>
      <c r="S132" s="209"/>
      <c r="T132" s="211">
        <f>SUM(T133:T180)</f>
        <v>94.961265000000012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80</v>
      </c>
      <c r="AY132" s="212" t="s">
        <v>282</v>
      </c>
      <c r="BK132" s="214">
        <f>SUM(BK133:BK180)</f>
        <v>2798631.21</v>
      </c>
    </row>
    <row r="133" s="2" customFormat="1" ht="21.75" customHeight="1">
      <c r="A133" s="29"/>
      <c r="B133" s="30"/>
      <c r="C133" s="217" t="s">
        <v>80</v>
      </c>
      <c r="D133" s="217" t="s">
        <v>284</v>
      </c>
      <c r="E133" s="218" t="s">
        <v>899</v>
      </c>
      <c r="F133" s="219" t="s">
        <v>900</v>
      </c>
      <c r="G133" s="220" t="s">
        <v>287</v>
      </c>
      <c r="H133" s="221">
        <v>27.039999999999999</v>
      </c>
      <c r="I133" s="222">
        <v>96.400000000000006</v>
      </c>
      <c r="J133" s="222">
        <f>ROUND(I133*H133,2)</f>
        <v>2606.6599999999999</v>
      </c>
      <c r="K133" s="223"/>
      <c r="L133" s="35"/>
      <c r="M133" s="224" t="s">
        <v>1</v>
      </c>
      <c r="N133" s="225" t="s">
        <v>38</v>
      </c>
      <c r="O133" s="226">
        <v>0.313</v>
      </c>
      <c r="P133" s="226">
        <f>O133*H133</f>
        <v>8.463519999999999</v>
      </c>
      <c r="Q133" s="226">
        <v>0</v>
      </c>
      <c r="R133" s="226">
        <f>Q133*H133</f>
        <v>0</v>
      </c>
      <c r="S133" s="226">
        <v>0.255</v>
      </c>
      <c r="T133" s="227">
        <f>S133*H133</f>
        <v>6.8952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2606.6599999999999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2606.6599999999999</v>
      </c>
      <c r="BL133" s="14" t="s">
        <v>288</v>
      </c>
      <c r="BM133" s="228" t="s">
        <v>1483</v>
      </c>
    </row>
    <row r="134" s="2" customFormat="1" ht="21.75" customHeight="1">
      <c r="A134" s="29"/>
      <c r="B134" s="30"/>
      <c r="C134" s="217" t="s">
        <v>82</v>
      </c>
      <c r="D134" s="217" t="s">
        <v>284</v>
      </c>
      <c r="E134" s="218" t="s">
        <v>1061</v>
      </c>
      <c r="F134" s="219" t="s">
        <v>1062</v>
      </c>
      <c r="G134" s="220" t="s">
        <v>287</v>
      </c>
      <c r="H134" s="221">
        <v>177.33000000000001</v>
      </c>
      <c r="I134" s="222">
        <v>64.599999999999994</v>
      </c>
      <c r="J134" s="222">
        <f>ROUND(I134*H134,2)</f>
        <v>11455.52</v>
      </c>
      <c r="K134" s="223"/>
      <c r="L134" s="35"/>
      <c r="M134" s="224" t="s">
        <v>1</v>
      </c>
      <c r="N134" s="225" t="s">
        <v>38</v>
      </c>
      <c r="O134" s="226">
        <v>0.13100000000000001</v>
      </c>
      <c r="P134" s="226">
        <f>O134*H134</f>
        <v>23.230230000000002</v>
      </c>
      <c r="Q134" s="226">
        <v>0</v>
      </c>
      <c r="R134" s="226">
        <f>Q134*H134</f>
        <v>0</v>
      </c>
      <c r="S134" s="226">
        <v>0.19</v>
      </c>
      <c r="T134" s="227">
        <f>S134*H134</f>
        <v>33.692700000000002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11455.52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11455.52</v>
      </c>
      <c r="BL134" s="14" t="s">
        <v>288</v>
      </c>
      <c r="BM134" s="228" t="s">
        <v>1063</v>
      </c>
    </row>
    <row r="135" s="2" customFormat="1" ht="21.75" customHeight="1">
      <c r="A135" s="29"/>
      <c r="B135" s="30"/>
      <c r="C135" s="217" t="s">
        <v>155</v>
      </c>
      <c r="D135" s="217" t="s">
        <v>284</v>
      </c>
      <c r="E135" s="218" t="s">
        <v>1064</v>
      </c>
      <c r="F135" s="219" t="s">
        <v>1065</v>
      </c>
      <c r="G135" s="220" t="s">
        <v>287</v>
      </c>
      <c r="H135" s="221">
        <v>62.149999999999999</v>
      </c>
      <c r="I135" s="222">
        <v>93.700000000000003</v>
      </c>
      <c r="J135" s="222">
        <f>ROUND(I135*H135,2)</f>
        <v>5823.46</v>
      </c>
      <c r="K135" s="223"/>
      <c r="L135" s="35"/>
      <c r="M135" s="224" t="s">
        <v>1</v>
      </c>
      <c r="N135" s="225" t="s">
        <v>38</v>
      </c>
      <c r="O135" s="226">
        <v>0.19</v>
      </c>
      <c r="P135" s="226">
        <f>O135*H135</f>
        <v>11.8085</v>
      </c>
      <c r="Q135" s="226">
        <v>0</v>
      </c>
      <c r="R135" s="226">
        <f>Q135*H135</f>
        <v>0</v>
      </c>
      <c r="S135" s="226">
        <v>0.28999999999999998</v>
      </c>
      <c r="T135" s="227">
        <f>S135*H135</f>
        <v>18.023499999999999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5823.46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5823.46</v>
      </c>
      <c r="BL135" s="14" t="s">
        <v>288</v>
      </c>
      <c r="BM135" s="228" t="s">
        <v>1066</v>
      </c>
    </row>
    <row r="136" s="2" customFormat="1" ht="21.75" customHeight="1">
      <c r="A136" s="29"/>
      <c r="B136" s="30"/>
      <c r="C136" s="217" t="s">
        <v>288</v>
      </c>
      <c r="D136" s="217" t="s">
        <v>284</v>
      </c>
      <c r="E136" s="218" t="s">
        <v>1067</v>
      </c>
      <c r="F136" s="219" t="s">
        <v>1068</v>
      </c>
      <c r="G136" s="220" t="s">
        <v>287</v>
      </c>
      <c r="H136" s="221">
        <v>49.545000000000002</v>
      </c>
      <c r="I136" s="222">
        <v>77.299999999999997</v>
      </c>
      <c r="J136" s="222">
        <f>ROUND(I136*H136,2)</f>
        <v>3829.8299999999999</v>
      </c>
      <c r="K136" s="223"/>
      <c r="L136" s="35"/>
      <c r="M136" s="224" t="s">
        <v>1</v>
      </c>
      <c r="N136" s="225" t="s">
        <v>38</v>
      </c>
      <c r="O136" s="226">
        <v>0.158</v>
      </c>
      <c r="P136" s="226">
        <f>O136*H136</f>
        <v>7.8281100000000006</v>
      </c>
      <c r="Q136" s="226">
        <v>0</v>
      </c>
      <c r="R136" s="226">
        <f>Q136*H136</f>
        <v>0</v>
      </c>
      <c r="S136" s="226">
        <v>0.098000000000000004</v>
      </c>
      <c r="T136" s="227">
        <f>S136*H136</f>
        <v>4.85541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3829.8299999999999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3829.8299999999999</v>
      </c>
      <c r="BL136" s="14" t="s">
        <v>288</v>
      </c>
      <c r="BM136" s="228" t="s">
        <v>1069</v>
      </c>
    </row>
    <row r="137" s="2" customFormat="1" ht="21.75" customHeight="1">
      <c r="A137" s="29"/>
      <c r="B137" s="30"/>
      <c r="C137" s="217" t="s">
        <v>299</v>
      </c>
      <c r="D137" s="217" t="s">
        <v>284</v>
      </c>
      <c r="E137" s="218" t="s">
        <v>1070</v>
      </c>
      <c r="F137" s="219" t="s">
        <v>1071</v>
      </c>
      <c r="G137" s="220" t="s">
        <v>287</v>
      </c>
      <c r="H137" s="221">
        <v>19.059999999999999</v>
      </c>
      <c r="I137" s="222">
        <v>111</v>
      </c>
      <c r="J137" s="222">
        <f>ROUND(I137*H137,2)</f>
        <v>2115.6599999999999</v>
      </c>
      <c r="K137" s="223"/>
      <c r="L137" s="35"/>
      <c r="M137" s="224" t="s">
        <v>1</v>
      </c>
      <c r="N137" s="225" t="s">
        <v>38</v>
      </c>
      <c r="O137" s="226">
        <v>0.218</v>
      </c>
      <c r="P137" s="226">
        <f>O137*H137</f>
        <v>4.1550799999999999</v>
      </c>
      <c r="Q137" s="226">
        <v>0</v>
      </c>
      <c r="R137" s="226">
        <f>Q137*H137</f>
        <v>0</v>
      </c>
      <c r="S137" s="226">
        <v>0.22</v>
      </c>
      <c r="T137" s="227">
        <f>S137*H137</f>
        <v>4.1932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2115.6599999999999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2115.6599999999999</v>
      </c>
      <c r="BL137" s="14" t="s">
        <v>288</v>
      </c>
      <c r="BM137" s="228" t="s">
        <v>1072</v>
      </c>
    </row>
    <row r="138" s="2" customFormat="1" ht="21.75" customHeight="1">
      <c r="A138" s="29"/>
      <c r="B138" s="30"/>
      <c r="C138" s="217" t="s">
        <v>303</v>
      </c>
      <c r="D138" s="217" t="s">
        <v>284</v>
      </c>
      <c r="E138" s="218" t="s">
        <v>1528</v>
      </c>
      <c r="F138" s="219" t="s">
        <v>1529</v>
      </c>
      <c r="G138" s="220" t="s">
        <v>287</v>
      </c>
      <c r="H138" s="221">
        <v>43.090000000000003</v>
      </c>
      <c r="I138" s="222">
        <v>187</v>
      </c>
      <c r="J138" s="222">
        <f>ROUND(I138*H138,2)</f>
        <v>8057.8299999999999</v>
      </c>
      <c r="K138" s="223"/>
      <c r="L138" s="35"/>
      <c r="M138" s="224" t="s">
        <v>1</v>
      </c>
      <c r="N138" s="225" t="s">
        <v>38</v>
      </c>
      <c r="O138" s="226">
        <v>0.378</v>
      </c>
      <c r="P138" s="226">
        <f>O138*H138</f>
        <v>16.288020000000003</v>
      </c>
      <c r="Q138" s="226">
        <v>0</v>
      </c>
      <c r="R138" s="226">
        <f>Q138*H138</f>
        <v>0</v>
      </c>
      <c r="S138" s="226">
        <v>0.316</v>
      </c>
      <c r="T138" s="227">
        <f>S138*H138</f>
        <v>13.616440000000001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8057.8299999999999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8057.8299999999999</v>
      </c>
      <c r="BL138" s="14" t="s">
        <v>288</v>
      </c>
      <c r="BM138" s="228" t="s">
        <v>1573</v>
      </c>
    </row>
    <row r="139" s="2" customFormat="1" ht="21.75" customHeight="1">
      <c r="A139" s="29"/>
      <c r="B139" s="30"/>
      <c r="C139" s="217" t="s">
        <v>307</v>
      </c>
      <c r="D139" s="217" t="s">
        <v>284</v>
      </c>
      <c r="E139" s="218" t="s">
        <v>316</v>
      </c>
      <c r="F139" s="219" t="s">
        <v>317</v>
      </c>
      <c r="G139" s="220" t="s">
        <v>287</v>
      </c>
      <c r="H139" s="221">
        <v>38.780999999999999</v>
      </c>
      <c r="I139" s="222">
        <v>70</v>
      </c>
      <c r="J139" s="222">
        <f>ROUND(I139*H139,2)</f>
        <v>2714.6700000000001</v>
      </c>
      <c r="K139" s="223"/>
      <c r="L139" s="35"/>
      <c r="M139" s="224" t="s">
        <v>1</v>
      </c>
      <c r="N139" s="225" t="s">
        <v>38</v>
      </c>
      <c r="O139" s="226">
        <v>0.012999999999999999</v>
      </c>
      <c r="P139" s="226">
        <f>O139*H139</f>
        <v>0.50415299999999996</v>
      </c>
      <c r="Q139" s="226">
        <v>9.0000000000000006E-05</v>
      </c>
      <c r="R139" s="226">
        <f>Q139*H139</f>
        <v>0.0034902900000000001</v>
      </c>
      <c r="S139" s="226">
        <v>0.11500000000000001</v>
      </c>
      <c r="T139" s="227">
        <f>S139*H139</f>
        <v>4.4598149999999999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2714.6700000000001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2714.6700000000001</v>
      </c>
      <c r="BL139" s="14" t="s">
        <v>288</v>
      </c>
      <c r="BM139" s="228" t="s">
        <v>1574</v>
      </c>
    </row>
    <row r="140" s="2" customFormat="1" ht="16.5" customHeight="1">
      <c r="A140" s="29"/>
      <c r="B140" s="30"/>
      <c r="C140" s="217" t="s">
        <v>311</v>
      </c>
      <c r="D140" s="217" t="s">
        <v>284</v>
      </c>
      <c r="E140" s="218" t="s">
        <v>810</v>
      </c>
      <c r="F140" s="219" t="s">
        <v>811</v>
      </c>
      <c r="G140" s="220" t="s">
        <v>322</v>
      </c>
      <c r="H140" s="221">
        <v>45</v>
      </c>
      <c r="I140" s="222">
        <v>59.899999999999999</v>
      </c>
      <c r="J140" s="222">
        <f>ROUND(I140*H140,2)</f>
        <v>2695.5</v>
      </c>
      <c r="K140" s="223"/>
      <c r="L140" s="35"/>
      <c r="M140" s="224" t="s">
        <v>1</v>
      </c>
      <c r="N140" s="225" t="s">
        <v>38</v>
      </c>
      <c r="O140" s="226">
        <v>0.13300000000000001</v>
      </c>
      <c r="P140" s="226">
        <f>O140*H140</f>
        <v>5.9850000000000003</v>
      </c>
      <c r="Q140" s="226">
        <v>0</v>
      </c>
      <c r="R140" s="226">
        <f>Q140*H140</f>
        <v>0</v>
      </c>
      <c r="S140" s="226">
        <v>0.20499999999999999</v>
      </c>
      <c r="T140" s="227">
        <f>S140*H140</f>
        <v>9.2249999999999996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2695.5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2695.5</v>
      </c>
      <c r="BL140" s="14" t="s">
        <v>288</v>
      </c>
      <c r="BM140" s="228" t="s">
        <v>1484</v>
      </c>
    </row>
    <row r="141" s="2" customFormat="1" ht="16.5" customHeight="1">
      <c r="A141" s="29"/>
      <c r="B141" s="30"/>
      <c r="C141" s="217" t="s">
        <v>315</v>
      </c>
      <c r="D141" s="217" t="s">
        <v>284</v>
      </c>
      <c r="E141" s="218" t="s">
        <v>320</v>
      </c>
      <c r="F141" s="219" t="s">
        <v>321</v>
      </c>
      <c r="G141" s="220" t="s">
        <v>322</v>
      </c>
      <c r="H141" s="221">
        <v>10</v>
      </c>
      <c r="I141" s="222">
        <v>273</v>
      </c>
      <c r="J141" s="222">
        <f>ROUND(I141*H141,2)</f>
        <v>2730</v>
      </c>
      <c r="K141" s="223"/>
      <c r="L141" s="35"/>
      <c r="M141" s="224" t="s">
        <v>1</v>
      </c>
      <c r="N141" s="225" t="s">
        <v>38</v>
      </c>
      <c r="O141" s="226">
        <v>0.30299999999999999</v>
      </c>
      <c r="P141" s="226">
        <f>O141*H141</f>
        <v>3.0299999999999998</v>
      </c>
      <c r="Q141" s="226">
        <v>0.0071900000000000002</v>
      </c>
      <c r="R141" s="226">
        <f>Q141*H141</f>
        <v>0.071900000000000006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2730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2730</v>
      </c>
      <c r="BL141" s="14" t="s">
        <v>288</v>
      </c>
      <c r="BM141" s="228" t="s">
        <v>1662</v>
      </c>
    </row>
    <row r="142" s="2" customFormat="1" ht="21.75" customHeight="1">
      <c r="A142" s="29"/>
      <c r="B142" s="30"/>
      <c r="C142" s="217" t="s">
        <v>319</v>
      </c>
      <c r="D142" s="217" t="s">
        <v>284</v>
      </c>
      <c r="E142" s="218" t="s">
        <v>325</v>
      </c>
      <c r="F142" s="219" t="s">
        <v>326</v>
      </c>
      <c r="G142" s="220" t="s">
        <v>327</v>
      </c>
      <c r="H142" s="221">
        <v>348</v>
      </c>
      <c r="I142" s="222">
        <v>74.900000000000006</v>
      </c>
      <c r="J142" s="222">
        <f>ROUND(I142*H142,2)</f>
        <v>26065.200000000001</v>
      </c>
      <c r="K142" s="223"/>
      <c r="L142" s="35"/>
      <c r="M142" s="224" t="s">
        <v>1</v>
      </c>
      <c r="N142" s="225" t="s">
        <v>38</v>
      </c>
      <c r="O142" s="226">
        <v>0.184</v>
      </c>
      <c r="P142" s="226">
        <f>O142*H142</f>
        <v>64.031999999999996</v>
      </c>
      <c r="Q142" s="226">
        <v>3.0000000000000001E-05</v>
      </c>
      <c r="R142" s="226">
        <f>Q142*H142</f>
        <v>0.01044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26065.200000000001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26065.200000000001</v>
      </c>
      <c r="BL142" s="14" t="s">
        <v>288</v>
      </c>
      <c r="BM142" s="228" t="s">
        <v>328</v>
      </c>
    </row>
    <row r="143" s="2" customFormat="1" ht="21.75" customHeight="1">
      <c r="A143" s="29"/>
      <c r="B143" s="30"/>
      <c r="C143" s="217" t="s">
        <v>324</v>
      </c>
      <c r="D143" s="217" t="s">
        <v>284</v>
      </c>
      <c r="E143" s="218" t="s">
        <v>330</v>
      </c>
      <c r="F143" s="219" t="s">
        <v>331</v>
      </c>
      <c r="G143" s="220" t="s">
        <v>332</v>
      </c>
      <c r="H143" s="221">
        <v>29</v>
      </c>
      <c r="I143" s="222">
        <v>43.899999999999999</v>
      </c>
      <c r="J143" s="222">
        <f>ROUND(I143*H143,2)</f>
        <v>1273.0999999999999</v>
      </c>
      <c r="K143" s="223"/>
      <c r="L143" s="35"/>
      <c r="M143" s="224" t="s">
        <v>1</v>
      </c>
      <c r="N143" s="225" t="s">
        <v>38</v>
      </c>
      <c r="O143" s="226">
        <v>0</v>
      </c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1273.0999999999999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1273.0999999999999</v>
      </c>
      <c r="BL143" s="14" t="s">
        <v>288</v>
      </c>
      <c r="BM143" s="228" t="s">
        <v>333</v>
      </c>
    </row>
    <row r="144" s="2" customFormat="1" ht="16.5" customHeight="1">
      <c r="A144" s="29"/>
      <c r="B144" s="30"/>
      <c r="C144" s="217" t="s">
        <v>329</v>
      </c>
      <c r="D144" s="217" t="s">
        <v>284</v>
      </c>
      <c r="E144" s="218" t="s">
        <v>335</v>
      </c>
      <c r="F144" s="219" t="s">
        <v>336</v>
      </c>
      <c r="G144" s="220" t="s">
        <v>322</v>
      </c>
      <c r="H144" s="221">
        <v>31.600000000000001</v>
      </c>
      <c r="I144" s="222">
        <v>248</v>
      </c>
      <c r="J144" s="222">
        <f>ROUND(I144*H144,2)</f>
        <v>7836.8000000000002</v>
      </c>
      <c r="K144" s="223"/>
      <c r="L144" s="35"/>
      <c r="M144" s="224" t="s">
        <v>1</v>
      </c>
      <c r="N144" s="225" t="s">
        <v>38</v>
      </c>
      <c r="O144" s="226">
        <v>0.58099999999999996</v>
      </c>
      <c r="P144" s="226">
        <f>O144*H144</f>
        <v>18.3596</v>
      </c>
      <c r="Q144" s="226">
        <v>0.036900000000000002</v>
      </c>
      <c r="R144" s="226">
        <f>Q144*H144</f>
        <v>1.1660400000000002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7836.8000000000002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7836.8000000000002</v>
      </c>
      <c r="BL144" s="14" t="s">
        <v>288</v>
      </c>
      <c r="BM144" s="228" t="s">
        <v>337</v>
      </c>
    </row>
    <row r="145" s="2" customFormat="1" ht="16.5" customHeight="1">
      <c r="A145" s="29"/>
      <c r="B145" s="30"/>
      <c r="C145" s="217" t="s">
        <v>334</v>
      </c>
      <c r="D145" s="217" t="s">
        <v>284</v>
      </c>
      <c r="E145" s="218" t="s">
        <v>778</v>
      </c>
      <c r="F145" s="219" t="s">
        <v>779</v>
      </c>
      <c r="G145" s="220" t="s">
        <v>322</v>
      </c>
      <c r="H145" s="221">
        <v>6.3200000000000003</v>
      </c>
      <c r="I145" s="222">
        <v>325</v>
      </c>
      <c r="J145" s="222">
        <f>ROUND(I145*H145,2)</f>
        <v>2054</v>
      </c>
      <c r="K145" s="223"/>
      <c r="L145" s="35"/>
      <c r="M145" s="224" t="s">
        <v>1</v>
      </c>
      <c r="N145" s="225" t="s">
        <v>38</v>
      </c>
      <c r="O145" s="226">
        <v>0.81799999999999995</v>
      </c>
      <c r="P145" s="226">
        <f>O145*H145</f>
        <v>5.1697600000000001</v>
      </c>
      <c r="Q145" s="226">
        <v>0.0086800000000000002</v>
      </c>
      <c r="R145" s="226">
        <f>Q145*H145</f>
        <v>0.054857600000000006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2054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2054</v>
      </c>
      <c r="BL145" s="14" t="s">
        <v>288</v>
      </c>
      <c r="BM145" s="228" t="s">
        <v>780</v>
      </c>
    </row>
    <row r="146" s="2" customFormat="1" ht="21.75" customHeight="1">
      <c r="A146" s="29"/>
      <c r="B146" s="30"/>
      <c r="C146" s="217" t="s">
        <v>338</v>
      </c>
      <c r="D146" s="217" t="s">
        <v>284</v>
      </c>
      <c r="E146" s="218" t="s">
        <v>339</v>
      </c>
      <c r="F146" s="219" t="s">
        <v>340</v>
      </c>
      <c r="G146" s="220" t="s">
        <v>322</v>
      </c>
      <c r="H146" s="221">
        <v>47.399999999999999</v>
      </c>
      <c r="I146" s="222">
        <v>238</v>
      </c>
      <c r="J146" s="222">
        <f>ROUND(I146*H146,2)</f>
        <v>11281.200000000001</v>
      </c>
      <c r="K146" s="223"/>
      <c r="L146" s="35"/>
      <c r="M146" s="224" t="s">
        <v>1</v>
      </c>
      <c r="N146" s="225" t="s">
        <v>38</v>
      </c>
      <c r="O146" s="226">
        <v>0.54700000000000004</v>
      </c>
      <c r="P146" s="226">
        <f>O146*H146</f>
        <v>25.927800000000001</v>
      </c>
      <c r="Q146" s="226">
        <v>0.036900000000000002</v>
      </c>
      <c r="R146" s="226">
        <f>Q146*H146</f>
        <v>1.7490600000000001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11281.200000000001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11281.200000000001</v>
      </c>
      <c r="BL146" s="14" t="s">
        <v>288</v>
      </c>
      <c r="BM146" s="228" t="s">
        <v>341</v>
      </c>
    </row>
    <row r="147" s="2" customFormat="1" ht="21.75" customHeight="1">
      <c r="A147" s="29"/>
      <c r="B147" s="30"/>
      <c r="C147" s="217" t="s">
        <v>8</v>
      </c>
      <c r="D147" s="217" t="s">
        <v>284</v>
      </c>
      <c r="E147" s="218" t="s">
        <v>342</v>
      </c>
      <c r="F147" s="219" t="s">
        <v>343</v>
      </c>
      <c r="G147" s="220" t="s">
        <v>322</v>
      </c>
      <c r="H147" s="221">
        <v>351.58999999999997</v>
      </c>
      <c r="I147" s="222">
        <v>63.100000000000001</v>
      </c>
      <c r="J147" s="222">
        <f>ROUND(I147*H147,2)</f>
        <v>22185.330000000002</v>
      </c>
      <c r="K147" s="223"/>
      <c r="L147" s="35"/>
      <c r="M147" s="224" t="s">
        <v>1</v>
      </c>
      <c r="N147" s="225" t="s">
        <v>38</v>
      </c>
      <c r="O147" s="226">
        <v>0.113</v>
      </c>
      <c r="P147" s="226">
        <f>O147*H147</f>
        <v>39.729669999999999</v>
      </c>
      <c r="Q147" s="226">
        <v>0.00013999999999999999</v>
      </c>
      <c r="R147" s="226">
        <f>Q147*H147</f>
        <v>0.049222599999999991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22185.330000000002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22185.330000000002</v>
      </c>
      <c r="BL147" s="14" t="s">
        <v>288</v>
      </c>
      <c r="BM147" s="228" t="s">
        <v>908</v>
      </c>
    </row>
    <row r="148" s="2" customFormat="1" ht="21.75" customHeight="1">
      <c r="A148" s="29"/>
      <c r="B148" s="30"/>
      <c r="C148" s="217" t="s">
        <v>345</v>
      </c>
      <c r="D148" s="217" t="s">
        <v>284</v>
      </c>
      <c r="E148" s="218" t="s">
        <v>346</v>
      </c>
      <c r="F148" s="219" t="s">
        <v>347</v>
      </c>
      <c r="G148" s="220" t="s">
        <v>322</v>
      </c>
      <c r="H148" s="221">
        <v>351.58999999999997</v>
      </c>
      <c r="I148" s="222">
        <v>36.799999999999997</v>
      </c>
      <c r="J148" s="222">
        <f>ROUND(I148*H148,2)</f>
        <v>12938.51</v>
      </c>
      <c r="K148" s="223"/>
      <c r="L148" s="35"/>
      <c r="M148" s="224" t="s">
        <v>1</v>
      </c>
      <c r="N148" s="225" t="s">
        <v>38</v>
      </c>
      <c r="O148" s="226">
        <v>0.072999999999999995</v>
      </c>
      <c r="P148" s="226">
        <f>O148*H148</f>
        <v>25.666069999999998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12938.51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12938.51</v>
      </c>
      <c r="BL148" s="14" t="s">
        <v>288</v>
      </c>
      <c r="BM148" s="228" t="s">
        <v>909</v>
      </c>
    </row>
    <row r="149" s="2" customFormat="1" ht="21.75" customHeight="1">
      <c r="A149" s="29"/>
      <c r="B149" s="30"/>
      <c r="C149" s="217" t="s">
        <v>349</v>
      </c>
      <c r="D149" s="217" t="s">
        <v>284</v>
      </c>
      <c r="E149" s="218" t="s">
        <v>350</v>
      </c>
      <c r="F149" s="219" t="s">
        <v>351</v>
      </c>
      <c r="G149" s="220" t="s">
        <v>287</v>
      </c>
      <c r="H149" s="221">
        <v>216.112</v>
      </c>
      <c r="I149" s="222">
        <v>50.399999999999999</v>
      </c>
      <c r="J149" s="222">
        <f>ROUND(I149*H149,2)</f>
        <v>10892.040000000001</v>
      </c>
      <c r="K149" s="223"/>
      <c r="L149" s="35"/>
      <c r="M149" s="224" t="s">
        <v>1</v>
      </c>
      <c r="N149" s="225" t="s">
        <v>38</v>
      </c>
      <c r="O149" s="226">
        <v>0.075999999999999998</v>
      </c>
      <c r="P149" s="226">
        <f>O149*H149</f>
        <v>16.424512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10892.040000000001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10892.040000000001</v>
      </c>
      <c r="BL149" s="14" t="s">
        <v>288</v>
      </c>
      <c r="BM149" s="228" t="s">
        <v>352</v>
      </c>
    </row>
    <row r="150" s="2" customFormat="1" ht="33" customHeight="1">
      <c r="A150" s="29"/>
      <c r="B150" s="30"/>
      <c r="C150" s="217" t="s">
        <v>353</v>
      </c>
      <c r="D150" s="217" t="s">
        <v>284</v>
      </c>
      <c r="E150" s="218" t="s">
        <v>1082</v>
      </c>
      <c r="F150" s="219" t="s">
        <v>1083</v>
      </c>
      <c r="G150" s="220" t="s">
        <v>356</v>
      </c>
      <c r="H150" s="221">
        <v>58.979999999999997</v>
      </c>
      <c r="I150" s="222">
        <v>820</v>
      </c>
      <c r="J150" s="222">
        <f>ROUND(I150*H150,2)</f>
        <v>48363.599999999999</v>
      </c>
      <c r="K150" s="223"/>
      <c r="L150" s="35"/>
      <c r="M150" s="224" t="s">
        <v>1</v>
      </c>
      <c r="N150" s="225" t="s">
        <v>38</v>
      </c>
      <c r="O150" s="226">
        <v>1.583</v>
      </c>
      <c r="P150" s="226">
        <f>O150*H150</f>
        <v>93.365339999999989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48363.599999999999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48363.599999999999</v>
      </c>
      <c r="BL150" s="14" t="s">
        <v>288</v>
      </c>
      <c r="BM150" s="228" t="s">
        <v>1084</v>
      </c>
    </row>
    <row r="151" s="2" customFormat="1" ht="33" customHeight="1">
      <c r="A151" s="29"/>
      <c r="B151" s="30"/>
      <c r="C151" s="217" t="s">
        <v>358</v>
      </c>
      <c r="D151" s="217" t="s">
        <v>284</v>
      </c>
      <c r="E151" s="218" t="s">
        <v>1085</v>
      </c>
      <c r="F151" s="219" t="s">
        <v>1086</v>
      </c>
      <c r="G151" s="220" t="s">
        <v>356</v>
      </c>
      <c r="H151" s="221">
        <v>58.979999999999997</v>
      </c>
      <c r="I151" s="222">
        <v>1090</v>
      </c>
      <c r="J151" s="222">
        <f>ROUND(I151*H151,2)</f>
        <v>64288.199999999997</v>
      </c>
      <c r="K151" s="223"/>
      <c r="L151" s="35"/>
      <c r="M151" s="224" t="s">
        <v>1</v>
      </c>
      <c r="N151" s="225" t="s">
        <v>38</v>
      </c>
      <c r="O151" s="226">
        <v>2.1000000000000001</v>
      </c>
      <c r="P151" s="226">
        <f>O151*H151</f>
        <v>123.858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64288.199999999997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64288.199999999997</v>
      </c>
      <c r="BL151" s="14" t="s">
        <v>288</v>
      </c>
      <c r="BM151" s="228" t="s">
        <v>1087</v>
      </c>
    </row>
    <row r="152" s="2" customFormat="1" ht="33" customHeight="1">
      <c r="A152" s="29"/>
      <c r="B152" s="30"/>
      <c r="C152" s="217" t="s">
        <v>362</v>
      </c>
      <c r="D152" s="217" t="s">
        <v>284</v>
      </c>
      <c r="E152" s="218" t="s">
        <v>1575</v>
      </c>
      <c r="F152" s="219" t="s">
        <v>1576</v>
      </c>
      <c r="G152" s="220" t="s">
        <v>356</v>
      </c>
      <c r="H152" s="221">
        <v>401.32299999999998</v>
      </c>
      <c r="I152" s="222">
        <v>958</v>
      </c>
      <c r="J152" s="222">
        <f>ROUND(I152*H152,2)</f>
        <v>384467.42999999999</v>
      </c>
      <c r="K152" s="223"/>
      <c r="L152" s="35"/>
      <c r="M152" s="224" t="s">
        <v>1</v>
      </c>
      <c r="N152" s="225" t="s">
        <v>38</v>
      </c>
      <c r="O152" s="226">
        <v>1.8500000000000001</v>
      </c>
      <c r="P152" s="226">
        <f>O152*H152</f>
        <v>742.44754999999998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384467.42999999999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384467.42999999999</v>
      </c>
      <c r="BL152" s="14" t="s">
        <v>288</v>
      </c>
      <c r="BM152" s="228" t="s">
        <v>357</v>
      </c>
    </row>
    <row r="153" s="2" customFormat="1" ht="33" customHeight="1">
      <c r="A153" s="29"/>
      <c r="B153" s="30"/>
      <c r="C153" s="217" t="s">
        <v>7</v>
      </c>
      <c r="D153" s="217" t="s">
        <v>284</v>
      </c>
      <c r="E153" s="218" t="s">
        <v>1577</v>
      </c>
      <c r="F153" s="219" t="s">
        <v>1578</v>
      </c>
      <c r="G153" s="220" t="s">
        <v>356</v>
      </c>
      <c r="H153" s="221">
        <v>401.32299999999998</v>
      </c>
      <c r="I153" s="222">
        <v>1290</v>
      </c>
      <c r="J153" s="222">
        <f>ROUND(I153*H153,2)</f>
        <v>517706.66999999998</v>
      </c>
      <c r="K153" s="223"/>
      <c r="L153" s="35"/>
      <c r="M153" s="224" t="s">
        <v>1</v>
      </c>
      <c r="N153" s="225" t="s">
        <v>38</v>
      </c>
      <c r="O153" s="226">
        <v>2.4900000000000002</v>
      </c>
      <c r="P153" s="226">
        <f>O153*H153</f>
        <v>999.29426999999998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517706.66999999998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517706.66999999998</v>
      </c>
      <c r="BL153" s="14" t="s">
        <v>288</v>
      </c>
      <c r="BM153" s="228" t="s">
        <v>361</v>
      </c>
    </row>
    <row r="154" s="2" customFormat="1" ht="16.5" customHeight="1">
      <c r="A154" s="29"/>
      <c r="B154" s="30"/>
      <c r="C154" s="217" t="s">
        <v>369</v>
      </c>
      <c r="D154" s="217" t="s">
        <v>284</v>
      </c>
      <c r="E154" s="218" t="s">
        <v>370</v>
      </c>
      <c r="F154" s="219" t="s">
        <v>371</v>
      </c>
      <c r="G154" s="220" t="s">
        <v>356</v>
      </c>
      <c r="H154" s="221">
        <v>276.18200000000002</v>
      </c>
      <c r="I154" s="222">
        <v>509</v>
      </c>
      <c r="J154" s="222">
        <f>ROUND(I154*H154,2)</f>
        <v>140576.64000000001</v>
      </c>
      <c r="K154" s="223"/>
      <c r="L154" s="35"/>
      <c r="M154" s="224" t="s">
        <v>1</v>
      </c>
      <c r="N154" s="225" t="s">
        <v>38</v>
      </c>
      <c r="O154" s="226">
        <v>1.7629999999999999</v>
      </c>
      <c r="P154" s="226">
        <f>O154*H154</f>
        <v>486.90886599999999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140576.64000000001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140576.64000000001</v>
      </c>
      <c r="BL154" s="14" t="s">
        <v>288</v>
      </c>
      <c r="BM154" s="228" t="s">
        <v>372</v>
      </c>
    </row>
    <row r="155" s="2" customFormat="1" ht="44.25" customHeight="1">
      <c r="A155" s="29"/>
      <c r="B155" s="30"/>
      <c r="C155" s="217" t="s">
        <v>373</v>
      </c>
      <c r="D155" s="217" t="s">
        <v>284</v>
      </c>
      <c r="E155" s="218" t="s">
        <v>1585</v>
      </c>
      <c r="F155" s="219" t="s">
        <v>1586</v>
      </c>
      <c r="G155" s="220" t="s">
        <v>322</v>
      </c>
      <c r="H155" s="221">
        <v>26.920000000000002</v>
      </c>
      <c r="I155" s="222">
        <v>2190</v>
      </c>
      <c r="J155" s="222">
        <f>ROUND(I155*H155,2)</f>
        <v>58954.800000000003</v>
      </c>
      <c r="K155" s="223"/>
      <c r="L155" s="35"/>
      <c r="M155" s="224" t="s">
        <v>1</v>
      </c>
      <c r="N155" s="225" t="s">
        <v>38</v>
      </c>
      <c r="O155" s="226">
        <v>0.94899999999999995</v>
      </c>
      <c r="P155" s="226">
        <f>O155*H155</f>
        <v>25.547080000000001</v>
      </c>
      <c r="Q155" s="226">
        <v>0.0035999999999999999</v>
      </c>
      <c r="R155" s="226">
        <f>Q155*H155</f>
        <v>0.096911999999999998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58954.800000000003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58954.800000000003</v>
      </c>
      <c r="BL155" s="14" t="s">
        <v>288</v>
      </c>
      <c r="BM155" s="228" t="s">
        <v>1587</v>
      </c>
    </row>
    <row r="156" s="2" customFormat="1" ht="21.75" customHeight="1">
      <c r="A156" s="29"/>
      <c r="B156" s="30"/>
      <c r="C156" s="217" t="s">
        <v>377</v>
      </c>
      <c r="D156" s="217" t="s">
        <v>284</v>
      </c>
      <c r="E156" s="218" t="s">
        <v>1106</v>
      </c>
      <c r="F156" s="219" t="s">
        <v>1107</v>
      </c>
      <c r="G156" s="220" t="s">
        <v>287</v>
      </c>
      <c r="H156" s="221">
        <v>30.870000000000001</v>
      </c>
      <c r="I156" s="222">
        <v>115</v>
      </c>
      <c r="J156" s="222">
        <f>ROUND(I156*H156,2)</f>
        <v>3550.0500000000002</v>
      </c>
      <c r="K156" s="223"/>
      <c r="L156" s="35"/>
      <c r="M156" s="224" t="s">
        <v>1</v>
      </c>
      <c r="N156" s="225" t="s">
        <v>38</v>
      </c>
      <c r="O156" s="226">
        <v>0.23599999999999999</v>
      </c>
      <c r="P156" s="226">
        <f>O156*H156</f>
        <v>7.2853199999999996</v>
      </c>
      <c r="Q156" s="226">
        <v>0.00084000000000000003</v>
      </c>
      <c r="R156" s="226">
        <f>Q156*H156</f>
        <v>0.0259308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3550.0500000000002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3550.0500000000002</v>
      </c>
      <c r="BL156" s="14" t="s">
        <v>288</v>
      </c>
      <c r="BM156" s="228" t="s">
        <v>1108</v>
      </c>
    </row>
    <row r="157" s="2" customFormat="1" ht="21.75" customHeight="1">
      <c r="A157" s="29"/>
      <c r="B157" s="30"/>
      <c r="C157" s="217" t="s">
        <v>382</v>
      </c>
      <c r="D157" s="217" t="s">
        <v>284</v>
      </c>
      <c r="E157" s="218" t="s">
        <v>1588</v>
      </c>
      <c r="F157" s="219" t="s">
        <v>1589</v>
      </c>
      <c r="G157" s="220" t="s">
        <v>287</v>
      </c>
      <c r="H157" s="221">
        <v>1477.4380000000001</v>
      </c>
      <c r="I157" s="222">
        <v>205</v>
      </c>
      <c r="J157" s="222">
        <f>ROUND(I157*H157,2)</f>
        <v>302874.78999999998</v>
      </c>
      <c r="K157" s="223"/>
      <c r="L157" s="35"/>
      <c r="M157" s="224" t="s">
        <v>1</v>
      </c>
      <c r="N157" s="225" t="s">
        <v>38</v>
      </c>
      <c r="O157" s="226">
        <v>0.47899999999999998</v>
      </c>
      <c r="P157" s="226">
        <f>O157*H157</f>
        <v>707.69280200000003</v>
      </c>
      <c r="Q157" s="226">
        <v>0.00084999999999999995</v>
      </c>
      <c r="R157" s="226">
        <f>Q157*H157</f>
        <v>1.2558223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302874.78999999998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302874.78999999998</v>
      </c>
      <c r="BL157" s="14" t="s">
        <v>288</v>
      </c>
      <c r="BM157" s="228" t="s">
        <v>1590</v>
      </c>
    </row>
    <row r="158" s="2" customFormat="1" ht="21.75" customHeight="1">
      <c r="A158" s="29"/>
      <c r="B158" s="30"/>
      <c r="C158" s="217" t="s">
        <v>386</v>
      </c>
      <c r="D158" s="217" t="s">
        <v>284</v>
      </c>
      <c r="E158" s="218" t="s">
        <v>383</v>
      </c>
      <c r="F158" s="219" t="s">
        <v>384</v>
      </c>
      <c r="G158" s="220" t="s">
        <v>287</v>
      </c>
      <c r="H158" s="221">
        <v>126.15000000000001</v>
      </c>
      <c r="I158" s="222">
        <v>251</v>
      </c>
      <c r="J158" s="222">
        <f>ROUND(I158*H158,2)</f>
        <v>31663.650000000001</v>
      </c>
      <c r="K158" s="223"/>
      <c r="L158" s="35"/>
      <c r="M158" s="224" t="s">
        <v>1</v>
      </c>
      <c r="N158" s="225" t="s">
        <v>38</v>
      </c>
      <c r="O158" s="226">
        <v>0.45800000000000002</v>
      </c>
      <c r="P158" s="226">
        <f>O158*H158</f>
        <v>57.776700000000005</v>
      </c>
      <c r="Q158" s="226">
        <v>0.0020100000000000001</v>
      </c>
      <c r="R158" s="226">
        <f>Q158*H158</f>
        <v>0.2535615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31663.650000000001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31663.650000000001</v>
      </c>
      <c r="BL158" s="14" t="s">
        <v>288</v>
      </c>
      <c r="BM158" s="228" t="s">
        <v>385</v>
      </c>
    </row>
    <row r="159" s="2" customFormat="1" ht="21.75" customHeight="1">
      <c r="A159" s="29"/>
      <c r="B159" s="30"/>
      <c r="C159" s="217" t="s">
        <v>390</v>
      </c>
      <c r="D159" s="217" t="s">
        <v>284</v>
      </c>
      <c r="E159" s="218" t="s">
        <v>1112</v>
      </c>
      <c r="F159" s="219" t="s">
        <v>1113</v>
      </c>
      <c r="G159" s="220" t="s">
        <v>287</v>
      </c>
      <c r="H159" s="221">
        <v>30.870000000000001</v>
      </c>
      <c r="I159" s="222">
        <v>68.299999999999997</v>
      </c>
      <c r="J159" s="222">
        <f>ROUND(I159*H159,2)</f>
        <v>2108.4200000000001</v>
      </c>
      <c r="K159" s="223"/>
      <c r="L159" s="35"/>
      <c r="M159" s="224" t="s">
        <v>1</v>
      </c>
      <c r="N159" s="225" t="s">
        <v>38</v>
      </c>
      <c r="O159" s="226">
        <v>0.216</v>
      </c>
      <c r="P159" s="226">
        <f>O159*H159</f>
        <v>6.6679200000000005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2108.4200000000001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2108.4200000000001</v>
      </c>
      <c r="BL159" s="14" t="s">
        <v>288</v>
      </c>
      <c r="BM159" s="228" t="s">
        <v>1114</v>
      </c>
    </row>
    <row r="160" s="2" customFormat="1" ht="21.75" customHeight="1">
      <c r="A160" s="29"/>
      <c r="B160" s="30"/>
      <c r="C160" s="217" t="s">
        <v>394</v>
      </c>
      <c r="D160" s="217" t="s">
        <v>284</v>
      </c>
      <c r="E160" s="218" t="s">
        <v>1592</v>
      </c>
      <c r="F160" s="219" t="s">
        <v>1593</v>
      </c>
      <c r="G160" s="220" t="s">
        <v>287</v>
      </c>
      <c r="H160" s="221">
        <v>1477.4380000000001</v>
      </c>
      <c r="I160" s="222">
        <v>103</v>
      </c>
      <c r="J160" s="222">
        <f>ROUND(I160*H160,2)</f>
        <v>152176.10999999999</v>
      </c>
      <c r="K160" s="223"/>
      <c r="L160" s="35"/>
      <c r="M160" s="224" t="s">
        <v>1</v>
      </c>
      <c r="N160" s="225" t="s">
        <v>38</v>
      </c>
      <c r="O160" s="226">
        <v>0.32700000000000001</v>
      </c>
      <c r="P160" s="226">
        <f>O160*H160</f>
        <v>483.12222600000007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152176.10999999999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152176.10999999999</v>
      </c>
      <c r="BL160" s="14" t="s">
        <v>288</v>
      </c>
      <c r="BM160" s="228" t="s">
        <v>1594</v>
      </c>
    </row>
    <row r="161" s="2" customFormat="1" ht="21.75" customHeight="1">
      <c r="A161" s="29"/>
      <c r="B161" s="30"/>
      <c r="C161" s="217" t="s">
        <v>398</v>
      </c>
      <c r="D161" s="217" t="s">
        <v>284</v>
      </c>
      <c r="E161" s="218" t="s">
        <v>387</v>
      </c>
      <c r="F161" s="219" t="s">
        <v>388</v>
      </c>
      <c r="G161" s="220" t="s">
        <v>287</v>
      </c>
      <c r="H161" s="221">
        <v>126.15000000000001</v>
      </c>
      <c r="I161" s="222">
        <v>76.200000000000003</v>
      </c>
      <c r="J161" s="222">
        <f>ROUND(I161*H161,2)</f>
        <v>9612.6299999999992</v>
      </c>
      <c r="K161" s="223"/>
      <c r="L161" s="35"/>
      <c r="M161" s="224" t="s">
        <v>1</v>
      </c>
      <c r="N161" s="225" t="s">
        <v>38</v>
      </c>
      <c r="O161" s="226">
        <v>0.218</v>
      </c>
      <c r="P161" s="226">
        <f>O161*H161</f>
        <v>27.500700000000002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9612.6299999999992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9612.6299999999992</v>
      </c>
      <c r="BL161" s="14" t="s">
        <v>288</v>
      </c>
      <c r="BM161" s="228" t="s">
        <v>389</v>
      </c>
    </row>
    <row r="162" s="2" customFormat="1" ht="33" customHeight="1">
      <c r="A162" s="29"/>
      <c r="B162" s="30"/>
      <c r="C162" s="217" t="s">
        <v>402</v>
      </c>
      <c r="D162" s="217" t="s">
        <v>284</v>
      </c>
      <c r="E162" s="218" t="s">
        <v>395</v>
      </c>
      <c r="F162" s="219" t="s">
        <v>396</v>
      </c>
      <c r="G162" s="220" t="s">
        <v>356</v>
      </c>
      <c r="H162" s="221">
        <v>769.29200000000003</v>
      </c>
      <c r="I162" s="222">
        <v>100</v>
      </c>
      <c r="J162" s="222">
        <f>ROUND(I162*H162,2)</f>
        <v>76929.199999999997</v>
      </c>
      <c r="K162" s="223"/>
      <c r="L162" s="35"/>
      <c r="M162" s="224" t="s">
        <v>1</v>
      </c>
      <c r="N162" s="225" t="s">
        <v>38</v>
      </c>
      <c r="O162" s="226">
        <v>0.050000000000000003</v>
      </c>
      <c r="P162" s="226">
        <f>O162*H162</f>
        <v>38.464600000000004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76929.199999999997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76929.199999999997</v>
      </c>
      <c r="BL162" s="14" t="s">
        <v>288</v>
      </c>
      <c r="BM162" s="228" t="s">
        <v>397</v>
      </c>
    </row>
    <row r="163" s="2" customFormat="1" ht="33" customHeight="1">
      <c r="A163" s="29"/>
      <c r="B163" s="30"/>
      <c r="C163" s="217" t="s">
        <v>406</v>
      </c>
      <c r="D163" s="217" t="s">
        <v>284</v>
      </c>
      <c r="E163" s="218" t="s">
        <v>399</v>
      </c>
      <c r="F163" s="219" t="s">
        <v>400</v>
      </c>
      <c r="G163" s="220" t="s">
        <v>356</v>
      </c>
      <c r="H163" s="221">
        <v>642.60900000000004</v>
      </c>
      <c r="I163" s="222">
        <v>115</v>
      </c>
      <c r="J163" s="222">
        <f>ROUND(I163*H163,2)</f>
        <v>73900.039999999994</v>
      </c>
      <c r="K163" s="223"/>
      <c r="L163" s="35"/>
      <c r="M163" s="224" t="s">
        <v>1</v>
      </c>
      <c r="N163" s="225" t="s">
        <v>38</v>
      </c>
      <c r="O163" s="226">
        <v>0.057000000000000002</v>
      </c>
      <c r="P163" s="226">
        <f>O163*H163</f>
        <v>36.628713000000005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73900.039999999994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73900.039999999994</v>
      </c>
      <c r="BL163" s="14" t="s">
        <v>288</v>
      </c>
      <c r="BM163" s="228" t="s">
        <v>401</v>
      </c>
    </row>
    <row r="164" s="2" customFormat="1" ht="21.75" customHeight="1">
      <c r="A164" s="29"/>
      <c r="B164" s="30"/>
      <c r="C164" s="217" t="s">
        <v>410</v>
      </c>
      <c r="D164" s="217" t="s">
        <v>284</v>
      </c>
      <c r="E164" s="218" t="s">
        <v>1596</v>
      </c>
      <c r="F164" s="219" t="s">
        <v>1597</v>
      </c>
      <c r="G164" s="220" t="s">
        <v>356</v>
      </c>
      <c r="H164" s="221">
        <v>812.51400000000001</v>
      </c>
      <c r="I164" s="222">
        <v>140</v>
      </c>
      <c r="J164" s="222">
        <f>ROUND(I164*H164,2)</f>
        <v>113751.96000000001</v>
      </c>
      <c r="K164" s="223"/>
      <c r="L164" s="35"/>
      <c r="M164" s="224" t="s">
        <v>1</v>
      </c>
      <c r="N164" s="225" t="s">
        <v>38</v>
      </c>
      <c r="O164" s="226">
        <v>0.19700000000000001</v>
      </c>
      <c r="P164" s="226">
        <f>O164*H164</f>
        <v>160.065258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113751.96000000001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113751.96000000001</v>
      </c>
      <c r="BL164" s="14" t="s">
        <v>288</v>
      </c>
      <c r="BM164" s="228" t="s">
        <v>409</v>
      </c>
    </row>
    <row r="165" s="2" customFormat="1" ht="21.75" customHeight="1">
      <c r="A165" s="29"/>
      <c r="B165" s="30"/>
      <c r="C165" s="217" t="s">
        <v>414</v>
      </c>
      <c r="D165" s="217" t="s">
        <v>284</v>
      </c>
      <c r="E165" s="218" t="s">
        <v>1598</v>
      </c>
      <c r="F165" s="219" t="s">
        <v>1599</v>
      </c>
      <c r="G165" s="220" t="s">
        <v>356</v>
      </c>
      <c r="H165" s="221">
        <v>460.303</v>
      </c>
      <c r="I165" s="222">
        <v>182</v>
      </c>
      <c r="J165" s="222">
        <f>ROUND(I165*H165,2)</f>
        <v>83775.149999999994</v>
      </c>
      <c r="K165" s="223"/>
      <c r="L165" s="35"/>
      <c r="M165" s="224" t="s">
        <v>1</v>
      </c>
      <c r="N165" s="225" t="s">
        <v>38</v>
      </c>
      <c r="O165" s="226">
        <v>0.25600000000000001</v>
      </c>
      <c r="P165" s="226">
        <f>O165*H165</f>
        <v>117.83756800000001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83775.149999999994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83775.149999999994</v>
      </c>
      <c r="BL165" s="14" t="s">
        <v>288</v>
      </c>
      <c r="BM165" s="228" t="s">
        <v>413</v>
      </c>
    </row>
    <row r="166" s="2" customFormat="1" ht="16.5" customHeight="1">
      <c r="A166" s="29"/>
      <c r="B166" s="30"/>
      <c r="C166" s="217" t="s">
        <v>418</v>
      </c>
      <c r="D166" s="217" t="s">
        <v>284</v>
      </c>
      <c r="E166" s="218" t="s">
        <v>419</v>
      </c>
      <c r="F166" s="219" t="s">
        <v>420</v>
      </c>
      <c r="G166" s="220" t="s">
        <v>356</v>
      </c>
      <c r="H166" s="221">
        <v>963.82799999999997</v>
      </c>
      <c r="I166" s="222">
        <v>18.5</v>
      </c>
      <c r="J166" s="222">
        <f>ROUND(I166*H166,2)</f>
        <v>17830.82</v>
      </c>
      <c r="K166" s="223"/>
      <c r="L166" s="35"/>
      <c r="M166" s="224" t="s">
        <v>1</v>
      </c>
      <c r="N166" s="225" t="s">
        <v>38</v>
      </c>
      <c r="O166" s="226">
        <v>0.0089999999999999993</v>
      </c>
      <c r="P166" s="226">
        <f>O166*H166</f>
        <v>8.6744519999999987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17830.82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17830.82</v>
      </c>
      <c r="BL166" s="14" t="s">
        <v>288</v>
      </c>
      <c r="BM166" s="228" t="s">
        <v>421</v>
      </c>
    </row>
    <row r="167" s="2" customFormat="1" ht="21.75" customHeight="1">
      <c r="A167" s="29"/>
      <c r="B167" s="30"/>
      <c r="C167" s="217" t="s">
        <v>422</v>
      </c>
      <c r="D167" s="217" t="s">
        <v>284</v>
      </c>
      <c r="E167" s="218" t="s">
        <v>423</v>
      </c>
      <c r="F167" s="219" t="s">
        <v>424</v>
      </c>
      <c r="G167" s="220" t="s">
        <v>356</v>
      </c>
      <c r="H167" s="221">
        <v>182.5</v>
      </c>
      <c r="I167" s="222">
        <v>195</v>
      </c>
      <c r="J167" s="222">
        <f>ROUND(I167*H167,2)</f>
        <v>35587.5</v>
      </c>
      <c r="K167" s="223"/>
      <c r="L167" s="35"/>
      <c r="M167" s="224" t="s">
        <v>1</v>
      </c>
      <c r="N167" s="225" t="s">
        <v>38</v>
      </c>
      <c r="O167" s="226">
        <v>0.435</v>
      </c>
      <c r="P167" s="226">
        <f>O167*H167</f>
        <v>79.387500000000003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35587.5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35587.5</v>
      </c>
      <c r="BL167" s="14" t="s">
        <v>288</v>
      </c>
      <c r="BM167" s="228" t="s">
        <v>425</v>
      </c>
    </row>
    <row r="168" s="2" customFormat="1" ht="16.5" customHeight="1">
      <c r="A168" s="29"/>
      <c r="B168" s="30"/>
      <c r="C168" s="230" t="s">
        <v>426</v>
      </c>
      <c r="D168" s="230" t="s">
        <v>378</v>
      </c>
      <c r="E168" s="231" t="s">
        <v>427</v>
      </c>
      <c r="F168" s="232" t="s">
        <v>428</v>
      </c>
      <c r="G168" s="233" t="s">
        <v>429</v>
      </c>
      <c r="H168" s="234">
        <v>328.5</v>
      </c>
      <c r="I168" s="235">
        <v>349</v>
      </c>
      <c r="J168" s="235">
        <f>ROUND(I168*H168,2)</f>
        <v>114646.5</v>
      </c>
      <c r="K168" s="236"/>
      <c r="L168" s="237"/>
      <c r="M168" s="238" t="s">
        <v>1</v>
      </c>
      <c r="N168" s="239" t="s">
        <v>38</v>
      </c>
      <c r="O168" s="226">
        <v>0</v>
      </c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311</v>
      </c>
      <c r="AT168" s="228" t="s">
        <v>378</v>
      </c>
      <c r="AU168" s="228" t="s">
        <v>82</v>
      </c>
      <c r="AY168" s="14" t="s">
        <v>282</v>
      </c>
      <c r="BE168" s="229">
        <f>IF(N168="základní",J168,0)</f>
        <v>114646.5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114646.5</v>
      </c>
      <c r="BL168" s="14" t="s">
        <v>288</v>
      </c>
      <c r="BM168" s="228" t="s">
        <v>430</v>
      </c>
    </row>
    <row r="169" s="2" customFormat="1" ht="21.75" customHeight="1">
      <c r="A169" s="29"/>
      <c r="B169" s="30"/>
      <c r="C169" s="217" t="s">
        <v>431</v>
      </c>
      <c r="D169" s="217" t="s">
        <v>284</v>
      </c>
      <c r="E169" s="218" t="s">
        <v>432</v>
      </c>
      <c r="F169" s="219" t="s">
        <v>433</v>
      </c>
      <c r="G169" s="220" t="s">
        <v>356</v>
      </c>
      <c r="H169" s="221">
        <v>663.02599999999995</v>
      </c>
      <c r="I169" s="222">
        <v>133</v>
      </c>
      <c r="J169" s="222">
        <f>ROUND(I169*H169,2)</f>
        <v>88182.460000000006</v>
      </c>
      <c r="K169" s="223"/>
      <c r="L169" s="35"/>
      <c r="M169" s="224" t="s">
        <v>1</v>
      </c>
      <c r="N169" s="225" t="s">
        <v>38</v>
      </c>
      <c r="O169" s="226">
        <v>0.32800000000000001</v>
      </c>
      <c r="P169" s="226">
        <f>O169*H169</f>
        <v>217.47252799999998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88182.460000000006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88182.460000000006</v>
      </c>
      <c r="BL169" s="14" t="s">
        <v>288</v>
      </c>
      <c r="BM169" s="228" t="s">
        <v>434</v>
      </c>
    </row>
    <row r="170" s="2" customFormat="1" ht="16.5" customHeight="1">
      <c r="A170" s="29"/>
      <c r="B170" s="30"/>
      <c r="C170" s="230" t="s">
        <v>435</v>
      </c>
      <c r="D170" s="230" t="s">
        <v>378</v>
      </c>
      <c r="E170" s="231" t="s">
        <v>436</v>
      </c>
      <c r="F170" s="232" t="s">
        <v>437</v>
      </c>
      <c r="G170" s="233" t="s">
        <v>429</v>
      </c>
      <c r="H170" s="234">
        <v>89.278000000000006</v>
      </c>
      <c r="I170" s="235">
        <v>220</v>
      </c>
      <c r="J170" s="235">
        <f>ROUND(I170*H170,2)</f>
        <v>19641.16</v>
      </c>
      <c r="K170" s="236"/>
      <c r="L170" s="237"/>
      <c r="M170" s="238" t="s">
        <v>1</v>
      </c>
      <c r="N170" s="239" t="s">
        <v>38</v>
      </c>
      <c r="O170" s="226">
        <v>0</v>
      </c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311</v>
      </c>
      <c r="AT170" s="228" t="s">
        <v>378</v>
      </c>
      <c r="AU170" s="228" t="s">
        <v>82</v>
      </c>
      <c r="AY170" s="14" t="s">
        <v>282</v>
      </c>
      <c r="BE170" s="229">
        <f>IF(N170="základní",J170,0)</f>
        <v>19641.16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19641.16</v>
      </c>
      <c r="BL170" s="14" t="s">
        <v>288</v>
      </c>
      <c r="BM170" s="228" t="s">
        <v>438</v>
      </c>
    </row>
    <row r="171" s="2" customFormat="1" ht="33" customHeight="1">
      <c r="A171" s="29"/>
      <c r="B171" s="30"/>
      <c r="C171" s="217" t="s">
        <v>439</v>
      </c>
      <c r="D171" s="217" t="s">
        <v>284</v>
      </c>
      <c r="E171" s="218" t="s">
        <v>440</v>
      </c>
      <c r="F171" s="219" t="s">
        <v>441</v>
      </c>
      <c r="G171" s="220" t="s">
        <v>356</v>
      </c>
      <c r="H171" s="221">
        <v>34.920999999999999</v>
      </c>
      <c r="I171" s="222">
        <v>256</v>
      </c>
      <c r="J171" s="222">
        <f>ROUND(I171*H171,2)</f>
        <v>8939.7800000000007</v>
      </c>
      <c r="K171" s="223"/>
      <c r="L171" s="35"/>
      <c r="M171" s="224" t="s">
        <v>1</v>
      </c>
      <c r="N171" s="225" t="s">
        <v>38</v>
      </c>
      <c r="O171" s="226">
        <v>0.086999999999999994</v>
      </c>
      <c r="P171" s="226">
        <f>O171*H171</f>
        <v>3.0381269999999998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8939.7800000000007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8939.7800000000007</v>
      </c>
      <c r="BL171" s="14" t="s">
        <v>288</v>
      </c>
      <c r="BM171" s="228" t="s">
        <v>442</v>
      </c>
    </row>
    <row r="172" s="2" customFormat="1" ht="33" customHeight="1">
      <c r="A172" s="29"/>
      <c r="B172" s="30"/>
      <c r="C172" s="217" t="s">
        <v>443</v>
      </c>
      <c r="D172" s="217" t="s">
        <v>284</v>
      </c>
      <c r="E172" s="218" t="s">
        <v>444</v>
      </c>
      <c r="F172" s="219" t="s">
        <v>445</v>
      </c>
      <c r="G172" s="220" t="s">
        <v>356</v>
      </c>
      <c r="H172" s="221">
        <v>349.20999999999998</v>
      </c>
      <c r="I172" s="222">
        <v>19.399999999999999</v>
      </c>
      <c r="J172" s="222">
        <f>ROUND(I172*H172,2)</f>
        <v>6774.6700000000001</v>
      </c>
      <c r="K172" s="223"/>
      <c r="L172" s="35"/>
      <c r="M172" s="224" t="s">
        <v>1</v>
      </c>
      <c r="N172" s="225" t="s">
        <v>38</v>
      </c>
      <c r="O172" s="226">
        <v>0.0050000000000000001</v>
      </c>
      <c r="P172" s="226">
        <f>O172*H172</f>
        <v>1.7460499999999999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6774.6700000000001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6774.6700000000001</v>
      </c>
      <c r="BL172" s="14" t="s">
        <v>288</v>
      </c>
      <c r="BM172" s="228" t="s">
        <v>446</v>
      </c>
    </row>
    <row r="173" s="2" customFormat="1" ht="33" customHeight="1">
      <c r="A173" s="29"/>
      <c r="B173" s="30"/>
      <c r="C173" s="217" t="s">
        <v>447</v>
      </c>
      <c r="D173" s="217" t="s">
        <v>284</v>
      </c>
      <c r="E173" s="218" t="s">
        <v>448</v>
      </c>
      <c r="F173" s="219" t="s">
        <v>449</v>
      </c>
      <c r="G173" s="220" t="s">
        <v>356</v>
      </c>
      <c r="H173" s="221">
        <v>277.99700000000001</v>
      </c>
      <c r="I173" s="222">
        <v>296</v>
      </c>
      <c r="J173" s="222">
        <f>ROUND(I173*H173,2)</f>
        <v>82287.110000000001</v>
      </c>
      <c r="K173" s="223"/>
      <c r="L173" s="35"/>
      <c r="M173" s="224" t="s">
        <v>1</v>
      </c>
      <c r="N173" s="225" t="s">
        <v>38</v>
      </c>
      <c r="O173" s="226">
        <v>0.099000000000000005</v>
      </c>
      <c r="P173" s="226">
        <f>O173*H173</f>
        <v>27.521703000000002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82287.110000000001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82287.110000000001</v>
      </c>
      <c r="BL173" s="14" t="s">
        <v>288</v>
      </c>
      <c r="BM173" s="228" t="s">
        <v>450</v>
      </c>
    </row>
    <row r="174" s="2" customFormat="1" ht="33" customHeight="1">
      <c r="A174" s="29"/>
      <c r="B174" s="30"/>
      <c r="C174" s="217" t="s">
        <v>451</v>
      </c>
      <c r="D174" s="217" t="s">
        <v>284</v>
      </c>
      <c r="E174" s="218" t="s">
        <v>452</v>
      </c>
      <c r="F174" s="219" t="s">
        <v>453</v>
      </c>
      <c r="G174" s="220" t="s">
        <v>356</v>
      </c>
      <c r="H174" s="221">
        <v>2779.9699999999998</v>
      </c>
      <c r="I174" s="222">
        <v>22.800000000000001</v>
      </c>
      <c r="J174" s="222">
        <f>ROUND(I174*H174,2)</f>
        <v>63383.32</v>
      </c>
      <c r="K174" s="223"/>
      <c r="L174" s="35"/>
      <c r="M174" s="224" t="s">
        <v>1</v>
      </c>
      <c r="N174" s="225" t="s">
        <v>38</v>
      </c>
      <c r="O174" s="226">
        <v>0.0060000000000000001</v>
      </c>
      <c r="P174" s="226">
        <f>O174*H174</f>
        <v>16.679819999999999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63383.32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63383.32</v>
      </c>
      <c r="BL174" s="14" t="s">
        <v>288</v>
      </c>
      <c r="BM174" s="228" t="s">
        <v>454</v>
      </c>
    </row>
    <row r="175" s="2" customFormat="1" ht="33" customHeight="1">
      <c r="A175" s="29"/>
      <c r="B175" s="30"/>
      <c r="C175" s="217" t="s">
        <v>455</v>
      </c>
      <c r="D175" s="217" t="s">
        <v>284</v>
      </c>
      <c r="E175" s="218" t="s">
        <v>464</v>
      </c>
      <c r="F175" s="219" t="s">
        <v>465</v>
      </c>
      <c r="G175" s="220" t="s">
        <v>429</v>
      </c>
      <c r="H175" s="221">
        <v>531.96100000000001</v>
      </c>
      <c r="I175" s="222">
        <v>253</v>
      </c>
      <c r="J175" s="222">
        <f>ROUND(I175*H175,2)</f>
        <v>134586.13000000001</v>
      </c>
      <c r="K175" s="223"/>
      <c r="L175" s="35"/>
      <c r="M175" s="224" t="s">
        <v>1</v>
      </c>
      <c r="N175" s="225" t="s">
        <v>38</v>
      </c>
      <c r="O175" s="226">
        <v>0</v>
      </c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134586.13000000001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134586.13000000001</v>
      </c>
      <c r="BL175" s="14" t="s">
        <v>288</v>
      </c>
      <c r="BM175" s="228" t="s">
        <v>466</v>
      </c>
    </row>
    <row r="176" s="2" customFormat="1" ht="21.75" customHeight="1">
      <c r="A176" s="29"/>
      <c r="B176" s="30"/>
      <c r="C176" s="217" t="s">
        <v>459</v>
      </c>
      <c r="D176" s="217" t="s">
        <v>284</v>
      </c>
      <c r="E176" s="218" t="s">
        <v>468</v>
      </c>
      <c r="F176" s="219" t="s">
        <v>469</v>
      </c>
      <c r="G176" s="220" t="s">
        <v>287</v>
      </c>
      <c r="H176" s="221">
        <v>218.68199999999999</v>
      </c>
      <c r="I176" s="222">
        <v>13.699999999999999</v>
      </c>
      <c r="J176" s="222">
        <f>ROUND(I176*H176,2)</f>
        <v>2995.9400000000001</v>
      </c>
      <c r="K176" s="223"/>
      <c r="L176" s="35"/>
      <c r="M176" s="224" t="s">
        <v>1</v>
      </c>
      <c r="N176" s="225" t="s">
        <v>38</v>
      </c>
      <c r="O176" s="226">
        <v>0.019</v>
      </c>
      <c r="P176" s="226">
        <f>O176*H176</f>
        <v>4.1549579999999997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2995.9400000000001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2995.9400000000001</v>
      </c>
      <c r="BL176" s="14" t="s">
        <v>288</v>
      </c>
      <c r="BM176" s="228" t="s">
        <v>1508</v>
      </c>
    </row>
    <row r="177" s="2" customFormat="1" ht="21.75" customHeight="1">
      <c r="A177" s="29"/>
      <c r="B177" s="30"/>
      <c r="C177" s="217" t="s">
        <v>463</v>
      </c>
      <c r="D177" s="217" t="s">
        <v>284</v>
      </c>
      <c r="E177" s="218" t="s">
        <v>472</v>
      </c>
      <c r="F177" s="219" t="s">
        <v>473</v>
      </c>
      <c r="G177" s="220" t="s">
        <v>287</v>
      </c>
      <c r="H177" s="221">
        <v>196.38999999999999</v>
      </c>
      <c r="I177" s="222">
        <v>21.800000000000001</v>
      </c>
      <c r="J177" s="222">
        <f>ROUND(I177*H177,2)</f>
        <v>4281.3000000000002</v>
      </c>
      <c r="K177" s="223"/>
      <c r="L177" s="35"/>
      <c r="M177" s="224" t="s">
        <v>1</v>
      </c>
      <c r="N177" s="225" t="s">
        <v>38</v>
      </c>
      <c r="O177" s="226">
        <v>0.025000000000000001</v>
      </c>
      <c r="P177" s="226">
        <f>O177*H177</f>
        <v>4.9097499999999998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4281.3000000000002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4281.3000000000002</v>
      </c>
      <c r="BL177" s="14" t="s">
        <v>288</v>
      </c>
      <c r="BM177" s="228" t="s">
        <v>1509</v>
      </c>
    </row>
    <row r="178" s="2" customFormat="1" ht="21.75" customHeight="1">
      <c r="A178" s="29"/>
      <c r="B178" s="30"/>
      <c r="C178" s="217" t="s">
        <v>467</v>
      </c>
      <c r="D178" s="217" t="s">
        <v>284</v>
      </c>
      <c r="E178" s="218" t="s">
        <v>476</v>
      </c>
      <c r="F178" s="219" t="s">
        <v>477</v>
      </c>
      <c r="G178" s="220" t="s">
        <v>287</v>
      </c>
      <c r="H178" s="221">
        <v>216.112</v>
      </c>
      <c r="I178" s="222">
        <v>76</v>
      </c>
      <c r="J178" s="222">
        <f>ROUND(I178*H178,2)</f>
        <v>16424.509999999998</v>
      </c>
      <c r="K178" s="223"/>
      <c r="L178" s="35"/>
      <c r="M178" s="224" t="s">
        <v>1</v>
      </c>
      <c r="N178" s="225" t="s">
        <v>38</v>
      </c>
      <c r="O178" s="226">
        <v>0.114</v>
      </c>
      <c r="P178" s="226">
        <f>O178*H178</f>
        <v>24.636768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16424.509999999998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16424.509999999998</v>
      </c>
      <c r="BL178" s="14" t="s">
        <v>288</v>
      </c>
      <c r="BM178" s="228" t="s">
        <v>478</v>
      </c>
    </row>
    <row r="179" s="2" customFormat="1" ht="21.75" customHeight="1">
      <c r="A179" s="29"/>
      <c r="B179" s="30"/>
      <c r="C179" s="217" t="s">
        <v>471</v>
      </c>
      <c r="D179" s="217" t="s">
        <v>284</v>
      </c>
      <c r="E179" s="218" t="s">
        <v>480</v>
      </c>
      <c r="F179" s="219" t="s">
        <v>481</v>
      </c>
      <c r="G179" s="220" t="s">
        <v>287</v>
      </c>
      <c r="H179" s="221">
        <v>216.112</v>
      </c>
      <c r="I179" s="222">
        <v>5.7999999999999998</v>
      </c>
      <c r="J179" s="222">
        <f>ROUND(I179*H179,2)</f>
        <v>1253.4500000000001</v>
      </c>
      <c r="K179" s="223"/>
      <c r="L179" s="35"/>
      <c r="M179" s="224" t="s">
        <v>1</v>
      </c>
      <c r="N179" s="225" t="s">
        <v>38</v>
      </c>
      <c r="O179" s="226">
        <v>0.0070000000000000001</v>
      </c>
      <c r="P179" s="226">
        <f>O179*H179</f>
        <v>1.5127839999999999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1253.4500000000001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1253.4500000000001</v>
      </c>
      <c r="BL179" s="14" t="s">
        <v>288</v>
      </c>
      <c r="BM179" s="228" t="s">
        <v>482</v>
      </c>
    </row>
    <row r="180" s="2" customFormat="1" ht="16.5" customHeight="1">
      <c r="A180" s="29"/>
      <c r="B180" s="30"/>
      <c r="C180" s="230" t="s">
        <v>475</v>
      </c>
      <c r="D180" s="230" t="s">
        <v>378</v>
      </c>
      <c r="E180" s="231" t="s">
        <v>484</v>
      </c>
      <c r="F180" s="232" t="s">
        <v>485</v>
      </c>
      <c r="G180" s="233" t="s">
        <v>486</v>
      </c>
      <c r="H180" s="234">
        <v>5.4029999999999996</v>
      </c>
      <c r="I180" s="235">
        <v>104</v>
      </c>
      <c r="J180" s="235">
        <f>ROUND(I180*H180,2)</f>
        <v>561.90999999999997</v>
      </c>
      <c r="K180" s="236"/>
      <c r="L180" s="237"/>
      <c r="M180" s="238" t="s">
        <v>1</v>
      </c>
      <c r="N180" s="239" t="s">
        <v>38</v>
      </c>
      <c r="O180" s="226">
        <v>0</v>
      </c>
      <c r="P180" s="226">
        <f>O180*H180</f>
        <v>0</v>
      </c>
      <c r="Q180" s="226">
        <v>0.001</v>
      </c>
      <c r="R180" s="226">
        <f>Q180*H180</f>
        <v>0.0054029999999999998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311</v>
      </c>
      <c r="AT180" s="228" t="s">
        <v>378</v>
      </c>
      <c r="AU180" s="228" t="s">
        <v>82</v>
      </c>
      <c r="AY180" s="14" t="s">
        <v>282</v>
      </c>
      <c r="BE180" s="229">
        <f>IF(N180="základní",J180,0)</f>
        <v>561.90999999999997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561.90999999999997</v>
      </c>
      <c r="BL180" s="14" t="s">
        <v>288</v>
      </c>
      <c r="BM180" s="228" t="s">
        <v>487</v>
      </c>
    </row>
    <row r="181" s="12" customFormat="1" ht="22.8" customHeight="1">
      <c r="A181" s="12"/>
      <c r="B181" s="202"/>
      <c r="C181" s="203"/>
      <c r="D181" s="204" t="s">
        <v>72</v>
      </c>
      <c r="E181" s="215" t="s">
        <v>82</v>
      </c>
      <c r="F181" s="215" t="s">
        <v>488</v>
      </c>
      <c r="G181" s="203"/>
      <c r="H181" s="203"/>
      <c r="I181" s="203"/>
      <c r="J181" s="216">
        <f>BK181</f>
        <v>38313.120000000003</v>
      </c>
      <c r="K181" s="203"/>
      <c r="L181" s="207"/>
      <c r="M181" s="208"/>
      <c r="N181" s="209"/>
      <c r="O181" s="209"/>
      <c r="P181" s="210">
        <f>P182</f>
        <v>30.919359999999998</v>
      </c>
      <c r="Q181" s="209"/>
      <c r="R181" s="210">
        <f>R182</f>
        <v>0</v>
      </c>
      <c r="S181" s="209"/>
      <c r="T181" s="211">
        <f>T182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2" t="s">
        <v>80</v>
      </c>
      <c r="AT181" s="213" t="s">
        <v>72</v>
      </c>
      <c r="AU181" s="213" t="s">
        <v>80</v>
      </c>
      <c r="AY181" s="212" t="s">
        <v>282</v>
      </c>
      <c r="BK181" s="214">
        <f>BK182</f>
        <v>38313.120000000003</v>
      </c>
    </row>
    <row r="182" s="2" customFormat="1" ht="33" customHeight="1">
      <c r="A182" s="29"/>
      <c r="B182" s="30"/>
      <c r="C182" s="217" t="s">
        <v>479</v>
      </c>
      <c r="D182" s="217" t="s">
        <v>284</v>
      </c>
      <c r="E182" s="218" t="s">
        <v>494</v>
      </c>
      <c r="F182" s="219" t="s">
        <v>495</v>
      </c>
      <c r="G182" s="220" t="s">
        <v>356</v>
      </c>
      <c r="H182" s="221">
        <v>33.607999999999997</v>
      </c>
      <c r="I182" s="222">
        <v>1140</v>
      </c>
      <c r="J182" s="222">
        <f>ROUND(I182*H182,2)</f>
        <v>38313.120000000003</v>
      </c>
      <c r="K182" s="223"/>
      <c r="L182" s="35"/>
      <c r="M182" s="224" t="s">
        <v>1</v>
      </c>
      <c r="N182" s="225" t="s">
        <v>38</v>
      </c>
      <c r="O182" s="226">
        <v>0.92000000000000004</v>
      </c>
      <c r="P182" s="226">
        <f>O182*H182</f>
        <v>30.919359999999998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38313.120000000003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38313.120000000003</v>
      </c>
      <c r="BL182" s="14" t="s">
        <v>288</v>
      </c>
      <c r="BM182" s="228" t="s">
        <v>496</v>
      </c>
    </row>
    <row r="183" s="12" customFormat="1" ht="22.8" customHeight="1">
      <c r="A183" s="12"/>
      <c r="B183" s="202"/>
      <c r="C183" s="203"/>
      <c r="D183" s="204" t="s">
        <v>72</v>
      </c>
      <c r="E183" s="215" t="s">
        <v>155</v>
      </c>
      <c r="F183" s="215" t="s">
        <v>497</v>
      </c>
      <c r="G183" s="203"/>
      <c r="H183" s="203"/>
      <c r="I183" s="203"/>
      <c r="J183" s="216">
        <f>BK183</f>
        <v>33622.010000000002</v>
      </c>
      <c r="K183" s="203"/>
      <c r="L183" s="207"/>
      <c r="M183" s="208"/>
      <c r="N183" s="209"/>
      <c r="O183" s="209"/>
      <c r="P183" s="210">
        <f>SUM(P184:P186)</f>
        <v>61.875180000000007</v>
      </c>
      <c r="Q183" s="209"/>
      <c r="R183" s="210">
        <f>SUM(R184:R186)</f>
        <v>0.91340999999999994</v>
      </c>
      <c r="S183" s="209"/>
      <c r="T183" s="211">
        <f>SUM(T184:T186)</f>
        <v>14.741999999999999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12" t="s">
        <v>80</v>
      </c>
      <c r="AT183" s="213" t="s">
        <v>72</v>
      </c>
      <c r="AU183" s="213" t="s">
        <v>80</v>
      </c>
      <c r="AY183" s="212" t="s">
        <v>282</v>
      </c>
      <c r="BK183" s="214">
        <f>SUM(BK184:BK186)</f>
        <v>33622.010000000002</v>
      </c>
    </row>
    <row r="184" s="2" customFormat="1" ht="21.75" customHeight="1">
      <c r="A184" s="29"/>
      <c r="B184" s="30"/>
      <c r="C184" s="217" t="s">
        <v>483</v>
      </c>
      <c r="D184" s="217" t="s">
        <v>284</v>
      </c>
      <c r="E184" s="218" t="s">
        <v>499</v>
      </c>
      <c r="F184" s="219" t="s">
        <v>500</v>
      </c>
      <c r="G184" s="220" t="s">
        <v>501</v>
      </c>
      <c r="H184" s="221">
        <v>9</v>
      </c>
      <c r="I184" s="222">
        <v>1360</v>
      </c>
      <c r="J184" s="222">
        <f>ROUND(I184*H184,2)</f>
        <v>12240</v>
      </c>
      <c r="K184" s="223"/>
      <c r="L184" s="35"/>
      <c r="M184" s="224" t="s">
        <v>1</v>
      </c>
      <c r="N184" s="225" t="s">
        <v>38</v>
      </c>
      <c r="O184" s="226">
        <v>1.492</v>
      </c>
      <c r="P184" s="226">
        <f>O184*H184</f>
        <v>13.428000000000001</v>
      </c>
      <c r="Q184" s="226">
        <v>0.10149</v>
      </c>
      <c r="R184" s="226">
        <f>Q184*H184</f>
        <v>0.91340999999999994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12240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12240</v>
      </c>
      <c r="BL184" s="14" t="s">
        <v>288</v>
      </c>
      <c r="BM184" s="228" t="s">
        <v>502</v>
      </c>
    </row>
    <row r="185" s="2" customFormat="1" ht="21.75" customHeight="1">
      <c r="A185" s="29"/>
      <c r="B185" s="30"/>
      <c r="C185" s="217" t="s">
        <v>489</v>
      </c>
      <c r="D185" s="217" t="s">
        <v>284</v>
      </c>
      <c r="E185" s="218" t="s">
        <v>504</v>
      </c>
      <c r="F185" s="219" t="s">
        <v>505</v>
      </c>
      <c r="G185" s="220" t="s">
        <v>501</v>
      </c>
      <c r="H185" s="221">
        <v>9</v>
      </c>
      <c r="I185" s="222">
        <v>997</v>
      </c>
      <c r="J185" s="222">
        <f>ROUND(I185*H185,2)</f>
        <v>8973</v>
      </c>
      <c r="K185" s="223"/>
      <c r="L185" s="35"/>
      <c r="M185" s="224" t="s">
        <v>1</v>
      </c>
      <c r="N185" s="225" t="s">
        <v>38</v>
      </c>
      <c r="O185" s="226">
        <v>2.5600000000000001</v>
      </c>
      <c r="P185" s="226">
        <f>O185*H185</f>
        <v>23.039999999999999</v>
      </c>
      <c r="Q185" s="226">
        <v>0</v>
      </c>
      <c r="R185" s="226">
        <f>Q185*H185</f>
        <v>0</v>
      </c>
      <c r="S185" s="226">
        <v>1.6379999999999999</v>
      </c>
      <c r="T185" s="227">
        <f>S185*H185</f>
        <v>14.741999999999999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8973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8973</v>
      </c>
      <c r="BL185" s="14" t="s">
        <v>288</v>
      </c>
      <c r="BM185" s="228" t="s">
        <v>506</v>
      </c>
    </row>
    <row r="186" s="2" customFormat="1" ht="16.5" customHeight="1">
      <c r="A186" s="29"/>
      <c r="B186" s="30"/>
      <c r="C186" s="217" t="s">
        <v>493</v>
      </c>
      <c r="D186" s="217" t="s">
        <v>284</v>
      </c>
      <c r="E186" s="218" t="s">
        <v>512</v>
      </c>
      <c r="F186" s="219" t="s">
        <v>513</v>
      </c>
      <c r="G186" s="220" t="s">
        <v>322</v>
      </c>
      <c r="H186" s="221">
        <v>368.22000000000003</v>
      </c>
      <c r="I186" s="222">
        <v>33.700000000000003</v>
      </c>
      <c r="J186" s="222">
        <f>ROUND(I186*H186,2)</f>
        <v>12409.01</v>
      </c>
      <c r="K186" s="223"/>
      <c r="L186" s="35"/>
      <c r="M186" s="224" t="s">
        <v>1</v>
      </c>
      <c r="N186" s="225" t="s">
        <v>38</v>
      </c>
      <c r="O186" s="226">
        <v>0.069000000000000006</v>
      </c>
      <c r="P186" s="226">
        <f>O186*H186</f>
        <v>25.407180000000004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12409.01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12409.01</v>
      </c>
      <c r="BL186" s="14" t="s">
        <v>288</v>
      </c>
      <c r="BM186" s="228" t="s">
        <v>1605</v>
      </c>
    </row>
    <row r="187" s="12" customFormat="1" ht="22.8" customHeight="1">
      <c r="A187" s="12"/>
      <c r="B187" s="202"/>
      <c r="C187" s="203"/>
      <c r="D187" s="204" t="s">
        <v>72</v>
      </c>
      <c r="E187" s="215" t="s">
        <v>288</v>
      </c>
      <c r="F187" s="215" t="s">
        <v>519</v>
      </c>
      <c r="G187" s="203"/>
      <c r="H187" s="203"/>
      <c r="I187" s="203"/>
      <c r="J187" s="216">
        <f>BK187</f>
        <v>41844.970000000001</v>
      </c>
      <c r="K187" s="203"/>
      <c r="L187" s="207"/>
      <c r="M187" s="208"/>
      <c r="N187" s="209"/>
      <c r="O187" s="209"/>
      <c r="P187" s="210">
        <f>SUM(P188:P192)</f>
        <v>50.379170999999999</v>
      </c>
      <c r="Q187" s="209"/>
      <c r="R187" s="210">
        <f>SUM(R188:R192)</f>
        <v>0.70410399999999995</v>
      </c>
      <c r="S187" s="209"/>
      <c r="T187" s="211">
        <f>SUM(T188:T192)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2" t="s">
        <v>80</v>
      </c>
      <c r="AT187" s="213" t="s">
        <v>72</v>
      </c>
      <c r="AU187" s="213" t="s">
        <v>80</v>
      </c>
      <c r="AY187" s="212" t="s">
        <v>282</v>
      </c>
      <c r="BK187" s="214">
        <f>SUM(BK188:BK192)</f>
        <v>41844.970000000001</v>
      </c>
    </row>
    <row r="188" s="2" customFormat="1" ht="33" customHeight="1">
      <c r="A188" s="29"/>
      <c r="B188" s="30"/>
      <c r="C188" s="217" t="s">
        <v>498</v>
      </c>
      <c r="D188" s="217" t="s">
        <v>284</v>
      </c>
      <c r="E188" s="218" t="s">
        <v>521</v>
      </c>
      <c r="F188" s="219" t="s">
        <v>522</v>
      </c>
      <c r="G188" s="220" t="s">
        <v>356</v>
      </c>
      <c r="H188" s="221">
        <v>37.542999999999999</v>
      </c>
      <c r="I188" s="222">
        <v>1070</v>
      </c>
      <c r="J188" s="222">
        <f>ROUND(I188*H188,2)</f>
        <v>40171.010000000002</v>
      </c>
      <c r="K188" s="223"/>
      <c r="L188" s="35"/>
      <c r="M188" s="224" t="s">
        <v>1</v>
      </c>
      <c r="N188" s="225" t="s">
        <v>38</v>
      </c>
      <c r="O188" s="226">
        <v>1.317</v>
      </c>
      <c r="P188" s="226">
        <f>O188*H188</f>
        <v>49.444130999999999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40171.010000000002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40171.010000000002</v>
      </c>
      <c r="BL188" s="14" t="s">
        <v>288</v>
      </c>
      <c r="BM188" s="228" t="s">
        <v>523</v>
      </c>
    </row>
    <row r="189" s="2" customFormat="1" ht="21.75" customHeight="1">
      <c r="A189" s="29"/>
      <c r="B189" s="30"/>
      <c r="C189" s="217" t="s">
        <v>503</v>
      </c>
      <c r="D189" s="217" t="s">
        <v>284</v>
      </c>
      <c r="E189" s="218" t="s">
        <v>525</v>
      </c>
      <c r="F189" s="219" t="s">
        <v>526</v>
      </c>
      <c r="G189" s="220" t="s">
        <v>501</v>
      </c>
      <c r="H189" s="221">
        <v>2</v>
      </c>
      <c r="I189" s="222">
        <v>144</v>
      </c>
      <c r="J189" s="222">
        <f>ROUND(I189*H189,2)</f>
        <v>288</v>
      </c>
      <c r="K189" s="223"/>
      <c r="L189" s="35"/>
      <c r="M189" s="224" t="s">
        <v>1</v>
      </c>
      <c r="N189" s="225" t="s">
        <v>38</v>
      </c>
      <c r="O189" s="226">
        <v>0.28000000000000003</v>
      </c>
      <c r="P189" s="226">
        <f>O189*H189</f>
        <v>0.56000000000000005</v>
      </c>
      <c r="Q189" s="226">
        <v>0.0066</v>
      </c>
      <c r="R189" s="226">
        <f>Q189*H189</f>
        <v>0.0132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288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288</v>
      </c>
      <c r="BL189" s="14" t="s">
        <v>288</v>
      </c>
      <c r="BM189" s="228" t="s">
        <v>527</v>
      </c>
    </row>
    <row r="190" s="2" customFormat="1" ht="21.75" customHeight="1">
      <c r="A190" s="29"/>
      <c r="B190" s="30"/>
      <c r="C190" s="230" t="s">
        <v>507</v>
      </c>
      <c r="D190" s="230" t="s">
        <v>378</v>
      </c>
      <c r="E190" s="231" t="s">
        <v>541</v>
      </c>
      <c r="F190" s="232" t="s">
        <v>542</v>
      </c>
      <c r="G190" s="233" t="s">
        <v>501</v>
      </c>
      <c r="H190" s="234">
        <v>1</v>
      </c>
      <c r="I190" s="235">
        <v>309</v>
      </c>
      <c r="J190" s="235">
        <f>ROUND(I190*H190,2)</f>
        <v>309</v>
      </c>
      <c r="K190" s="236"/>
      <c r="L190" s="237"/>
      <c r="M190" s="238" t="s">
        <v>1</v>
      </c>
      <c r="N190" s="239" t="s">
        <v>38</v>
      </c>
      <c r="O190" s="226">
        <v>0</v>
      </c>
      <c r="P190" s="226">
        <f>O190*H190</f>
        <v>0</v>
      </c>
      <c r="Q190" s="226">
        <v>0.050999999999999997</v>
      </c>
      <c r="R190" s="226">
        <f>Q190*H190</f>
        <v>0.050999999999999997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311</v>
      </c>
      <c r="AT190" s="228" t="s">
        <v>378</v>
      </c>
      <c r="AU190" s="228" t="s">
        <v>82</v>
      </c>
      <c r="AY190" s="14" t="s">
        <v>282</v>
      </c>
      <c r="BE190" s="229">
        <f>IF(N190="základní",J190,0)</f>
        <v>309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309</v>
      </c>
      <c r="BL190" s="14" t="s">
        <v>288</v>
      </c>
      <c r="BM190" s="228" t="s">
        <v>543</v>
      </c>
    </row>
    <row r="191" s="2" customFormat="1" ht="21.75" customHeight="1">
      <c r="A191" s="29"/>
      <c r="B191" s="30"/>
      <c r="C191" s="230" t="s">
        <v>511</v>
      </c>
      <c r="D191" s="230" t="s">
        <v>378</v>
      </c>
      <c r="E191" s="231" t="s">
        <v>785</v>
      </c>
      <c r="F191" s="232" t="s">
        <v>786</v>
      </c>
      <c r="G191" s="233" t="s">
        <v>501</v>
      </c>
      <c r="H191" s="234">
        <v>1</v>
      </c>
      <c r="I191" s="235">
        <v>332</v>
      </c>
      <c r="J191" s="235">
        <f>ROUND(I191*H191,2)</f>
        <v>332</v>
      </c>
      <c r="K191" s="236"/>
      <c r="L191" s="237"/>
      <c r="M191" s="238" t="s">
        <v>1</v>
      </c>
      <c r="N191" s="239" t="s">
        <v>38</v>
      </c>
      <c r="O191" s="226">
        <v>0</v>
      </c>
      <c r="P191" s="226">
        <f>O191*H191</f>
        <v>0</v>
      </c>
      <c r="Q191" s="226">
        <v>0.068000000000000005</v>
      </c>
      <c r="R191" s="226">
        <f>Q191*H191</f>
        <v>0.068000000000000005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311</v>
      </c>
      <c r="AT191" s="228" t="s">
        <v>378</v>
      </c>
      <c r="AU191" s="228" t="s">
        <v>82</v>
      </c>
      <c r="AY191" s="14" t="s">
        <v>282</v>
      </c>
      <c r="BE191" s="229">
        <f>IF(N191="základní",J191,0)</f>
        <v>332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332</v>
      </c>
      <c r="BL191" s="14" t="s">
        <v>288</v>
      </c>
      <c r="BM191" s="228" t="s">
        <v>787</v>
      </c>
    </row>
    <row r="192" s="2" customFormat="1" ht="21.75" customHeight="1">
      <c r="A192" s="29"/>
      <c r="B192" s="30"/>
      <c r="C192" s="217" t="s">
        <v>515</v>
      </c>
      <c r="D192" s="217" t="s">
        <v>284</v>
      </c>
      <c r="E192" s="218" t="s">
        <v>549</v>
      </c>
      <c r="F192" s="219" t="s">
        <v>550</v>
      </c>
      <c r="G192" s="220" t="s">
        <v>356</v>
      </c>
      <c r="H192" s="221">
        <v>0.25600000000000001</v>
      </c>
      <c r="I192" s="222">
        <v>2910</v>
      </c>
      <c r="J192" s="222">
        <f>ROUND(I192*H192,2)</f>
        <v>744.96000000000004</v>
      </c>
      <c r="K192" s="223"/>
      <c r="L192" s="35"/>
      <c r="M192" s="224" t="s">
        <v>1</v>
      </c>
      <c r="N192" s="225" t="s">
        <v>38</v>
      </c>
      <c r="O192" s="226">
        <v>1.4650000000000001</v>
      </c>
      <c r="P192" s="226">
        <f>O192*H192</f>
        <v>0.37504000000000004</v>
      </c>
      <c r="Q192" s="226">
        <v>2.234</v>
      </c>
      <c r="R192" s="226">
        <f>Q192*H192</f>
        <v>0.57190399999999997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744.96000000000004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744.96000000000004</v>
      </c>
      <c r="BL192" s="14" t="s">
        <v>288</v>
      </c>
      <c r="BM192" s="228" t="s">
        <v>551</v>
      </c>
    </row>
    <row r="193" s="12" customFormat="1" ht="22.8" customHeight="1">
      <c r="A193" s="12"/>
      <c r="B193" s="202"/>
      <c r="C193" s="203"/>
      <c r="D193" s="204" t="s">
        <v>72</v>
      </c>
      <c r="E193" s="215" t="s">
        <v>299</v>
      </c>
      <c r="F193" s="215" t="s">
        <v>552</v>
      </c>
      <c r="G193" s="203"/>
      <c r="H193" s="203"/>
      <c r="I193" s="203"/>
      <c r="J193" s="216">
        <f>BK193</f>
        <v>131381.52000000002</v>
      </c>
      <c r="K193" s="203"/>
      <c r="L193" s="207"/>
      <c r="M193" s="208"/>
      <c r="N193" s="209"/>
      <c r="O193" s="209"/>
      <c r="P193" s="210">
        <f>SUM(P194:P208)</f>
        <v>47.096908000000006</v>
      </c>
      <c r="Q193" s="209"/>
      <c r="R193" s="210">
        <f>SUM(R194:R208)</f>
        <v>87.528986759999995</v>
      </c>
      <c r="S193" s="209"/>
      <c r="T193" s="211">
        <f>SUM(T194:T208)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12" t="s">
        <v>80</v>
      </c>
      <c r="AT193" s="213" t="s">
        <v>72</v>
      </c>
      <c r="AU193" s="213" t="s">
        <v>80</v>
      </c>
      <c r="AY193" s="212" t="s">
        <v>282</v>
      </c>
      <c r="BK193" s="214">
        <f>SUM(BK194:BK208)</f>
        <v>131381.52000000002</v>
      </c>
    </row>
    <row r="194" s="2" customFormat="1" ht="16.5" customHeight="1">
      <c r="A194" s="29"/>
      <c r="B194" s="30"/>
      <c r="C194" s="217" t="s">
        <v>520</v>
      </c>
      <c r="D194" s="217" t="s">
        <v>284</v>
      </c>
      <c r="E194" s="218" t="s">
        <v>554</v>
      </c>
      <c r="F194" s="219" t="s">
        <v>555</v>
      </c>
      <c r="G194" s="220" t="s">
        <v>287</v>
      </c>
      <c r="H194" s="221">
        <v>43.090000000000003</v>
      </c>
      <c r="I194" s="222">
        <v>56.5</v>
      </c>
      <c r="J194" s="222">
        <f>ROUND(I194*H194,2)</f>
        <v>2434.5900000000001</v>
      </c>
      <c r="K194" s="223"/>
      <c r="L194" s="35"/>
      <c r="M194" s="224" t="s">
        <v>1</v>
      </c>
      <c r="N194" s="225" t="s">
        <v>38</v>
      </c>
      <c r="O194" s="226">
        <v>0.021000000000000001</v>
      </c>
      <c r="P194" s="226">
        <f>O194*H194</f>
        <v>0.90489000000000008</v>
      </c>
      <c r="Q194" s="226">
        <v>0.11500000000000001</v>
      </c>
      <c r="R194" s="226">
        <f>Q194*H194</f>
        <v>4.955350000000001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2434.5900000000001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2434.5900000000001</v>
      </c>
      <c r="BL194" s="14" t="s">
        <v>288</v>
      </c>
      <c r="BM194" s="228" t="s">
        <v>556</v>
      </c>
    </row>
    <row r="195" s="2" customFormat="1" ht="16.5" customHeight="1">
      <c r="A195" s="29"/>
      <c r="B195" s="30"/>
      <c r="C195" s="217" t="s">
        <v>524</v>
      </c>
      <c r="D195" s="217" t="s">
        <v>284</v>
      </c>
      <c r="E195" s="218" t="s">
        <v>788</v>
      </c>
      <c r="F195" s="219" t="s">
        <v>789</v>
      </c>
      <c r="G195" s="220" t="s">
        <v>287</v>
      </c>
      <c r="H195" s="221">
        <v>119.55</v>
      </c>
      <c r="I195" s="222">
        <v>112</v>
      </c>
      <c r="J195" s="222">
        <f>ROUND(I195*H195,2)</f>
        <v>13389.6</v>
      </c>
      <c r="K195" s="223"/>
      <c r="L195" s="35"/>
      <c r="M195" s="224" t="s">
        <v>1</v>
      </c>
      <c r="N195" s="225" t="s">
        <v>38</v>
      </c>
      <c r="O195" s="226">
        <v>0.023</v>
      </c>
      <c r="P195" s="226">
        <f>O195*H195</f>
        <v>2.7496499999999999</v>
      </c>
      <c r="Q195" s="226">
        <v>0.23000000000000001</v>
      </c>
      <c r="R195" s="226">
        <f>Q195*H195</f>
        <v>27.496500000000001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13389.6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13389.6</v>
      </c>
      <c r="BL195" s="14" t="s">
        <v>288</v>
      </c>
      <c r="BM195" s="228" t="s">
        <v>790</v>
      </c>
    </row>
    <row r="196" s="2" customFormat="1" ht="16.5" customHeight="1">
      <c r="A196" s="29"/>
      <c r="B196" s="30"/>
      <c r="C196" s="217" t="s">
        <v>528</v>
      </c>
      <c r="D196" s="217" t="s">
        <v>284</v>
      </c>
      <c r="E196" s="218" t="s">
        <v>558</v>
      </c>
      <c r="F196" s="219" t="s">
        <v>559</v>
      </c>
      <c r="G196" s="220" t="s">
        <v>287</v>
      </c>
      <c r="H196" s="221">
        <v>19.059999999999999</v>
      </c>
      <c r="I196" s="222">
        <v>162</v>
      </c>
      <c r="J196" s="222">
        <f>ROUND(I196*H196,2)</f>
        <v>3087.7199999999998</v>
      </c>
      <c r="K196" s="223"/>
      <c r="L196" s="35"/>
      <c r="M196" s="224" t="s">
        <v>1</v>
      </c>
      <c r="N196" s="225" t="s">
        <v>38</v>
      </c>
      <c r="O196" s="226">
        <v>0.025999999999999999</v>
      </c>
      <c r="P196" s="226">
        <f>O196*H196</f>
        <v>0.49555999999999994</v>
      </c>
      <c r="Q196" s="226">
        <v>0.34499999999999997</v>
      </c>
      <c r="R196" s="226">
        <f>Q196*H196</f>
        <v>6.5756999999999994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3087.7199999999998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3087.7199999999998</v>
      </c>
      <c r="BL196" s="14" t="s">
        <v>288</v>
      </c>
      <c r="BM196" s="228" t="s">
        <v>560</v>
      </c>
    </row>
    <row r="197" s="2" customFormat="1" ht="16.5" customHeight="1">
      <c r="A197" s="29"/>
      <c r="B197" s="30"/>
      <c r="C197" s="217" t="s">
        <v>532</v>
      </c>
      <c r="D197" s="217" t="s">
        <v>284</v>
      </c>
      <c r="E197" s="218" t="s">
        <v>934</v>
      </c>
      <c r="F197" s="219" t="s">
        <v>935</v>
      </c>
      <c r="G197" s="220" t="s">
        <v>287</v>
      </c>
      <c r="H197" s="221">
        <v>14.69</v>
      </c>
      <c r="I197" s="222">
        <v>181</v>
      </c>
      <c r="J197" s="222">
        <f>ROUND(I197*H197,2)</f>
        <v>2658.8899999999999</v>
      </c>
      <c r="K197" s="223"/>
      <c r="L197" s="35"/>
      <c r="M197" s="224" t="s">
        <v>1</v>
      </c>
      <c r="N197" s="225" t="s">
        <v>38</v>
      </c>
      <c r="O197" s="226">
        <v>0.025999999999999999</v>
      </c>
      <c r="P197" s="226">
        <f>O197*H197</f>
        <v>0.38193999999999995</v>
      </c>
      <c r="Q197" s="226">
        <v>0.39100000000000001</v>
      </c>
      <c r="R197" s="226">
        <f>Q197*H197</f>
        <v>5.7437899999999997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2658.8899999999999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2658.8899999999999</v>
      </c>
      <c r="BL197" s="14" t="s">
        <v>288</v>
      </c>
      <c r="BM197" s="228" t="s">
        <v>936</v>
      </c>
    </row>
    <row r="198" s="2" customFormat="1" ht="16.5" customHeight="1">
      <c r="A198" s="29"/>
      <c r="B198" s="30"/>
      <c r="C198" s="217" t="s">
        <v>536</v>
      </c>
      <c r="D198" s="217" t="s">
        <v>284</v>
      </c>
      <c r="E198" s="218" t="s">
        <v>562</v>
      </c>
      <c r="F198" s="219" t="s">
        <v>563</v>
      </c>
      <c r="G198" s="220" t="s">
        <v>287</v>
      </c>
      <c r="H198" s="221">
        <v>9.5299999999999994</v>
      </c>
      <c r="I198" s="222">
        <v>211</v>
      </c>
      <c r="J198" s="222">
        <f>ROUND(I198*H198,2)</f>
        <v>2010.8299999999999</v>
      </c>
      <c r="K198" s="223"/>
      <c r="L198" s="35"/>
      <c r="M198" s="224" t="s">
        <v>1</v>
      </c>
      <c r="N198" s="225" t="s">
        <v>38</v>
      </c>
      <c r="O198" s="226">
        <v>0.029000000000000001</v>
      </c>
      <c r="P198" s="226">
        <f>O198*H198</f>
        <v>0.27637</v>
      </c>
      <c r="Q198" s="226">
        <v>0.46000000000000002</v>
      </c>
      <c r="R198" s="226">
        <f>Q198*H198</f>
        <v>4.3837999999999999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2010.8299999999999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2010.8299999999999</v>
      </c>
      <c r="BL198" s="14" t="s">
        <v>288</v>
      </c>
      <c r="BM198" s="228" t="s">
        <v>564</v>
      </c>
    </row>
    <row r="199" s="2" customFormat="1" ht="16.5" customHeight="1">
      <c r="A199" s="29"/>
      <c r="B199" s="30"/>
      <c r="C199" s="217" t="s">
        <v>540</v>
      </c>
      <c r="D199" s="217" t="s">
        <v>284</v>
      </c>
      <c r="E199" s="218" t="s">
        <v>566</v>
      </c>
      <c r="F199" s="219" t="s">
        <v>567</v>
      </c>
      <c r="G199" s="220" t="s">
        <v>287</v>
      </c>
      <c r="H199" s="221">
        <v>43.090000000000003</v>
      </c>
      <c r="I199" s="222">
        <v>41</v>
      </c>
      <c r="J199" s="222">
        <f>ROUND(I199*H199,2)</f>
        <v>1766.6900000000001</v>
      </c>
      <c r="K199" s="223"/>
      <c r="L199" s="35"/>
      <c r="M199" s="224" t="s">
        <v>1</v>
      </c>
      <c r="N199" s="225" t="s">
        <v>38</v>
      </c>
      <c r="O199" s="226">
        <v>0.021000000000000001</v>
      </c>
      <c r="P199" s="226">
        <f>O199*H199</f>
        <v>0.90489000000000008</v>
      </c>
      <c r="Q199" s="226">
        <v>0.108</v>
      </c>
      <c r="R199" s="226">
        <f>Q199*H199</f>
        <v>4.6537200000000007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1766.6900000000001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1766.6900000000001</v>
      </c>
      <c r="BL199" s="14" t="s">
        <v>288</v>
      </c>
      <c r="BM199" s="228" t="s">
        <v>568</v>
      </c>
    </row>
    <row r="200" s="2" customFormat="1" ht="16.5" customHeight="1">
      <c r="A200" s="29"/>
      <c r="B200" s="30"/>
      <c r="C200" s="217" t="s">
        <v>544</v>
      </c>
      <c r="D200" s="217" t="s">
        <v>284</v>
      </c>
      <c r="E200" s="218" t="s">
        <v>791</v>
      </c>
      <c r="F200" s="219" t="s">
        <v>792</v>
      </c>
      <c r="G200" s="220" t="s">
        <v>287</v>
      </c>
      <c r="H200" s="221">
        <v>119.55</v>
      </c>
      <c r="I200" s="222">
        <v>67.599999999999994</v>
      </c>
      <c r="J200" s="222">
        <f>ROUND(I200*H200,2)</f>
        <v>8081.5799999999999</v>
      </c>
      <c r="K200" s="223"/>
      <c r="L200" s="35"/>
      <c r="M200" s="224" t="s">
        <v>1</v>
      </c>
      <c r="N200" s="225" t="s">
        <v>38</v>
      </c>
      <c r="O200" s="226">
        <v>0.024</v>
      </c>
      <c r="P200" s="226">
        <f>O200*H200</f>
        <v>2.8692000000000002</v>
      </c>
      <c r="Q200" s="226">
        <v>0.216</v>
      </c>
      <c r="R200" s="226">
        <f>Q200*H200</f>
        <v>25.822800000000001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8081.5799999999999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8081.5799999999999</v>
      </c>
      <c r="BL200" s="14" t="s">
        <v>288</v>
      </c>
      <c r="BM200" s="228" t="s">
        <v>793</v>
      </c>
    </row>
    <row r="201" s="2" customFormat="1" ht="21.75" customHeight="1">
      <c r="A201" s="29"/>
      <c r="B201" s="30"/>
      <c r="C201" s="217" t="s">
        <v>548</v>
      </c>
      <c r="D201" s="217" t="s">
        <v>284</v>
      </c>
      <c r="E201" s="218" t="s">
        <v>1047</v>
      </c>
      <c r="F201" s="219" t="s">
        <v>1048</v>
      </c>
      <c r="G201" s="220" t="s">
        <v>287</v>
      </c>
      <c r="H201" s="221">
        <v>9.5299999999999994</v>
      </c>
      <c r="I201" s="222">
        <v>448</v>
      </c>
      <c r="J201" s="222">
        <f>ROUND(I201*H201,2)</f>
        <v>4269.4399999999996</v>
      </c>
      <c r="K201" s="223"/>
      <c r="L201" s="35"/>
      <c r="M201" s="224" t="s">
        <v>1</v>
      </c>
      <c r="N201" s="225" t="s">
        <v>38</v>
      </c>
      <c r="O201" s="226">
        <v>0.029999999999999999</v>
      </c>
      <c r="P201" s="226">
        <f>O201*H201</f>
        <v>0.28589999999999999</v>
      </c>
      <c r="Q201" s="226">
        <v>0.53188999999999997</v>
      </c>
      <c r="R201" s="226">
        <f>Q201*H201</f>
        <v>5.0689116999999992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4269.4399999999996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4269.4399999999996</v>
      </c>
      <c r="BL201" s="14" t="s">
        <v>288</v>
      </c>
      <c r="BM201" s="228" t="s">
        <v>1798</v>
      </c>
    </row>
    <row r="202" s="2" customFormat="1" ht="21.75" customHeight="1">
      <c r="A202" s="29"/>
      <c r="B202" s="30"/>
      <c r="C202" s="217" t="s">
        <v>553</v>
      </c>
      <c r="D202" s="217" t="s">
        <v>284</v>
      </c>
      <c r="E202" s="218" t="s">
        <v>570</v>
      </c>
      <c r="F202" s="219" t="s">
        <v>571</v>
      </c>
      <c r="G202" s="220" t="s">
        <v>287</v>
      </c>
      <c r="H202" s="221">
        <v>43.090000000000003</v>
      </c>
      <c r="I202" s="222">
        <v>722</v>
      </c>
      <c r="J202" s="222">
        <f>ROUND(I202*H202,2)</f>
        <v>31110.98</v>
      </c>
      <c r="K202" s="223"/>
      <c r="L202" s="35"/>
      <c r="M202" s="224" t="s">
        <v>1</v>
      </c>
      <c r="N202" s="225" t="s">
        <v>38</v>
      </c>
      <c r="O202" s="226">
        <v>0.186</v>
      </c>
      <c r="P202" s="226">
        <f>O202*H202</f>
        <v>8.0147399999999998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31110.98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31110.98</v>
      </c>
      <c r="BL202" s="14" t="s">
        <v>288</v>
      </c>
      <c r="BM202" s="228" t="s">
        <v>572</v>
      </c>
    </row>
    <row r="203" s="2" customFormat="1" ht="21.75" customHeight="1">
      <c r="A203" s="29"/>
      <c r="B203" s="30"/>
      <c r="C203" s="217" t="s">
        <v>557</v>
      </c>
      <c r="D203" s="217" t="s">
        <v>284</v>
      </c>
      <c r="E203" s="218" t="s">
        <v>578</v>
      </c>
      <c r="F203" s="219" t="s">
        <v>579</v>
      </c>
      <c r="G203" s="220" t="s">
        <v>287</v>
      </c>
      <c r="H203" s="221">
        <v>62.149999999999999</v>
      </c>
      <c r="I203" s="222">
        <v>18.800000000000001</v>
      </c>
      <c r="J203" s="222">
        <f>ROUND(I203*H203,2)</f>
        <v>1168.4200000000001</v>
      </c>
      <c r="K203" s="223"/>
      <c r="L203" s="35"/>
      <c r="M203" s="224" t="s">
        <v>1</v>
      </c>
      <c r="N203" s="225" t="s">
        <v>38</v>
      </c>
      <c r="O203" s="226">
        <v>0.0080000000000000002</v>
      </c>
      <c r="P203" s="226">
        <f>O203*H203</f>
        <v>0.49719999999999998</v>
      </c>
      <c r="Q203" s="226">
        <v>0.00034000000000000002</v>
      </c>
      <c r="R203" s="226">
        <f>Q203*H203</f>
        <v>0.021131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1168.4200000000001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1168.4200000000001</v>
      </c>
      <c r="BL203" s="14" t="s">
        <v>288</v>
      </c>
      <c r="BM203" s="228" t="s">
        <v>580</v>
      </c>
    </row>
    <row r="204" s="2" customFormat="1" ht="21.75" customHeight="1">
      <c r="A204" s="29"/>
      <c r="B204" s="30"/>
      <c r="C204" s="217" t="s">
        <v>561</v>
      </c>
      <c r="D204" s="217" t="s">
        <v>284</v>
      </c>
      <c r="E204" s="218" t="s">
        <v>582</v>
      </c>
      <c r="F204" s="219" t="s">
        <v>583</v>
      </c>
      <c r="G204" s="220" t="s">
        <v>287</v>
      </c>
      <c r="H204" s="221">
        <v>107.386</v>
      </c>
      <c r="I204" s="222">
        <v>15.300000000000001</v>
      </c>
      <c r="J204" s="222">
        <f>ROUND(I204*H204,2)</f>
        <v>1643.01</v>
      </c>
      <c r="K204" s="223"/>
      <c r="L204" s="35"/>
      <c r="M204" s="224" t="s">
        <v>1</v>
      </c>
      <c r="N204" s="225" t="s">
        <v>38</v>
      </c>
      <c r="O204" s="226">
        <v>0.002</v>
      </c>
      <c r="P204" s="226">
        <f>O204*H204</f>
        <v>0.21477199999999999</v>
      </c>
      <c r="Q204" s="226">
        <v>0.00071000000000000002</v>
      </c>
      <c r="R204" s="226">
        <f>Q204*H204</f>
        <v>0.076244060000000002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1643.01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1643.01</v>
      </c>
      <c r="BL204" s="14" t="s">
        <v>288</v>
      </c>
      <c r="BM204" s="228" t="s">
        <v>584</v>
      </c>
    </row>
    <row r="205" s="2" customFormat="1" ht="21.75" customHeight="1">
      <c r="A205" s="29"/>
      <c r="B205" s="30"/>
      <c r="C205" s="217" t="s">
        <v>565</v>
      </c>
      <c r="D205" s="217" t="s">
        <v>284</v>
      </c>
      <c r="E205" s="218" t="s">
        <v>586</v>
      </c>
      <c r="F205" s="219" t="s">
        <v>587</v>
      </c>
      <c r="G205" s="220" t="s">
        <v>287</v>
      </c>
      <c r="H205" s="221">
        <v>19.059999999999999</v>
      </c>
      <c r="I205" s="222">
        <v>296</v>
      </c>
      <c r="J205" s="222">
        <f>ROUND(I205*H205,2)</f>
        <v>5641.7600000000002</v>
      </c>
      <c r="K205" s="223"/>
      <c r="L205" s="35"/>
      <c r="M205" s="224" t="s">
        <v>1</v>
      </c>
      <c r="N205" s="225" t="s">
        <v>38</v>
      </c>
      <c r="O205" s="226">
        <v>0.068000000000000005</v>
      </c>
      <c r="P205" s="226">
        <f>O205*H205</f>
        <v>1.2960799999999999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5641.7600000000002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5641.7600000000002</v>
      </c>
      <c r="BL205" s="14" t="s">
        <v>288</v>
      </c>
      <c r="BM205" s="228" t="s">
        <v>1799</v>
      </c>
    </row>
    <row r="206" s="2" customFormat="1" ht="21.75" customHeight="1">
      <c r="A206" s="29"/>
      <c r="B206" s="30"/>
      <c r="C206" s="217" t="s">
        <v>569</v>
      </c>
      <c r="D206" s="217" t="s">
        <v>284</v>
      </c>
      <c r="E206" s="218" t="s">
        <v>590</v>
      </c>
      <c r="F206" s="219" t="s">
        <v>591</v>
      </c>
      <c r="G206" s="220" t="s">
        <v>287</v>
      </c>
      <c r="H206" s="221">
        <v>43.090000000000003</v>
      </c>
      <c r="I206" s="222">
        <v>294</v>
      </c>
      <c r="J206" s="222">
        <f>ROUND(I206*H206,2)</f>
        <v>12668.459999999999</v>
      </c>
      <c r="K206" s="223"/>
      <c r="L206" s="35"/>
      <c r="M206" s="224" t="s">
        <v>1</v>
      </c>
      <c r="N206" s="225" t="s">
        <v>38</v>
      </c>
      <c r="O206" s="226">
        <v>0.070999999999999994</v>
      </c>
      <c r="P206" s="226">
        <f>O206*H206</f>
        <v>3.0593900000000001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12668.459999999999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12668.459999999999</v>
      </c>
      <c r="BL206" s="14" t="s">
        <v>288</v>
      </c>
      <c r="BM206" s="228" t="s">
        <v>592</v>
      </c>
    </row>
    <row r="207" s="2" customFormat="1" ht="33" customHeight="1">
      <c r="A207" s="29"/>
      <c r="B207" s="30"/>
      <c r="C207" s="217" t="s">
        <v>573</v>
      </c>
      <c r="D207" s="217" t="s">
        <v>284</v>
      </c>
      <c r="E207" s="218" t="s">
        <v>594</v>
      </c>
      <c r="F207" s="219" t="s">
        <v>595</v>
      </c>
      <c r="G207" s="220" t="s">
        <v>287</v>
      </c>
      <c r="H207" s="221">
        <v>107.386</v>
      </c>
      <c r="I207" s="222">
        <v>318</v>
      </c>
      <c r="J207" s="222">
        <f>ROUND(I207*H207,2)</f>
        <v>34148.75</v>
      </c>
      <c r="K207" s="223"/>
      <c r="L207" s="35"/>
      <c r="M207" s="224" t="s">
        <v>1</v>
      </c>
      <c r="N207" s="225" t="s">
        <v>38</v>
      </c>
      <c r="O207" s="226">
        <v>0.070999999999999994</v>
      </c>
      <c r="P207" s="226">
        <f>O207*H207</f>
        <v>7.6244059999999987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34148.75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34148.75</v>
      </c>
      <c r="BL207" s="14" t="s">
        <v>288</v>
      </c>
      <c r="BM207" s="228" t="s">
        <v>596</v>
      </c>
    </row>
    <row r="208" s="2" customFormat="1" ht="33" customHeight="1">
      <c r="A208" s="29"/>
      <c r="B208" s="30"/>
      <c r="C208" s="217" t="s">
        <v>577</v>
      </c>
      <c r="D208" s="217" t="s">
        <v>284</v>
      </c>
      <c r="E208" s="218" t="s">
        <v>938</v>
      </c>
      <c r="F208" s="219" t="s">
        <v>939</v>
      </c>
      <c r="G208" s="220" t="s">
        <v>287</v>
      </c>
      <c r="H208" s="221">
        <v>27.039999999999999</v>
      </c>
      <c r="I208" s="222">
        <v>270</v>
      </c>
      <c r="J208" s="222">
        <f>ROUND(I208*H208,2)</f>
        <v>7300.8000000000002</v>
      </c>
      <c r="K208" s="223"/>
      <c r="L208" s="35"/>
      <c r="M208" s="224" t="s">
        <v>1</v>
      </c>
      <c r="N208" s="225" t="s">
        <v>38</v>
      </c>
      <c r="O208" s="226">
        <v>0.64800000000000002</v>
      </c>
      <c r="P208" s="226">
        <f>O208*H208</f>
        <v>17.521920000000001</v>
      </c>
      <c r="Q208" s="226">
        <v>0.10100000000000001</v>
      </c>
      <c r="R208" s="226">
        <f>Q208*H208</f>
        <v>2.7310400000000001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7300.8000000000002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7300.8000000000002</v>
      </c>
      <c r="BL208" s="14" t="s">
        <v>288</v>
      </c>
      <c r="BM208" s="228" t="s">
        <v>940</v>
      </c>
    </row>
    <row r="209" s="12" customFormat="1" ht="22.8" customHeight="1">
      <c r="A209" s="12"/>
      <c r="B209" s="202"/>
      <c r="C209" s="203"/>
      <c r="D209" s="204" t="s">
        <v>72</v>
      </c>
      <c r="E209" s="215" t="s">
        <v>311</v>
      </c>
      <c r="F209" s="215" t="s">
        <v>597</v>
      </c>
      <c r="G209" s="203"/>
      <c r="H209" s="203"/>
      <c r="I209" s="203"/>
      <c r="J209" s="216">
        <f>BK209</f>
        <v>782205.97000000009</v>
      </c>
      <c r="K209" s="203"/>
      <c r="L209" s="207"/>
      <c r="M209" s="208"/>
      <c r="N209" s="209"/>
      <c r="O209" s="209"/>
      <c r="P209" s="210">
        <f>SUM(P210:P246)</f>
        <v>303.37180000000006</v>
      </c>
      <c r="Q209" s="209"/>
      <c r="R209" s="210">
        <f>SUM(R210:R246)</f>
        <v>20.141694999999999</v>
      </c>
      <c r="S209" s="209"/>
      <c r="T209" s="211">
        <f>SUM(T210:T246)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12" t="s">
        <v>80</v>
      </c>
      <c r="AT209" s="213" t="s">
        <v>72</v>
      </c>
      <c r="AU209" s="213" t="s">
        <v>80</v>
      </c>
      <c r="AY209" s="212" t="s">
        <v>282</v>
      </c>
      <c r="BK209" s="214">
        <f>SUM(BK210:BK246)</f>
        <v>782205.97000000009</v>
      </c>
    </row>
    <row r="210" s="2" customFormat="1" ht="33" customHeight="1">
      <c r="A210" s="29"/>
      <c r="B210" s="30"/>
      <c r="C210" s="217" t="s">
        <v>581</v>
      </c>
      <c r="D210" s="217" t="s">
        <v>284</v>
      </c>
      <c r="E210" s="218" t="s">
        <v>1750</v>
      </c>
      <c r="F210" s="219" t="s">
        <v>1751</v>
      </c>
      <c r="G210" s="220" t="s">
        <v>322</v>
      </c>
      <c r="H210" s="221">
        <v>10.289999999999999</v>
      </c>
      <c r="I210" s="222">
        <v>62.600000000000001</v>
      </c>
      <c r="J210" s="222">
        <f>ROUND(I210*H210,2)</f>
        <v>644.14999999999998</v>
      </c>
      <c r="K210" s="223"/>
      <c r="L210" s="35"/>
      <c r="M210" s="224" t="s">
        <v>1</v>
      </c>
      <c r="N210" s="225" t="s">
        <v>38</v>
      </c>
      <c r="O210" s="226">
        <v>0.155</v>
      </c>
      <c r="P210" s="226">
        <f>O210*H210</f>
        <v>1.5949499999999999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644.14999999999998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644.14999999999998</v>
      </c>
      <c r="BL210" s="14" t="s">
        <v>288</v>
      </c>
      <c r="BM210" s="228" t="s">
        <v>1752</v>
      </c>
    </row>
    <row r="211" s="2" customFormat="1" ht="21.75" customHeight="1">
      <c r="A211" s="29"/>
      <c r="B211" s="30"/>
      <c r="C211" s="230" t="s">
        <v>585</v>
      </c>
      <c r="D211" s="230" t="s">
        <v>378</v>
      </c>
      <c r="E211" s="231" t="s">
        <v>1753</v>
      </c>
      <c r="F211" s="232" t="s">
        <v>1754</v>
      </c>
      <c r="G211" s="233" t="s">
        <v>322</v>
      </c>
      <c r="H211" s="234">
        <v>10.547000000000001</v>
      </c>
      <c r="I211" s="235">
        <v>50.600000000000001</v>
      </c>
      <c r="J211" s="235">
        <f>ROUND(I211*H211,2)</f>
        <v>533.67999999999995</v>
      </c>
      <c r="K211" s="236"/>
      <c r="L211" s="237"/>
      <c r="M211" s="238" t="s">
        <v>1</v>
      </c>
      <c r="N211" s="239" t="s">
        <v>38</v>
      </c>
      <c r="O211" s="226">
        <v>0</v>
      </c>
      <c r="P211" s="226">
        <f>O211*H211</f>
        <v>0</v>
      </c>
      <c r="Q211" s="226">
        <v>0.00042999999999999999</v>
      </c>
      <c r="R211" s="226">
        <f>Q211*H211</f>
        <v>0.0045352100000000005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311</v>
      </c>
      <c r="AT211" s="228" t="s">
        <v>378</v>
      </c>
      <c r="AU211" s="228" t="s">
        <v>82</v>
      </c>
      <c r="AY211" s="14" t="s">
        <v>282</v>
      </c>
      <c r="BE211" s="229">
        <f>IF(N211="základní",J211,0)</f>
        <v>533.67999999999995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533.67999999999995</v>
      </c>
      <c r="BL211" s="14" t="s">
        <v>288</v>
      </c>
      <c r="BM211" s="228" t="s">
        <v>1755</v>
      </c>
    </row>
    <row r="212" s="2" customFormat="1" ht="33" customHeight="1">
      <c r="A212" s="29"/>
      <c r="B212" s="30"/>
      <c r="C212" s="217" t="s">
        <v>589</v>
      </c>
      <c r="D212" s="217" t="s">
        <v>284</v>
      </c>
      <c r="E212" s="218" t="s">
        <v>1610</v>
      </c>
      <c r="F212" s="219" t="s">
        <v>1611</v>
      </c>
      <c r="G212" s="220" t="s">
        <v>322</v>
      </c>
      <c r="H212" s="221">
        <v>341.30000000000001</v>
      </c>
      <c r="I212" s="222">
        <v>141</v>
      </c>
      <c r="J212" s="222">
        <f>ROUND(I212*H212,2)</f>
        <v>48123.300000000003</v>
      </c>
      <c r="K212" s="223"/>
      <c r="L212" s="35"/>
      <c r="M212" s="224" t="s">
        <v>1</v>
      </c>
      <c r="N212" s="225" t="s">
        <v>38</v>
      </c>
      <c r="O212" s="226">
        <v>0.29199999999999998</v>
      </c>
      <c r="P212" s="226">
        <f>O212*H212</f>
        <v>99.659599999999998</v>
      </c>
      <c r="Q212" s="226">
        <v>1.0000000000000001E-05</v>
      </c>
      <c r="R212" s="226">
        <f>Q212*H212</f>
        <v>0.0034130000000000002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48123.300000000003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48123.300000000003</v>
      </c>
      <c r="BL212" s="14" t="s">
        <v>288</v>
      </c>
      <c r="BM212" s="228" t="s">
        <v>1612</v>
      </c>
    </row>
    <row r="213" s="2" customFormat="1" ht="16.5" customHeight="1">
      <c r="A213" s="29"/>
      <c r="B213" s="30"/>
      <c r="C213" s="230" t="s">
        <v>593</v>
      </c>
      <c r="D213" s="230" t="s">
        <v>378</v>
      </c>
      <c r="E213" s="231" t="s">
        <v>1613</v>
      </c>
      <c r="F213" s="232" t="s">
        <v>1614</v>
      </c>
      <c r="G213" s="233" t="s">
        <v>322</v>
      </c>
      <c r="H213" s="234">
        <v>378.09899999999999</v>
      </c>
      <c r="I213" s="235">
        <v>368</v>
      </c>
      <c r="J213" s="235">
        <f>ROUND(I213*H213,2)</f>
        <v>139140.42999999999</v>
      </c>
      <c r="K213" s="236"/>
      <c r="L213" s="237"/>
      <c r="M213" s="238" t="s">
        <v>1</v>
      </c>
      <c r="N213" s="239" t="s">
        <v>38</v>
      </c>
      <c r="O213" s="226">
        <v>0</v>
      </c>
      <c r="P213" s="226">
        <f>O213*H213</f>
        <v>0</v>
      </c>
      <c r="Q213" s="226">
        <v>0.0024099999999999998</v>
      </c>
      <c r="R213" s="226">
        <f>Q213*H213</f>
        <v>0.91121858999999994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311</v>
      </c>
      <c r="AT213" s="228" t="s">
        <v>378</v>
      </c>
      <c r="AU213" s="228" t="s">
        <v>82</v>
      </c>
      <c r="AY213" s="14" t="s">
        <v>282</v>
      </c>
      <c r="BE213" s="229">
        <f>IF(N213="základní",J213,0)</f>
        <v>139140.42999999999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139140.42999999999</v>
      </c>
      <c r="BL213" s="14" t="s">
        <v>288</v>
      </c>
      <c r="BM213" s="228" t="s">
        <v>1615</v>
      </c>
    </row>
    <row r="214" s="2" customFormat="1" ht="21.75" customHeight="1">
      <c r="A214" s="29"/>
      <c r="B214" s="30"/>
      <c r="C214" s="217" t="s">
        <v>598</v>
      </c>
      <c r="D214" s="217" t="s">
        <v>284</v>
      </c>
      <c r="E214" s="218" t="s">
        <v>1716</v>
      </c>
      <c r="F214" s="219" t="s">
        <v>1717</v>
      </c>
      <c r="G214" s="220" t="s">
        <v>501</v>
      </c>
      <c r="H214" s="221">
        <v>4</v>
      </c>
      <c r="I214" s="222">
        <v>209</v>
      </c>
      <c r="J214" s="222">
        <f>ROUND(I214*H214,2)</f>
        <v>836</v>
      </c>
      <c r="K214" s="223"/>
      <c r="L214" s="35"/>
      <c r="M214" s="224" t="s">
        <v>1</v>
      </c>
      <c r="N214" s="225" t="s">
        <v>38</v>
      </c>
      <c r="O214" s="226">
        <v>0.48799999999999999</v>
      </c>
      <c r="P214" s="226">
        <f>O214*H214</f>
        <v>1.952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836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836</v>
      </c>
      <c r="BL214" s="14" t="s">
        <v>288</v>
      </c>
      <c r="BM214" s="228" t="s">
        <v>1718</v>
      </c>
    </row>
    <row r="215" s="2" customFormat="1" ht="16.5" customHeight="1">
      <c r="A215" s="29"/>
      <c r="B215" s="30"/>
      <c r="C215" s="230" t="s">
        <v>602</v>
      </c>
      <c r="D215" s="230" t="s">
        <v>378</v>
      </c>
      <c r="E215" s="231" t="s">
        <v>1728</v>
      </c>
      <c r="F215" s="232" t="s">
        <v>1729</v>
      </c>
      <c r="G215" s="233" t="s">
        <v>501</v>
      </c>
      <c r="H215" s="234">
        <v>4</v>
      </c>
      <c r="I215" s="235">
        <v>223</v>
      </c>
      <c r="J215" s="235">
        <f>ROUND(I215*H215,2)</f>
        <v>892</v>
      </c>
      <c r="K215" s="236"/>
      <c r="L215" s="237"/>
      <c r="M215" s="238" t="s">
        <v>1</v>
      </c>
      <c r="N215" s="239" t="s">
        <v>38</v>
      </c>
      <c r="O215" s="226">
        <v>0</v>
      </c>
      <c r="P215" s="226">
        <f>O215*H215</f>
        <v>0</v>
      </c>
      <c r="Q215" s="226">
        <v>8.0000000000000007E-05</v>
      </c>
      <c r="R215" s="226">
        <f>Q215*H215</f>
        <v>0.00032000000000000003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311</v>
      </c>
      <c r="AT215" s="228" t="s">
        <v>378</v>
      </c>
      <c r="AU215" s="228" t="s">
        <v>82</v>
      </c>
      <c r="AY215" s="14" t="s">
        <v>282</v>
      </c>
      <c r="BE215" s="229">
        <f>IF(N215="základní",J215,0)</f>
        <v>892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892</v>
      </c>
      <c r="BL215" s="14" t="s">
        <v>288</v>
      </c>
      <c r="BM215" s="228" t="s">
        <v>1730</v>
      </c>
    </row>
    <row r="216" s="2" customFormat="1" ht="21.75" customHeight="1">
      <c r="A216" s="29"/>
      <c r="B216" s="30"/>
      <c r="C216" s="217" t="s">
        <v>606</v>
      </c>
      <c r="D216" s="217" t="s">
        <v>284</v>
      </c>
      <c r="E216" s="218" t="s">
        <v>1738</v>
      </c>
      <c r="F216" s="219" t="s">
        <v>1739</v>
      </c>
      <c r="G216" s="220" t="s">
        <v>501</v>
      </c>
      <c r="H216" s="221">
        <v>4</v>
      </c>
      <c r="I216" s="222">
        <v>226</v>
      </c>
      <c r="J216" s="222">
        <f>ROUND(I216*H216,2)</f>
        <v>904</v>
      </c>
      <c r="K216" s="223"/>
      <c r="L216" s="35"/>
      <c r="M216" s="224" t="s">
        <v>1</v>
      </c>
      <c r="N216" s="225" t="s">
        <v>38</v>
      </c>
      <c r="O216" s="226">
        <v>0.52600000000000002</v>
      </c>
      <c r="P216" s="226">
        <f>O216*H216</f>
        <v>2.1040000000000001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904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904</v>
      </c>
      <c r="BL216" s="14" t="s">
        <v>288</v>
      </c>
      <c r="BM216" s="228" t="s">
        <v>1740</v>
      </c>
    </row>
    <row r="217" s="2" customFormat="1" ht="16.5" customHeight="1">
      <c r="A217" s="29"/>
      <c r="B217" s="30"/>
      <c r="C217" s="230" t="s">
        <v>610</v>
      </c>
      <c r="D217" s="230" t="s">
        <v>378</v>
      </c>
      <c r="E217" s="231" t="s">
        <v>1800</v>
      </c>
      <c r="F217" s="232" t="s">
        <v>1801</v>
      </c>
      <c r="G217" s="233" t="s">
        <v>501</v>
      </c>
      <c r="H217" s="234">
        <v>4</v>
      </c>
      <c r="I217" s="235">
        <v>244</v>
      </c>
      <c r="J217" s="235">
        <f>ROUND(I217*H217,2)</f>
        <v>976</v>
      </c>
      <c r="K217" s="236"/>
      <c r="L217" s="237"/>
      <c r="M217" s="238" t="s">
        <v>1</v>
      </c>
      <c r="N217" s="239" t="s">
        <v>38</v>
      </c>
      <c r="O217" s="226">
        <v>0</v>
      </c>
      <c r="P217" s="226">
        <f>O217*H217</f>
        <v>0</v>
      </c>
      <c r="Q217" s="226">
        <v>0.00012</v>
      </c>
      <c r="R217" s="226">
        <f>Q217*H217</f>
        <v>0.00048000000000000001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311</v>
      </c>
      <c r="AT217" s="228" t="s">
        <v>378</v>
      </c>
      <c r="AU217" s="228" t="s">
        <v>82</v>
      </c>
      <c r="AY217" s="14" t="s">
        <v>282</v>
      </c>
      <c r="BE217" s="229">
        <f>IF(N217="základní",J217,0)</f>
        <v>976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976</v>
      </c>
      <c r="BL217" s="14" t="s">
        <v>288</v>
      </c>
      <c r="BM217" s="228" t="s">
        <v>1802</v>
      </c>
    </row>
    <row r="218" s="2" customFormat="1" ht="21.75" customHeight="1">
      <c r="A218" s="29"/>
      <c r="B218" s="30"/>
      <c r="C218" s="217" t="s">
        <v>614</v>
      </c>
      <c r="D218" s="217" t="s">
        <v>284</v>
      </c>
      <c r="E218" s="218" t="s">
        <v>1803</v>
      </c>
      <c r="F218" s="219" t="s">
        <v>1804</v>
      </c>
      <c r="G218" s="220" t="s">
        <v>501</v>
      </c>
      <c r="H218" s="221">
        <v>3</v>
      </c>
      <c r="I218" s="222">
        <v>288</v>
      </c>
      <c r="J218" s="222">
        <f>ROUND(I218*H218,2)</f>
        <v>864</v>
      </c>
      <c r="K218" s="223"/>
      <c r="L218" s="35"/>
      <c r="M218" s="224" t="s">
        <v>1</v>
      </c>
      <c r="N218" s="225" t="s">
        <v>38</v>
      </c>
      <c r="O218" s="226">
        <v>0.67100000000000004</v>
      </c>
      <c r="P218" s="226">
        <f>O218*H218</f>
        <v>2.0129999999999999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864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864</v>
      </c>
      <c r="BL218" s="14" t="s">
        <v>288</v>
      </c>
      <c r="BM218" s="228" t="s">
        <v>1287</v>
      </c>
    </row>
    <row r="219" s="2" customFormat="1" ht="21.75" customHeight="1">
      <c r="A219" s="29"/>
      <c r="B219" s="30"/>
      <c r="C219" s="217" t="s">
        <v>618</v>
      </c>
      <c r="D219" s="217" t="s">
        <v>284</v>
      </c>
      <c r="E219" s="218" t="s">
        <v>1538</v>
      </c>
      <c r="F219" s="219" t="s">
        <v>1539</v>
      </c>
      <c r="G219" s="220" t="s">
        <v>501</v>
      </c>
      <c r="H219" s="221">
        <v>6</v>
      </c>
      <c r="I219" s="222">
        <v>244</v>
      </c>
      <c r="J219" s="222">
        <f>ROUND(I219*H219,2)</f>
        <v>1464</v>
      </c>
      <c r="K219" s="223"/>
      <c r="L219" s="35"/>
      <c r="M219" s="224" t="s">
        <v>1</v>
      </c>
      <c r="N219" s="225" t="s">
        <v>38</v>
      </c>
      <c r="O219" s="226">
        <v>0.56499999999999995</v>
      </c>
      <c r="P219" s="226">
        <f>O219*H219</f>
        <v>3.3899999999999997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1464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1464</v>
      </c>
      <c r="BL219" s="14" t="s">
        <v>288</v>
      </c>
      <c r="BM219" s="228" t="s">
        <v>1805</v>
      </c>
    </row>
    <row r="220" s="2" customFormat="1" ht="21.75" customHeight="1">
      <c r="A220" s="29"/>
      <c r="B220" s="30"/>
      <c r="C220" s="217" t="s">
        <v>622</v>
      </c>
      <c r="D220" s="217" t="s">
        <v>284</v>
      </c>
      <c r="E220" s="218" t="s">
        <v>1806</v>
      </c>
      <c r="F220" s="219" t="s">
        <v>1807</v>
      </c>
      <c r="G220" s="220" t="s">
        <v>501</v>
      </c>
      <c r="H220" s="221">
        <v>1</v>
      </c>
      <c r="I220" s="222">
        <v>244</v>
      </c>
      <c r="J220" s="222">
        <f>ROUND(I220*H220,2)</f>
        <v>244</v>
      </c>
      <c r="K220" s="223"/>
      <c r="L220" s="35"/>
      <c r="M220" s="224" t="s">
        <v>1</v>
      </c>
      <c r="N220" s="225" t="s">
        <v>38</v>
      </c>
      <c r="O220" s="226">
        <v>0.56499999999999995</v>
      </c>
      <c r="P220" s="226">
        <f>O220*H220</f>
        <v>0.56499999999999995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244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244</v>
      </c>
      <c r="BL220" s="14" t="s">
        <v>288</v>
      </c>
      <c r="BM220" s="228" t="s">
        <v>1808</v>
      </c>
    </row>
    <row r="221" s="2" customFormat="1" ht="21.75" customHeight="1">
      <c r="A221" s="29"/>
      <c r="B221" s="30"/>
      <c r="C221" s="230" t="s">
        <v>626</v>
      </c>
      <c r="D221" s="230" t="s">
        <v>378</v>
      </c>
      <c r="E221" s="231" t="s">
        <v>1809</v>
      </c>
      <c r="F221" s="232" t="s">
        <v>1810</v>
      </c>
      <c r="G221" s="233" t="s">
        <v>501</v>
      </c>
      <c r="H221" s="234">
        <v>3</v>
      </c>
      <c r="I221" s="235">
        <v>428</v>
      </c>
      <c r="J221" s="235">
        <f>ROUND(I221*H221,2)</f>
        <v>1284</v>
      </c>
      <c r="K221" s="236"/>
      <c r="L221" s="237"/>
      <c r="M221" s="238" t="s">
        <v>1</v>
      </c>
      <c r="N221" s="239" t="s">
        <v>38</v>
      </c>
      <c r="O221" s="226">
        <v>0</v>
      </c>
      <c r="P221" s="226">
        <f>O221*H221</f>
        <v>0</v>
      </c>
      <c r="Q221" s="226">
        <v>0.00023000000000000001</v>
      </c>
      <c r="R221" s="226">
        <f>Q221*H221</f>
        <v>0.00069000000000000008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311</v>
      </c>
      <c r="AT221" s="228" t="s">
        <v>378</v>
      </c>
      <c r="AU221" s="228" t="s">
        <v>82</v>
      </c>
      <c r="AY221" s="14" t="s">
        <v>282</v>
      </c>
      <c r="BE221" s="229">
        <f>IF(N221="základní",J221,0)</f>
        <v>1284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1284</v>
      </c>
      <c r="BL221" s="14" t="s">
        <v>288</v>
      </c>
      <c r="BM221" s="228" t="s">
        <v>1811</v>
      </c>
    </row>
    <row r="222" s="2" customFormat="1" ht="16.5" customHeight="1">
      <c r="A222" s="29"/>
      <c r="B222" s="30"/>
      <c r="C222" s="230" t="s">
        <v>630</v>
      </c>
      <c r="D222" s="230" t="s">
        <v>378</v>
      </c>
      <c r="E222" s="231" t="s">
        <v>1541</v>
      </c>
      <c r="F222" s="232" t="s">
        <v>1542</v>
      </c>
      <c r="G222" s="233" t="s">
        <v>501</v>
      </c>
      <c r="H222" s="234">
        <v>6</v>
      </c>
      <c r="I222" s="235">
        <v>168</v>
      </c>
      <c r="J222" s="235">
        <f>ROUND(I222*H222,2)</f>
        <v>1008</v>
      </c>
      <c r="K222" s="236"/>
      <c r="L222" s="237"/>
      <c r="M222" s="238" t="s">
        <v>1</v>
      </c>
      <c r="N222" s="239" t="s">
        <v>38</v>
      </c>
      <c r="O222" s="226">
        <v>0</v>
      </c>
      <c r="P222" s="226">
        <f>O222*H222</f>
        <v>0</v>
      </c>
      <c r="Q222" s="226">
        <v>0.00022000000000000001</v>
      </c>
      <c r="R222" s="226">
        <f>Q222*H222</f>
        <v>0.00132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311</v>
      </c>
      <c r="AT222" s="228" t="s">
        <v>378</v>
      </c>
      <c r="AU222" s="228" t="s">
        <v>82</v>
      </c>
      <c r="AY222" s="14" t="s">
        <v>282</v>
      </c>
      <c r="BE222" s="229">
        <f>IF(N222="základní",J222,0)</f>
        <v>1008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1008</v>
      </c>
      <c r="BL222" s="14" t="s">
        <v>288</v>
      </c>
      <c r="BM222" s="228" t="s">
        <v>1812</v>
      </c>
    </row>
    <row r="223" s="2" customFormat="1" ht="16.5" customHeight="1">
      <c r="A223" s="29"/>
      <c r="B223" s="30"/>
      <c r="C223" s="230" t="s">
        <v>634</v>
      </c>
      <c r="D223" s="230" t="s">
        <v>378</v>
      </c>
      <c r="E223" s="231" t="s">
        <v>1813</v>
      </c>
      <c r="F223" s="232" t="s">
        <v>1814</v>
      </c>
      <c r="G223" s="233" t="s">
        <v>501</v>
      </c>
      <c r="H223" s="234">
        <v>1</v>
      </c>
      <c r="I223" s="235">
        <v>444</v>
      </c>
      <c r="J223" s="235">
        <f>ROUND(I223*H223,2)</f>
        <v>444</v>
      </c>
      <c r="K223" s="236"/>
      <c r="L223" s="237"/>
      <c r="M223" s="238" t="s">
        <v>1</v>
      </c>
      <c r="N223" s="239" t="s">
        <v>38</v>
      </c>
      <c r="O223" s="226">
        <v>0</v>
      </c>
      <c r="P223" s="226">
        <f>O223*H223</f>
        <v>0</v>
      </c>
      <c r="Q223" s="226">
        <v>0.00032000000000000003</v>
      </c>
      <c r="R223" s="226">
        <f>Q223*H223</f>
        <v>0.00032000000000000003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311</v>
      </c>
      <c r="AT223" s="228" t="s">
        <v>378</v>
      </c>
      <c r="AU223" s="228" t="s">
        <v>82</v>
      </c>
      <c r="AY223" s="14" t="s">
        <v>282</v>
      </c>
      <c r="BE223" s="229">
        <f>IF(N223="základní",J223,0)</f>
        <v>444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444</v>
      </c>
      <c r="BL223" s="14" t="s">
        <v>288</v>
      </c>
      <c r="BM223" s="228" t="s">
        <v>1815</v>
      </c>
    </row>
    <row r="224" s="2" customFormat="1" ht="21.75" customHeight="1">
      <c r="A224" s="29"/>
      <c r="B224" s="30"/>
      <c r="C224" s="217" t="s">
        <v>638</v>
      </c>
      <c r="D224" s="217" t="s">
        <v>284</v>
      </c>
      <c r="E224" s="218" t="s">
        <v>1622</v>
      </c>
      <c r="F224" s="219" t="s">
        <v>1623</v>
      </c>
      <c r="G224" s="220" t="s">
        <v>501</v>
      </c>
      <c r="H224" s="221">
        <v>31</v>
      </c>
      <c r="I224" s="222">
        <v>226</v>
      </c>
      <c r="J224" s="222">
        <f>ROUND(I224*H224,2)</f>
        <v>7006</v>
      </c>
      <c r="K224" s="223"/>
      <c r="L224" s="35"/>
      <c r="M224" s="224" t="s">
        <v>1</v>
      </c>
      <c r="N224" s="225" t="s">
        <v>38</v>
      </c>
      <c r="O224" s="226">
        <v>0.68300000000000005</v>
      </c>
      <c r="P224" s="226">
        <f>O224*H224</f>
        <v>21.173000000000002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7006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7006</v>
      </c>
      <c r="BL224" s="14" t="s">
        <v>288</v>
      </c>
      <c r="BM224" s="228" t="s">
        <v>1624</v>
      </c>
    </row>
    <row r="225" s="2" customFormat="1" ht="16.5" customHeight="1">
      <c r="A225" s="29"/>
      <c r="B225" s="30"/>
      <c r="C225" s="230" t="s">
        <v>642</v>
      </c>
      <c r="D225" s="230" t="s">
        <v>378</v>
      </c>
      <c r="E225" s="231" t="s">
        <v>1625</v>
      </c>
      <c r="F225" s="232" t="s">
        <v>1626</v>
      </c>
      <c r="G225" s="233" t="s">
        <v>501</v>
      </c>
      <c r="H225" s="234">
        <v>31</v>
      </c>
      <c r="I225" s="235">
        <v>106</v>
      </c>
      <c r="J225" s="235">
        <f>ROUND(I225*H225,2)</f>
        <v>3286</v>
      </c>
      <c r="K225" s="236"/>
      <c r="L225" s="237"/>
      <c r="M225" s="238" t="s">
        <v>1</v>
      </c>
      <c r="N225" s="239" t="s">
        <v>38</v>
      </c>
      <c r="O225" s="226">
        <v>0</v>
      </c>
      <c r="P225" s="226">
        <f>O225*H225</f>
        <v>0</v>
      </c>
      <c r="Q225" s="226">
        <v>0.00064999999999999997</v>
      </c>
      <c r="R225" s="226">
        <f>Q225*H225</f>
        <v>0.020149999999999998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311</v>
      </c>
      <c r="AT225" s="228" t="s">
        <v>378</v>
      </c>
      <c r="AU225" s="228" t="s">
        <v>82</v>
      </c>
      <c r="AY225" s="14" t="s">
        <v>282</v>
      </c>
      <c r="BE225" s="229">
        <f>IF(N225="základní",J225,0)</f>
        <v>3286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3286</v>
      </c>
      <c r="BL225" s="14" t="s">
        <v>288</v>
      </c>
      <c r="BM225" s="228" t="s">
        <v>1627</v>
      </c>
    </row>
    <row r="226" s="2" customFormat="1" ht="21.75" customHeight="1">
      <c r="A226" s="29"/>
      <c r="B226" s="30"/>
      <c r="C226" s="217" t="s">
        <v>646</v>
      </c>
      <c r="D226" s="217" t="s">
        <v>284</v>
      </c>
      <c r="E226" s="218" t="s">
        <v>607</v>
      </c>
      <c r="F226" s="219" t="s">
        <v>608</v>
      </c>
      <c r="G226" s="220" t="s">
        <v>501</v>
      </c>
      <c r="H226" s="221">
        <v>41</v>
      </c>
      <c r="I226" s="222">
        <v>86</v>
      </c>
      <c r="J226" s="222">
        <f>ROUND(I226*H226,2)</f>
        <v>3526</v>
      </c>
      <c r="K226" s="223"/>
      <c r="L226" s="35"/>
      <c r="M226" s="224" t="s">
        <v>1</v>
      </c>
      <c r="N226" s="225" t="s">
        <v>38</v>
      </c>
      <c r="O226" s="226">
        <v>0.68300000000000005</v>
      </c>
      <c r="P226" s="226">
        <f>O226*H226</f>
        <v>28.003000000000004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3526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3526</v>
      </c>
      <c r="BL226" s="14" t="s">
        <v>288</v>
      </c>
      <c r="BM226" s="228" t="s">
        <v>1628</v>
      </c>
    </row>
    <row r="227" s="2" customFormat="1" ht="16.5" customHeight="1">
      <c r="A227" s="29"/>
      <c r="B227" s="30"/>
      <c r="C227" s="230" t="s">
        <v>650</v>
      </c>
      <c r="D227" s="230" t="s">
        <v>378</v>
      </c>
      <c r="E227" s="231" t="s">
        <v>611</v>
      </c>
      <c r="F227" s="232" t="s">
        <v>612</v>
      </c>
      <c r="G227" s="233" t="s">
        <v>501</v>
      </c>
      <c r="H227" s="234">
        <v>41</v>
      </c>
      <c r="I227" s="235">
        <v>40.399999999999999</v>
      </c>
      <c r="J227" s="235">
        <f>ROUND(I227*H227,2)</f>
        <v>1656.4000000000001</v>
      </c>
      <c r="K227" s="236"/>
      <c r="L227" s="237"/>
      <c r="M227" s="238" t="s">
        <v>1</v>
      </c>
      <c r="N227" s="239" t="s">
        <v>38</v>
      </c>
      <c r="O227" s="226">
        <v>0</v>
      </c>
      <c r="P227" s="226">
        <f>O227*H227</f>
        <v>0</v>
      </c>
      <c r="Q227" s="226">
        <v>0.00029</v>
      </c>
      <c r="R227" s="226">
        <f>Q227*H227</f>
        <v>0.01189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311</v>
      </c>
      <c r="AT227" s="228" t="s">
        <v>378</v>
      </c>
      <c r="AU227" s="228" t="s">
        <v>82</v>
      </c>
      <c r="AY227" s="14" t="s">
        <v>282</v>
      </c>
      <c r="BE227" s="229">
        <f>IF(N227="základní",J227,0)</f>
        <v>1656.4000000000001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1656.4000000000001</v>
      </c>
      <c r="BL227" s="14" t="s">
        <v>288</v>
      </c>
      <c r="BM227" s="228" t="s">
        <v>1629</v>
      </c>
    </row>
    <row r="228" s="2" customFormat="1" ht="21.75" customHeight="1">
      <c r="A228" s="29"/>
      <c r="B228" s="30"/>
      <c r="C228" s="217" t="s">
        <v>654</v>
      </c>
      <c r="D228" s="217" t="s">
        <v>284</v>
      </c>
      <c r="E228" s="218" t="s">
        <v>1327</v>
      </c>
      <c r="F228" s="219" t="s">
        <v>1328</v>
      </c>
      <c r="G228" s="220" t="s">
        <v>501</v>
      </c>
      <c r="H228" s="221">
        <v>1</v>
      </c>
      <c r="I228" s="222">
        <v>10300</v>
      </c>
      <c r="J228" s="222">
        <f>ROUND(I228*H228,2)</f>
        <v>10300</v>
      </c>
      <c r="K228" s="223"/>
      <c r="L228" s="35"/>
      <c r="M228" s="224" t="s">
        <v>1</v>
      </c>
      <c r="N228" s="225" t="s">
        <v>38</v>
      </c>
      <c r="O228" s="226">
        <v>19.105</v>
      </c>
      <c r="P228" s="226">
        <f>O228*H228</f>
        <v>19.105</v>
      </c>
      <c r="Q228" s="226">
        <v>1.92726</v>
      </c>
      <c r="R228" s="226">
        <f>Q228*H228</f>
        <v>1.92726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10300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10300</v>
      </c>
      <c r="BL228" s="14" t="s">
        <v>288</v>
      </c>
      <c r="BM228" s="228" t="s">
        <v>1329</v>
      </c>
    </row>
    <row r="229" s="2" customFormat="1" ht="21.75" customHeight="1">
      <c r="A229" s="29"/>
      <c r="B229" s="30"/>
      <c r="C229" s="230" t="s">
        <v>658</v>
      </c>
      <c r="D229" s="230" t="s">
        <v>378</v>
      </c>
      <c r="E229" s="231" t="s">
        <v>627</v>
      </c>
      <c r="F229" s="232" t="s">
        <v>628</v>
      </c>
      <c r="G229" s="233" t="s">
        <v>501</v>
      </c>
      <c r="H229" s="234">
        <v>1</v>
      </c>
      <c r="I229" s="235">
        <v>7360</v>
      </c>
      <c r="J229" s="235">
        <f>ROUND(I229*H229,2)</f>
        <v>7360</v>
      </c>
      <c r="K229" s="236"/>
      <c r="L229" s="237"/>
      <c r="M229" s="238" t="s">
        <v>1</v>
      </c>
      <c r="N229" s="239" t="s">
        <v>38</v>
      </c>
      <c r="O229" s="226">
        <v>0</v>
      </c>
      <c r="P229" s="226">
        <f>O229*H229</f>
        <v>0</v>
      </c>
      <c r="Q229" s="226">
        <v>1.29</v>
      </c>
      <c r="R229" s="226">
        <f>Q229*H229</f>
        <v>1.29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311</v>
      </c>
      <c r="AT229" s="228" t="s">
        <v>378</v>
      </c>
      <c r="AU229" s="228" t="s">
        <v>82</v>
      </c>
      <c r="AY229" s="14" t="s">
        <v>282</v>
      </c>
      <c r="BE229" s="229">
        <f>IF(N229="základní",J229,0)</f>
        <v>7360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7360</v>
      </c>
      <c r="BL229" s="14" t="s">
        <v>288</v>
      </c>
      <c r="BM229" s="228" t="s">
        <v>1816</v>
      </c>
    </row>
    <row r="230" s="2" customFormat="1" ht="21.75" customHeight="1">
      <c r="A230" s="29"/>
      <c r="B230" s="30"/>
      <c r="C230" s="230" t="s">
        <v>662</v>
      </c>
      <c r="D230" s="230" t="s">
        <v>378</v>
      </c>
      <c r="E230" s="231" t="s">
        <v>643</v>
      </c>
      <c r="F230" s="232" t="s">
        <v>644</v>
      </c>
      <c r="G230" s="233" t="s">
        <v>501</v>
      </c>
      <c r="H230" s="234">
        <v>1</v>
      </c>
      <c r="I230" s="235">
        <v>2590</v>
      </c>
      <c r="J230" s="235">
        <f>ROUND(I230*H230,2)</f>
        <v>2590</v>
      </c>
      <c r="K230" s="236"/>
      <c r="L230" s="237"/>
      <c r="M230" s="238" t="s">
        <v>1</v>
      </c>
      <c r="N230" s="239" t="s">
        <v>38</v>
      </c>
      <c r="O230" s="226">
        <v>0</v>
      </c>
      <c r="P230" s="226">
        <f>O230*H230</f>
        <v>0</v>
      </c>
      <c r="Q230" s="226">
        <v>0.54800000000000004</v>
      </c>
      <c r="R230" s="226">
        <f>Q230*H230</f>
        <v>0.54800000000000004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311</v>
      </c>
      <c r="AT230" s="228" t="s">
        <v>378</v>
      </c>
      <c r="AU230" s="228" t="s">
        <v>82</v>
      </c>
      <c r="AY230" s="14" t="s">
        <v>282</v>
      </c>
      <c r="BE230" s="229">
        <f>IF(N230="základní",J230,0)</f>
        <v>2590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2590</v>
      </c>
      <c r="BL230" s="14" t="s">
        <v>288</v>
      </c>
      <c r="BM230" s="228" t="s">
        <v>1817</v>
      </c>
    </row>
    <row r="231" s="2" customFormat="1" ht="21.75" customHeight="1">
      <c r="A231" s="29"/>
      <c r="B231" s="30"/>
      <c r="C231" s="230" t="s">
        <v>666</v>
      </c>
      <c r="D231" s="230" t="s">
        <v>378</v>
      </c>
      <c r="E231" s="231" t="s">
        <v>647</v>
      </c>
      <c r="F231" s="232" t="s">
        <v>648</v>
      </c>
      <c r="G231" s="233" t="s">
        <v>501</v>
      </c>
      <c r="H231" s="234">
        <v>2</v>
      </c>
      <c r="I231" s="235">
        <v>193</v>
      </c>
      <c r="J231" s="235">
        <f>ROUND(I231*H231,2)</f>
        <v>386</v>
      </c>
      <c r="K231" s="236"/>
      <c r="L231" s="237"/>
      <c r="M231" s="238" t="s">
        <v>1</v>
      </c>
      <c r="N231" s="239" t="s">
        <v>38</v>
      </c>
      <c r="O231" s="226">
        <v>0</v>
      </c>
      <c r="P231" s="226">
        <f>O231*H231</f>
        <v>0</v>
      </c>
      <c r="Q231" s="226">
        <v>0.002</v>
      </c>
      <c r="R231" s="226">
        <f>Q231*H231</f>
        <v>0.0040000000000000001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311</v>
      </c>
      <c r="AT231" s="228" t="s">
        <v>378</v>
      </c>
      <c r="AU231" s="228" t="s">
        <v>82</v>
      </c>
      <c r="AY231" s="14" t="s">
        <v>282</v>
      </c>
      <c r="BE231" s="229">
        <f>IF(N231="základní",J231,0)</f>
        <v>386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386</v>
      </c>
      <c r="BL231" s="14" t="s">
        <v>288</v>
      </c>
      <c r="BM231" s="228" t="s">
        <v>1818</v>
      </c>
    </row>
    <row r="232" s="2" customFormat="1" ht="21.75" customHeight="1">
      <c r="A232" s="29"/>
      <c r="B232" s="30"/>
      <c r="C232" s="217" t="s">
        <v>670</v>
      </c>
      <c r="D232" s="217" t="s">
        <v>284</v>
      </c>
      <c r="E232" s="218" t="s">
        <v>1630</v>
      </c>
      <c r="F232" s="219" t="s">
        <v>1631</v>
      </c>
      <c r="G232" s="220" t="s">
        <v>501</v>
      </c>
      <c r="H232" s="221">
        <v>14</v>
      </c>
      <c r="I232" s="222">
        <v>1090</v>
      </c>
      <c r="J232" s="222">
        <f>ROUND(I232*H232,2)</f>
        <v>15260</v>
      </c>
      <c r="K232" s="223"/>
      <c r="L232" s="35"/>
      <c r="M232" s="224" t="s">
        <v>1</v>
      </c>
      <c r="N232" s="225" t="s">
        <v>38</v>
      </c>
      <c r="O232" s="226">
        <v>0.5</v>
      </c>
      <c r="P232" s="226">
        <f>O232*H232</f>
        <v>7</v>
      </c>
      <c r="Q232" s="226">
        <v>0.040050000000000002</v>
      </c>
      <c r="R232" s="226">
        <f>Q232*H232</f>
        <v>0.56069999999999998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15260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15260</v>
      </c>
      <c r="BL232" s="14" t="s">
        <v>288</v>
      </c>
      <c r="BM232" s="228" t="s">
        <v>1632</v>
      </c>
    </row>
    <row r="233" s="2" customFormat="1" ht="33" customHeight="1">
      <c r="A233" s="29"/>
      <c r="B233" s="30"/>
      <c r="C233" s="217" t="s">
        <v>675</v>
      </c>
      <c r="D233" s="217" t="s">
        <v>284</v>
      </c>
      <c r="E233" s="218" t="s">
        <v>1633</v>
      </c>
      <c r="F233" s="219" t="s">
        <v>1634</v>
      </c>
      <c r="G233" s="220" t="s">
        <v>501</v>
      </c>
      <c r="H233" s="221">
        <v>14</v>
      </c>
      <c r="I233" s="222">
        <v>1350</v>
      </c>
      <c r="J233" s="222">
        <f>ROUND(I233*H233,2)</f>
        <v>18900</v>
      </c>
      <c r="K233" s="223"/>
      <c r="L233" s="35"/>
      <c r="M233" s="224" t="s">
        <v>1</v>
      </c>
      <c r="N233" s="225" t="s">
        <v>38</v>
      </c>
      <c r="O233" s="226">
        <v>0.25</v>
      </c>
      <c r="P233" s="226">
        <f>O233*H233</f>
        <v>3.5</v>
      </c>
      <c r="Q233" s="226">
        <v>0.0081399999999999997</v>
      </c>
      <c r="R233" s="226">
        <f>Q233*H233</f>
        <v>0.11395999999999999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18900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18900</v>
      </c>
      <c r="BL233" s="14" t="s">
        <v>288</v>
      </c>
      <c r="BM233" s="228" t="s">
        <v>1635</v>
      </c>
    </row>
    <row r="234" s="2" customFormat="1" ht="21.75" customHeight="1">
      <c r="A234" s="29"/>
      <c r="B234" s="30"/>
      <c r="C234" s="217" t="s">
        <v>679</v>
      </c>
      <c r="D234" s="217" t="s">
        <v>284</v>
      </c>
      <c r="E234" s="218" t="s">
        <v>1636</v>
      </c>
      <c r="F234" s="219" t="s">
        <v>1637</v>
      </c>
      <c r="G234" s="220" t="s">
        <v>501</v>
      </c>
      <c r="H234" s="221">
        <v>14</v>
      </c>
      <c r="I234" s="222">
        <v>75.200000000000003</v>
      </c>
      <c r="J234" s="222">
        <f>ROUND(I234*H234,2)</f>
        <v>1052.8</v>
      </c>
      <c r="K234" s="223"/>
      <c r="L234" s="35"/>
      <c r="M234" s="224" t="s">
        <v>1</v>
      </c>
      <c r="N234" s="225" t="s">
        <v>38</v>
      </c>
      <c r="O234" s="226">
        <v>0.22</v>
      </c>
      <c r="P234" s="226">
        <f>O234*H234</f>
        <v>3.0800000000000001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1052.8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1052.8</v>
      </c>
      <c r="BL234" s="14" t="s">
        <v>288</v>
      </c>
      <c r="BM234" s="228" t="s">
        <v>1638</v>
      </c>
    </row>
    <row r="235" s="2" customFormat="1" ht="33" customHeight="1">
      <c r="A235" s="29"/>
      <c r="B235" s="30"/>
      <c r="C235" s="217" t="s">
        <v>684</v>
      </c>
      <c r="D235" s="217" t="s">
        <v>284</v>
      </c>
      <c r="E235" s="218" t="s">
        <v>1639</v>
      </c>
      <c r="F235" s="219" t="s">
        <v>1640</v>
      </c>
      <c r="G235" s="220" t="s">
        <v>501</v>
      </c>
      <c r="H235" s="221">
        <v>14</v>
      </c>
      <c r="I235" s="222">
        <v>2470</v>
      </c>
      <c r="J235" s="222">
        <f>ROUND(I235*H235,2)</f>
        <v>34580</v>
      </c>
      <c r="K235" s="223"/>
      <c r="L235" s="35"/>
      <c r="M235" s="224" t="s">
        <v>1</v>
      </c>
      <c r="N235" s="225" t="s">
        <v>38</v>
      </c>
      <c r="O235" s="226">
        <v>0.34999999999999998</v>
      </c>
      <c r="P235" s="226">
        <f>O235*H235</f>
        <v>4.8999999999999995</v>
      </c>
      <c r="Q235" s="226">
        <v>0.037249999999999998</v>
      </c>
      <c r="R235" s="226">
        <f>Q235*H235</f>
        <v>0.52149999999999996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34580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34580</v>
      </c>
      <c r="BL235" s="14" t="s">
        <v>288</v>
      </c>
      <c r="BM235" s="228" t="s">
        <v>1641</v>
      </c>
    </row>
    <row r="236" s="2" customFormat="1" ht="21.75" customHeight="1">
      <c r="A236" s="29"/>
      <c r="B236" s="30"/>
      <c r="C236" s="217" t="s">
        <v>688</v>
      </c>
      <c r="D236" s="217" t="s">
        <v>284</v>
      </c>
      <c r="E236" s="218" t="s">
        <v>1642</v>
      </c>
      <c r="F236" s="219" t="s">
        <v>1643</v>
      </c>
      <c r="G236" s="220" t="s">
        <v>501</v>
      </c>
      <c r="H236" s="221">
        <v>25</v>
      </c>
      <c r="I236" s="222">
        <v>5250</v>
      </c>
      <c r="J236" s="222">
        <f>ROUND(I236*H236,2)</f>
        <v>131250</v>
      </c>
      <c r="K236" s="223"/>
      <c r="L236" s="35"/>
      <c r="M236" s="224" t="s">
        <v>1</v>
      </c>
      <c r="N236" s="225" t="s">
        <v>38</v>
      </c>
      <c r="O236" s="226">
        <v>0.66700000000000004</v>
      </c>
      <c r="P236" s="226">
        <f>O236*H236</f>
        <v>16.675000000000001</v>
      </c>
      <c r="Q236" s="226">
        <v>0.1056</v>
      </c>
      <c r="R236" s="226">
        <f>Q236*H236</f>
        <v>2.6400000000000001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131250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131250</v>
      </c>
      <c r="BL236" s="14" t="s">
        <v>288</v>
      </c>
      <c r="BM236" s="228" t="s">
        <v>1644</v>
      </c>
    </row>
    <row r="237" s="2" customFormat="1" ht="21.75" customHeight="1">
      <c r="A237" s="29"/>
      <c r="B237" s="30"/>
      <c r="C237" s="217" t="s">
        <v>692</v>
      </c>
      <c r="D237" s="217" t="s">
        <v>284</v>
      </c>
      <c r="E237" s="218" t="s">
        <v>1645</v>
      </c>
      <c r="F237" s="219" t="s">
        <v>1646</v>
      </c>
      <c r="G237" s="220" t="s">
        <v>501</v>
      </c>
      <c r="H237" s="221">
        <v>25</v>
      </c>
      <c r="I237" s="222">
        <v>3790</v>
      </c>
      <c r="J237" s="222">
        <f>ROUND(I237*H237,2)</f>
        <v>94750</v>
      </c>
      <c r="K237" s="223"/>
      <c r="L237" s="35"/>
      <c r="M237" s="224" t="s">
        <v>1</v>
      </c>
      <c r="N237" s="225" t="s">
        <v>38</v>
      </c>
      <c r="O237" s="226">
        <v>0.16700000000000001</v>
      </c>
      <c r="P237" s="226">
        <f>O237*H237</f>
        <v>4.1749999999999998</v>
      </c>
      <c r="Q237" s="226">
        <v>0.024240000000000001</v>
      </c>
      <c r="R237" s="226">
        <f>Q237*H237</f>
        <v>0.60599999999999998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94750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94750</v>
      </c>
      <c r="BL237" s="14" t="s">
        <v>288</v>
      </c>
      <c r="BM237" s="228" t="s">
        <v>1647</v>
      </c>
    </row>
    <row r="238" s="2" customFormat="1" ht="21.75" customHeight="1">
      <c r="A238" s="29"/>
      <c r="B238" s="30"/>
      <c r="C238" s="217" t="s">
        <v>696</v>
      </c>
      <c r="D238" s="217" t="s">
        <v>284</v>
      </c>
      <c r="E238" s="218" t="s">
        <v>1648</v>
      </c>
      <c r="F238" s="219" t="s">
        <v>1649</v>
      </c>
      <c r="G238" s="220" t="s">
        <v>501</v>
      </c>
      <c r="H238" s="221">
        <v>25</v>
      </c>
      <c r="I238" s="222">
        <v>114</v>
      </c>
      <c r="J238" s="222">
        <f>ROUND(I238*H238,2)</f>
        <v>2850</v>
      </c>
      <c r="K238" s="223"/>
      <c r="L238" s="35"/>
      <c r="M238" s="224" t="s">
        <v>1</v>
      </c>
      <c r="N238" s="225" t="s">
        <v>38</v>
      </c>
      <c r="O238" s="226">
        <v>0.33300000000000002</v>
      </c>
      <c r="P238" s="226">
        <f>O238*H238</f>
        <v>8.3250000000000011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2850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2850</v>
      </c>
      <c r="BL238" s="14" t="s">
        <v>288</v>
      </c>
      <c r="BM238" s="228" t="s">
        <v>1650</v>
      </c>
    </row>
    <row r="239" s="2" customFormat="1" ht="33" customHeight="1">
      <c r="A239" s="29"/>
      <c r="B239" s="30"/>
      <c r="C239" s="217" t="s">
        <v>700</v>
      </c>
      <c r="D239" s="217" t="s">
        <v>284</v>
      </c>
      <c r="E239" s="218" t="s">
        <v>1651</v>
      </c>
      <c r="F239" s="219" t="s">
        <v>1652</v>
      </c>
      <c r="G239" s="220" t="s">
        <v>501</v>
      </c>
      <c r="H239" s="221">
        <v>25</v>
      </c>
      <c r="I239" s="222">
        <v>9210</v>
      </c>
      <c r="J239" s="222">
        <f>ROUND(I239*H239,2)</f>
        <v>230250</v>
      </c>
      <c r="K239" s="223"/>
      <c r="L239" s="35"/>
      <c r="M239" s="224" t="s">
        <v>1</v>
      </c>
      <c r="N239" s="225" t="s">
        <v>38</v>
      </c>
      <c r="O239" s="226">
        <v>1.7509999999999999</v>
      </c>
      <c r="P239" s="226">
        <f>O239*H239</f>
        <v>43.774999999999999</v>
      </c>
      <c r="Q239" s="226">
        <v>0.42115999999999998</v>
      </c>
      <c r="R239" s="226">
        <f>Q239*H239</f>
        <v>10.529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230250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230250</v>
      </c>
      <c r="BL239" s="14" t="s">
        <v>288</v>
      </c>
      <c r="BM239" s="228" t="s">
        <v>1653</v>
      </c>
    </row>
    <row r="240" s="2" customFormat="1" ht="21.75" customHeight="1">
      <c r="A240" s="29"/>
      <c r="B240" s="30"/>
      <c r="C240" s="217" t="s">
        <v>704</v>
      </c>
      <c r="D240" s="217" t="s">
        <v>284</v>
      </c>
      <c r="E240" s="218" t="s">
        <v>651</v>
      </c>
      <c r="F240" s="219" t="s">
        <v>652</v>
      </c>
      <c r="G240" s="220" t="s">
        <v>501</v>
      </c>
      <c r="H240" s="221">
        <v>1</v>
      </c>
      <c r="I240" s="222">
        <v>1080</v>
      </c>
      <c r="J240" s="222">
        <f>ROUND(I240*H240,2)</f>
        <v>1080</v>
      </c>
      <c r="K240" s="223"/>
      <c r="L240" s="35"/>
      <c r="M240" s="224" t="s">
        <v>1</v>
      </c>
      <c r="N240" s="225" t="s">
        <v>38</v>
      </c>
      <c r="O240" s="226">
        <v>1.694</v>
      </c>
      <c r="P240" s="226">
        <f>O240*H240</f>
        <v>1.694</v>
      </c>
      <c r="Q240" s="226">
        <v>0.21734000000000001</v>
      </c>
      <c r="R240" s="226">
        <f>Q240*H240</f>
        <v>0.21734000000000001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1080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1080</v>
      </c>
      <c r="BL240" s="14" t="s">
        <v>288</v>
      </c>
      <c r="BM240" s="228" t="s">
        <v>653</v>
      </c>
    </row>
    <row r="241" s="2" customFormat="1" ht="21.75" customHeight="1">
      <c r="A241" s="29"/>
      <c r="B241" s="30"/>
      <c r="C241" s="230" t="s">
        <v>708</v>
      </c>
      <c r="D241" s="230" t="s">
        <v>378</v>
      </c>
      <c r="E241" s="231" t="s">
        <v>655</v>
      </c>
      <c r="F241" s="232" t="s">
        <v>656</v>
      </c>
      <c r="G241" s="233" t="s">
        <v>501</v>
      </c>
      <c r="H241" s="234">
        <v>1</v>
      </c>
      <c r="I241" s="235">
        <v>4800</v>
      </c>
      <c r="J241" s="235">
        <f>ROUND(I241*H241,2)</f>
        <v>4800</v>
      </c>
      <c r="K241" s="236"/>
      <c r="L241" s="237"/>
      <c r="M241" s="238" t="s">
        <v>1</v>
      </c>
      <c r="N241" s="239" t="s">
        <v>38</v>
      </c>
      <c r="O241" s="226">
        <v>0</v>
      </c>
      <c r="P241" s="226">
        <f>O241*H241</f>
        <v>0</v>
      </c>
      <c r="Q241" s="226">
        <v>0.19600000000000001</v>
      </c>
      <c r="R241" s="226">
        <f>Q241*H241</f>
        <v>0.19600000000000001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311</v>
      </c>
      <c r="AT241" s="228" t="s">
        <v>378</v>
      </c>
      <c r="AU241" s="228" t="s">
        <v>82</v>
      </c>
      <c r="AY241" s="14" t="s">
        <v>282</v>
      </c>
      <c r="BE241" s="229">
        <f>IF(N241="základní",J241,0)</f>
        <v>4800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4800</v>
      </c>
      <c r="BL241" s="14" t="s">
        <v>288</v>
      </c>
      <c r="BM241" s="228" t="s">
        <v>1819</v>
      </c>
    </row>
    <row r="242" s="2" customFormat="1" ht="16.5" customHeight="1">
      <c r="A242" s="29"/>
      <c r="B242" s="30"/>
      <c r="C242" s="217" t="s">
        <v>712</v>
      </c>
      <c r="D242" s="217" t="s">
        <v>284</v>
      </c>
      <c r="E242" s="218" t="s">
        <v>1517</v>
      </c>
      <c r="F242" s="219" t="s">
        <v>1518</v>
      </c>
      <c r="G242" s="220" t="s">
        <v>322</v>
      </c>
      <c r="H242" s="221">
        <v>10.289999999999999</v>
      </c>
      <c r="I242" s="222">
        <v>25.199999999999999</v>
      </c>
      <c r="J242" s="222">
        <f>ROUND(I242*H242,2)</f>
        <v>259.31</v>
      </c>
      <c r="K242" s="223"/>
      <c r="L242" s="35"/>
      <c r="M242" s="224" t="s">
        <v>1</v>
      </c>
      <c r="N242" s="225" t="s">
        <v>38</v>
      </c>
      <c r="O242" s="226">
        <v>0.062</v>
      </c>
      <c r="P242" s="226">
        <f>O242*H242</f>
        <v>0.63797999999999999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259.31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259.31</v>
      </c>
      <c r="BL242" s="14" t="s">
        <v>288</v>
      </c>
      <c r="BM242" s="228" t="s">
        <v>1688</v>
      </c>
    </row>
    <row r="243" s="2" customFormat="1" ht="16.5" customHeight="1">
      <c r="A243" s="29"/>
      <c r="B243" s="30"/>
      <c r="C243" s="217" t="s">
        <v>716</v>
      </c>
      <c r="D243" s="217" t="s">
        <v>284</v>
      </c>
      <c r="E243" s="218" t="s">
        <v>1346</v>
      </c>
      <c r="F243" s="219" t="s">
        <v>1347</v>
      </c>
      <c r="G243" s="220" t="s">
        <v>322</v>
      </c>
      <c r="H243" s="221">
        <v>10.289999999999999</v>
      </c>
      <c r="I243" s="222">
        <v>17.699999999999999</v>
      </c>
      <c r="J243" s="222">
        <f>ROUND(I243*H243,2)</f>
        <v>182.13</v>
      </c>
      <c r="K243" s="223"/>
      <c r="L243" s="35"/>
      <c r="M243" s="224" t="s">
        <v>1</v>
      </c>
      <c r="N243" s="225" t="s">
        <v>38</v>
      </c>
      <c r="O243" s="226">
        <v>0.043999999999999997</v>
      </c>
      <c r="P243" s="226">
        <f>O243*H243</f>
        <v>0.45275999999999994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182.13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182.13</v>
      </c>
      <c r="BL243" s="14" t="s">
        <v>288</v>
      </c>
      <c r="BM243" s="228" t="s">
        <v>1689</v>
      </c>
    </row>
    <row r="244" s="2" customFormat="1" ht="16.5" customHeight="1">
      <c r="A244" s="29"/>
      <c r="B244" s="30"/>
      <c r="C244" s="217" t="s">
        <v>723</v>
      </c>
      <c r="D244" s="217" t="s">
        <v>284</v>
      </c>
      <c r="E244" s="218" t="s">
        <v>1654</v>
      </c>
      <c r="F244" s="219" t="s">
        <v>1655</v>
      </c>
      <c r="G244" s="220" t="s">
        <v>322</v>
      </c>
      <c r="H244" s="221">
        <v>368.22000000000003</v>
      </c>
      <c r="I244" s="222">
        <v>23.199999999999999</v>
      </c>
      <c r="J244" s="222">
        <f>ROUND(I244*H244,2)</f>
        <v>8542.7000000000007</v>
      </c>
      <c r="K244" s="223"/>
      <c r="L244" s="35"/>
      <c r="M244" s="224" t="s">
        <v>1</v>
      </c>
      <c r="N244" s="225" t="s">
        <v>38</v>
      </c>
      <c r="O244" s="226">
        <v>0.055</v>
      </c>
      <c r="P244" s="226">
        <f>O244*H244</f>
        <v>20.252100000000002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8542.7000000000007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8542.7000000000007</v>
      </c>
      <c r="BL244" s="14" t="s">
        <v>288</v>
      </c>
      <c r="BM244" s="228" t="s">
        <v>1656</v>
      </c>
    </row>
    <row r="245" s="2" customFormat="1" ht="16.5" customHeight="1">
      <c r="A245" s="29"/>
      <c r="B245" s="30"/>
      <c r="C245" s="217" t="s">
        <v>727</v>
      </c>
      <c r="D245" s="217" t="s">
        <v>284</v>
      </c>
      <c r="E245" s="218" t="s">
        <v>1394</v>
      </c>
      <c r="F245" s="219" t="s">
        <v>1395</v>
      </c>
      <c r="G245" s="220" t="s">
        <v>322</v>
      </c>
      <c r="H245" s="221">
        <v>10.289999999999999</v>
      </c>
      <c r="I245" s="222">
        <v>43.299999999999997</v>
      </c>
      <c r="J245" s="222">
        <f>ROUND(I245*H245,2)</f>
        <v>445.56</v>
      </c>
      <c r="K245" s="223"/>
      <c r="L245" s="35"/>
      <c r="M245" s="224" t="s">
        <v>1</v>
      </c>
      <c r="N245" s="225" t="s">
        <v>38</v>
      </c>
      <c r="O245" s="226">
        <v>0.053999999999999999</v>
      </c>
      <c r="P245" s="226">
        <f>O245*H245</f>
        <v>0.55565999999999993</v>
      </c>
      <c r="Q245" s="226">
        <v>0.00019000000000000001</v>
      </c>
      <c r="R245" s="226">
        <f>Q245*H245</f>
        <v>0.0019551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445.56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445.56</v>
      </c>
      <c r="BL245" s="14" t="s">
        <v>288</v>
      </c>
      <c r="BM245" s="228" t="s">
        <v>1396</v>
      </c>
    </row>
    <row r="246" s="2" customFormat="1" ht="21.75" customHeight="1">
      <c r="A246" s="29"/>
      <c r="B246" s="30"/>
      <c r="C246" s="217" t="s">
        <v>731</v>
      </c>
      <c r="D246" s="217" t="s">
        <v>284</v>
      </c>
      <c r="E246" s="218" t="s">
        <v>676</v>
      </c>
      <c r="F246" s="219" t="s">
        <v>677</v>
      </c>
      <c r="G246" s="220" t="s">
        <v>322</v>
      </c>
      <c r="H246" s="221">
        <v>351.58999999999997</v>
      </c>
      <c r="I246" s="222">
        <v>12.9</v>
      </c>
      <c r="J246" s="222">
        <f>ROUND(I246*H246,2)</f>
        <v>4535.5100000000002</v>
      </c>
      <c r="K246" s="223"/>
      <c r="L246" s="35"/>
      <c r="M246" s="224" t="s">
        <v>1</v>
      </c>
      <c r="N246" s="225" t="s">
        <v>38</v>
      </c>
      <c r="O246" s="226">
        <v>0.025000000000000001</v>
      </c>
      <c r="P246" s="226">
        <f>O246*H246</f>
        <v>8.7897499999999997</v>
      </c>
      <c r="Q246" s="226">
        <v>9.0000000000000006E-05</v>
      </c>
      <c r="R246" s="226">
        <f>Q246*H246</f>
        <v>0.0316431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4535.5100000000002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4535.5100000000002</v>
      </c>
      <c r="BL246" s="14" t="s">
        <v>288</v>
      </c>
      <c r="BM246" s="228" t="s">
        <v>678</v>
      </c>
    </row>
    <row r="247" s="12" customFormat="1" ht="22.8" customHeight="1">
      <c r="A247" s="12"/>
      <c r="B247" s="202"/>
      <c r="C247" s="203"/>
      <c r="D247" s="204" t="s">
        <v>72</v>
      </c>
      <c r="E247" s="215" t="s">
        <v>315</v>
      </c>
      <c r="F247" s="215" t="s">
        <v>683</v>
      </c>
      <c r="G247" s="203"/>
      <c r="H247" s="203"/>
      <c r="I247" s="203"/>
      <c r="J247" s="216">
        <f>BK247</f>
        <v>47132.050000000003</v>
      </c>
      <c r="K247" s="203"/>
      <c r="L247" s="207"/>
      <c r="M247" s="208"/>
      <c r="N247" s="209"/>
      <c r="O247" s="209"/>
      <c r="P247" s="210">
        <f>SUM(P248:P256)</f>
        <v>82.519791999999995</v>
      </c>
      <c r="Q247" s="209"/>
      <c r="R247" s="210">
        <f>SUM(R248:R256)</f>
        <v>10.039059</v>
      </c>
      <c r="S247" s="209"/>
      <c r="T247" s="211">
        <f>SUM(T248:T256)</f>
        <v>1.7665199999999999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2" t="s">
        <v>80</v>
      </c>
      <c r="AT247" s="213" t="s">
        <v>72</v>
      </c>
      <c r="AU247" s="213" t="s">
        <v>80</v>
      </c>
      <c r="AY247" s="212" t="s">
        <v>282</v>
      </c>
      <c r="BK247" s="214">
        <f>SUM(BK248:BK256)</f>
        <v>47132.050000000003</v>
      </c>
    </row>
    <row r="248" s="2" customFormat="1" ht="33" customHeight="1">
      <c r="A248" s="29"/>
      <c r="B248" s="30"/>
      <c r="C248" s="217" t="s">
        <v>735</v>
      </c>
      <c r="D248" s="217" t="s">
        <v>284</v>
      </c>
      <c r="E248" s="218" t="s">
        <v>857</v>
      </c>
      <c r="F248" s="219" t="s">
        <v>858</v>
      </c>
      <c r="G248" s="220" t="s">
        <v>322</v>
      </c>
      <c r="H248" s="221">
        <v>45</v>
      </c>
      <c r="I248" s="222">
        <v>256</v>
      </c>
      <c r="J248" s="222">
        <f>ROUND(I248*H248,2)</f>
        <v>11520</v>
      </c>
      <c r="K248" s="223"/>
      <c r="L248" s="35"/>
      <c r="M248" s="224" t="s">
        <v>1</v>
      </c>
      <c r="N248" s="225" t="s">
        <v>38</v>
      </c>
      <c r="O248" s="226">
        <v>0.26800000000000002</v>
      </c>
      <c r="P248" s="226">
        <f>O248*H248</f>
        <v>12.060000000000001</v>
      </c>
      <c r="Q248" s="226">
        <v>0.15540000000000001</v>
      </c>
      <c r="R248" s="226">
        <f>Q248*H248</f>
        <v>6.9930000000000003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11520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11520</v>
      </c>
      <c r="BL248" s="14" t="s">
        <v>288</v>
      </c>
      <c r="BM248" s="228" t="s">
        <v>1500</v>
      </c>
    </row>
    <row r="249" s="2" customFormat="1" ht="21.75" customHeight="1">
      <c r="A249" s="29"/>
      <c r="B249" s="30"/>
      <c r="C249" s="217" t="s">
        <v>739</v>
      </c>
      <c r="D249" s="217" t="s">
        <v>284</v>
      </c>
      <c r="E249" s="218" t="s">
        <v>860</v>
      </c>
      <c r="F249" s="219" t="s">
        <v>861</v>
      </c>
      <c r="G249" s="220" t="s">
        <v>356</v>
      </c>
      <c r="H249" s="221">
        <v>1.3500000000000001</v>
      </c>
      <c r="I249" s="222">
        <v>3020</v>
      </c>
      <c r="J249" s="222">
        <f>ROUND(I249*H249,2)</f>
        <v>4077</v>
      </c>
      <c r="K249" s="223"/>
      <c r="L249" s="35"/>
      <c r="M249" s="224" t="s">
        <v>1</v>
      </c>
      <c r="N249" s="225" t="s">
        <v>38</v>
      </c>
      <c r="O249" s="226">
        <v>1.442</v>
      </c>
      <c r="P249" s="226">
        <f>O249*H249</f>
        <v>1.9467000000000001</v>
      </c>
      <c r="Q249" s="226">
        <v>2.2563399999999998</v>
      </c>
      <c r="R249" s="226">
        <f>Q249*H249</f>
        <v>3.0460590000000001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4077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4077</v>
      </c>
      <c r="BL249" s="14" t="s">
        <v>288</v>
      </c>
      <c r="BM249" s="228" t="s">
        <v>1501</v>
      </c>
    </row>
    <row r="250" s="2" customFormat="1" ht="33" customHeight="1">
      <c r="A250" s="29"/>
      <c r="B250" s="30"/>
      <c r="C250" s="217" t="s">
        <v>743</v>
      </c>
      <c r="D250" s="217" t="s">
        <v>284</v>
      </c>
      <c r="E250" s="218" t="s">
        <v>693</v>
      </c>
      <c r="F250" s="219" t="s">
        <v>694</v>
      </c>
      <c r="G250" s="220" t="s">
        <v>322</v>
      </c>
      <c r="H250" s="221">
        <v>38.119999999999997</v>
      </c>
      <c r="I250" s="222">
        <v>115</v>
      </c>
      <c r="J250" s="222">
        <f>ROUND(I250*H250,2)</f>
        <v>4383.8000000000002</v>
      </c>
      <c r="K250" s="223"/>
      <c r="L250" s="35"/>
      <c r="M250" s="224" t="s">
        <v>1</v>
      </c>
      <c r="N250" s="225" t="s">
        <v>38</v>
      </c>
      <c r="O250" s="226">
        <v>0</v>
      </c>
      <c r="P250" s="226">
        <f>O250*H250</f>
        <v>0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4383.8000000000002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4383.8000000000002</v>
      </c>
      <c r="BL250" s="14" t="s">
        <v>288</v>
      </c>
      <c r="BM250" s="228" t="s">
        <v>695</v>
      </c>
    </row>
    <row r="251" s="2" customFormat="1" ht="16.5" customHeight="1">
      <c r="A251" s="29"/>
      <c r="B251" s="30"/>
      <c r="C251" s="217" t="s">
        <v>747</v>
      </c>
      <c r="D251" s="217" t="s">
        <v>284</v>
      </c>
      <c r="E251" s="218" t="s">
        <v>701</v>
      </c>
      <c r="F251" s="219" t="s">
        <v>702</v>
      </c>
      <c r="G251" s="220" t="s">
        <v>322</v>
      </c>
      <c r="H251" s="221">
        <v>119.81999999999999</v>
      </c>
      <c r="I251" s="222">
        <v>66.599999999999994</v>
      </c>
      <c r="J251" s="222">
        <f>ROUND(I251*H251,2)</f>
        <v>7980.0100000000002</v>
      </c>
      <c r="K251" s="223"/>
      <c r="L251" s="35"/>
      <c r="M251" s="224" t="s">
        <v>1</v>
      </c>
      <c r="N251" s="225" t="s">
        <v>38</v>
      </c>
      <c r="O251" s="226">
        <v>0.155</v>
      </c>
      <c r="P251" s="226">
        <f>O251*H251</f>
        <v>18.572099999999999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7980.0100000000002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7980.0100000000002</v>
      </c>
      <c r="BL251" s="14" t="s">
        <v>288</v>
      </c>
      <c r="BM251" s="228" t="s">
        <v>703</v>
      </c>
    </row>
    <row r="252" s="2" customFormat="1" ht="21.75" customHeight="1">
      <c r="A252" s="29"/>
      <c r="B252" s="30"/>
      <c r="C252" s="217" t="s">
        <v>751</v>
      </c>
      <c r="D252" s="217" t="s">
        <v>284</v>
      </c>
      <c r="E252" s="218" t="s">
        <v>705</v>
      </c>
      <c r="F252" s="219" t="s">
        <v>706</v>
      </c>
      <c r="G252" s="220" t="s">
        <v>322</v>
      </c>
      <c r="H252" s="221">
        <v>38.119999999999997</v>
      </c>
      <c r="I252" s="222">
        <v>84</v>
      </c>
      <c r="J252" s="222">
        <f>ROUND(I252*H252,2)</f>
        <v>3202.0799999999999</v>
      </c>
      <c r="K252" s="223"/>
      <c r="L252" s="35"/>
      <c r="M252" s="224" t="s">
        <v>1</v>
      </c>
      <c r="N252" s="225" t="s">
        <v>38</v>
      </c>
      <c r="O252" s="226">
        <v>0.19600000000000001</v>
      </c>
      <c r="P252" s="226">
        <f>O252*H252</f>
        <v>7.4715199999999999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3202.0799999999999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3202.0799999999999</v>
      </c>
      <c r="BL252" s="14" t="s">
        <v>288</v>
      </c>
      <c r="BM252" s="228" t="s">
        <v>707</v>
      </c>
    </row>
    <row r="253" s="2" customFormat="1" ht="21.75" customHeight="1">
      <c r="A253" s="29"/>
      <c r="B253" s="30"/>
      <c r="C253" s="217" t="s">
        <v>757</v>
      </c>
      <c r="D253" s="217" t="s">
        <v>284</v>
      </c>
      <c r="E253" s="218" t="s">
        <v>709</v>
      </c>
      <c r="F253" s="219" t="s">
        <v>710</v>
      </c>
      <c r="G253" s="220" t="s">
        <v>322</v>
      </c>
      <c r="H253" s="221">
        <v>81.700000000000003</v>
      </c>
      <c r="I253" s="222">
        <v>129</v>
      </c>
      <c r="J253" s="222">
        <f>ROUND(I253*H253,2)</f>
        <v>10539.299999999999</v>
      </c>
      <c r="K253" s="223"/>
      <c r="L253" s="35"/>
      <c r="M253" s="224" t="s">
        <v>1</v>
      </c>
      <c r="N253" s="225" t="s">
        <v>38</v>
      </c>
      <c r="O253" s="226">
        <v>0.30499999999999999</v>
      </c>
      <c r="P253" s="226">
        <f>O253*H253</f>
        <v>24.918500000000002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10539.299999999999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10539.299999999999</v>
      </c>
      <c r="BL253" s="14" t="s">
        <v>288</v>
      </c>
      <c r="BM253" s="228" t="s">
        <v>711</v>
      </c>
    </row>
    <row r="254" s="2" customFormat="1" ht="21.75" customHeight="1">
      <c r="A254" s="29"/>
      <c r="B254" s="30"/>
      <c r="C254" s="217" t="s">
        <v>764</v>
      </c>
      <c r="D254" s="217" t="s">
        <v>284</v>
      </c>
      <c r="E254" s="218" t="s">
        <v>713</v>
      </c>
      <c r="F254" s="219" t="s">
        <v>714</v>
      </c>
      <c r="G254" s="220" t="s">
        <v>287</v>
      </c>
      <c r="H254" s="221">
        <v>88.325999999999993</v>
      </c>
      <c r="I254" s="222">
        <v>0.75</v>
      </c>
      <c r="J254" s="222">
        <f>ROUND(I254*H254,2)</f>
        <v>66.239999999999995</v>
      </c>
      <c r="K254" s="223"/>
      <c r="L254" s="35"/>
      <c r="M254" s="224" t="s">
        <v>1</v>
      </c>
      <c r="N254" s="225" t="s">
        <v>38</v>
      </c>
      <c r="O254" s="226">
        <v>0.002</v>
      </c>
      <c r="P254" s="226">
        <f>O254*H254</f>
        <v>0.176652</v>
      </c>
      <c r="Q254" s="226">
        <v>0</v>
      </c>
      <c r="R254" s="226">
        <f>Q254*H254</f>
        <v>0</v>
      </c>
      <c r="S254" s="226">
        <v>0.02</v>
      </c>
      <c r="T254" s="227">
        <f>S254*H254</f>
        <v>1.7665199999999999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66.239999999999995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66.239999999999995</v>
      </c>
      <c r="BL254" s="14" t="s">
        <v>288</v>
      </c>
      <c r="BM254" s="228" t="s">
        <v>715</v>
      </c>
    </row>
    <row r="255" s="2" customFormat="1" ht="21.75" customHeight="1">
      <c r="A255" s="29"/>
      <c r="B255" s="30"/>
      <c r="C255" s="217" t="s">
        <v>768</v>
      </c>
      <c r="D255" s="217" t="s">
        <v>284</v>
      </c>
      <c r="E255" s="218" t="s">
        <v>863</v>
      </c>
      <c r="F255" s="219" t="s">
        <v>864</v>
      </c>
      <c r="G255" s="220" t="s">
        <v>322</v>
      </c>
      <c r="H255" s="221">
        <v>45</v>
      </c>
      <c r="I255" s="222">
        <v>57.299999999999997</v>
      </c>
      <c r="J255" s="222">
        <f>ROUND(I255*H255,2)</f>
        <v>2578.5</v>
      </c>
      <c r="K255" s="223"/>
      <c r="L255" s="35"/>
      <c r="M255" s="224" t="s">
        <v>1</v>
      </c>
      <c r="N255" s="225" t="s">
        <v>38</v>
      </c>
      <c r="O255" s="226">
        <v>0.186</v>
      </c>
      <c r="P255" s="226">
        <f>O255*H255</f>
        <v>8.3699999999999992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2578.5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2578.5</v>
      </c>
      <c r="BL255" s="14" t="s">
        <v>288</v>
      </c>
      <c r="BM255" s="228" t="s">
        <v>1502</v>
      </c>
    </row>
    <row r="256" s="2" customFormat="1" ht="33" customHeight="1">
      <c r="A256" s="29"/>
      <c r="B256" s="30"/>
      <c r="C256" s="217" t="s">
        <v>772</v>
      </c>
      <c r="D256" s="217" t="s">
        <v>284</v>
      </c>
      <c r="E256" s="218" t="s">
        <v>980</v>
      </c>
      <c r="F256" s="219" t="s">
        <v>981</v>
      </c>
      <c r="G256" s="220" t="s">
        <v>287</v>
      </c>
      <c r="H256" s="221">
        <v>27.039999999999999</v>
      </c>
      <c r="I256" s="222">
        <v>103</v>
      </c>
      <c r="J256" s="222">
        <f>ROUND(I256*H256,2)</f>
        <v>2785.1199999999999</v>
      </c>
      <c r="K256" s="223"/>
      <c r="L256" s="35"/>
      <c r="M256" s="224" t="s">
        <v>1</v>
      </c>
      <c r="N256" s="225" t="s">
        <v>38</v>
      </c>
      <c r="O256" s="226">
        <v>0.33300000000000002</v>
      </c>
      <c r="P256" s="226">
        <f>O256*H256</f>
        <v>9.0043199999999999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2785.1199999999999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2785.1199999999999</v>
      </c>
      <c r="BL256" s="14" t="s">
        <v>288</v>
      </c>
      <c r="BM256" s="228" t="s">
        <v>982</v>
      </c>
    </row>
    <row r="257" s="12" customFormat="1" ht="22.8" customHeight="1">
      <c r="A257" s="12"/>
      <c r="B257" s="202"/>
      <c r="C257" s="203"/>
      <c r="D257" s="204" t="s">
        <v>72</v>
      </c>
      <c r="E257" s="215" t="s">
        <v>721</v>
      </c>
      <c r="F257" s="215" t="s">
        <v>722</v>
      </c>
      <c r="G257" s="203"/>
      <c r="H257" s="203"/>
      <c r="I257" s="203"/>
      <c r="J257" s="216">
        <f>BK257</f>
        <v>63579.010000000009</v>
      </c>
      <c r="K257" s="203"/>
      <c r="L257" s="207"/>
      <c r="M257" s="208"/>
      <c r="N257" s="209"/>
      <c r="O257" s="209"/>
      <c r="P257" s="210">
        <f>SUM(P258:P265)</f>
        <v>25.227715000000003</v>
      </c>
      <c r="Q257" s="209"/>
      <c r="R257" s="210">
        <f>SUM(R258:R265)</f>
        <v>0</v>
      </c>
      <c r="S257" s="209"/>
      <c r="T257" s="211">
        <f>SUM(T258:T265)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2" t="s">
        <v>80</v>
      </c>
      <c r="AT257" s="213" t="s">
        <v>72</v>
      </c>
      <c r="AU257" s="213" t="s">
        <v>80</v>
      </c>
      <c r="AY257" s="212" t="s">
        <v>282</v>
      </c>
      <c r="BK257" s="214">
        <f>SUM(BK258:BK265)</f>
        <v>63579.010000000009</v>
      </c>
    </row>
    <row r="258" s="2" customFormat="1" ht="21.75" customHeight="1">
      <c r="A258" s="29"/>
      <c r="B258" s="30"/>
      <c r="C258" s="217" t="s">
        <v>879</v>
      </c>
      <c r="D258" s="217" t="s">
        <v>284</v>
      </c>
      <c r="E258" s="218" t="s">
        <v>724</v>
      </c>
      <c r="F258" s="219" t="s">
        <v>725</v>
      </c>
      <c r="G258" s="220" t="s">
        <v>429</v>
      </c>
      <c r="H258" s="221">
        <v>119.943</v>
      </c>
      <c r="I258" s="222">
        <v>42.700000000000003</v>
      </c>
      <c r="J258" s="222">
        <f>ROUND(I258*H258,2)</f>
        <v>5121.5699999999997</v>
      </c>
      <c r="K258" s="223"/>
      <c r="L258" s="35"/>
      <c r="M258" s="224" t="s">
        <v>1</v>
      </c>
      <c r="N258" s="225" t="s">
        <v>38</v>
      </c>
      <c r="O258" s="226">
        <v>0.029999999999999999</v>
      </c>
      <c r="P258" s="226">
        <f>O258*H258</f>
        <v>3.59829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288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5121.5699999999997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5121.5699999999997</v>
      </c>
      <c r="BL258" s="14" t="s">
        <v>288</v>
      </c>
      <c r="BM258" s="228" t="s">
        <v>726</v>
      </c>
    </row>
    <row r="259" s="2" customFormat="1" ht="21.75" customHeight="1">
      <c r="A259" s="29"/>
      <c r="B259" s="30"/>
      <c r="C259" s="217" t="s">
        <v>880</v>
      </c>
      <c r="D259" s="217" t="s">
        <v>284</v>
      </c>
      <c r="E259" s="218" t="s">
        <v>728</v>
      </c>
      <c r="F259" s="219" t="s">
        <v>729</v>
      </c>
      <c r="G259" s="220" t="s">
        <v>429</v>
      </c>
      <c r="H259" s="221">
        <v>810.58500000000004</v>
      </c>
      <c r="I259" s="222">
        <v>9.6300000000000008</v>
      </c>
      <c r="J259" s="222">
        <f>ROUND(I259*H259,2)</f>
        <v>7805.9300000000003</v>
      </c>
      <c r="K259" s="223"/>
      <c r="L259" s="35"/>
      <c r="M259" s="224" t="s">
        <v>1</v>
      </c>
      <c r="N259" s="225" t="s">
        <v>38</v>
      </c>
      <c r="O259" s="226">
        <v>0.002</v>
      </c>
      <c r="P259" s="226">
        <f>O259*H259</f>
        <v>1.62117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288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7805.9300000000003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7805.9300000000003</v>
      </c>
      <c r="BL259" s="14" t="s">
        <v>288</v>
      </c>
      <c r="BM259" s="228" t="s">
        <v>730</v>
      </c>
    </row>
    <row r="260" s="2" customFormat="1" ht="21.75" customHeight="1">
      <c r="A260" s="29"/>
      <c r="B260" s="30"/>
      <c r="C260" s="217" t="s">
        <v>881</v>
      </c>
      <c r="D260" s="217" t="s">
        <v>284</v>
      </c>
      <c r="E260" s="218" t="s">
        <v>732</v>
      </c>
      <c r="F260" s="219" t="s">
        <v>733</v>
      </c>
      <c r="G260" s="220" t="s">
        <v>429</v>
      </c>
      <c r="H260" s="221">
        <v>61.345999999999997</v>
      </c>
      <c r="I260" s="222">
        <v>48</v>
      </c>
      <c r="J260" s="222">
        <f>ROUND(I260*H260,2)</f>
        <v>2944.6100000000001</v>
      </c>
      <c r="K260" s="223"/>
      <c r="L260" s="35"/>
      <c r="M260" s="224" t="s">
        <v>1</v>
      </c>
      <c r="N260" s="225" t="s">
        <v>38</v>
      </c>
      <c r="O260" s="226">
        <v>0.032000000000000001</v>
      </c>
      <c r="P260" s="226">
        <f>O260*H260</f>
        <v>1.9630719999999999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288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2944.6100000000001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2944.6100000000001</v>
      </c>
      <c r="BL260" s="14" t="s">
        <v>288</v>
      </c>
      <c r="BM260" s="228" t="s">
        <v>734</v>
      </c>
    </row>
    <row r="261" s="2" customFormat="1" ht="21.75" customHeight="1">
      <c r="A261" s="29"/>
      <c r="B261" s="30"/>
      <c r="C261" s="217" t="s">
        <v>883</v>
      </c>
      <c r="D261" s="217" t="s">
        <v>284</v>
      </c>
      <c r="E261" s="218" t="s">
        <v>736</v>
      </c>
      <c r="F261" s="219" t="s">
        <v>737</v>
      </c>
      <c r="G261" s="220" t="s">
        <v>429</v>
      </c>
      <c r="H261" s="221">
        <v>613.46000000000004</v>
      </c>
      <c r="I261" s="222">
        <v>12.300000000000001</v>
      </c>
      <c r="J261" s="222">
        <f>ROUND(I261*H261,2)</f>
        <v>7545.5600000000004</v>
      </c>
      <c r="K261" s="223"/>
      <c r="L261" s="35"/>
      <c r="M261" s="224" t="s">
        <v>1</v>
      </c>
      <c r="N261" s="225" t="s">
        <v>38</v>
      </c>
      <c r="O261" s="226">
        <v>0.0030000000000000001</v>
      </c>
      <c r="P261" s="226">
        <f>O261*H261</f>
        <v>1.8403800000000001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288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7545.5600000000004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7545.5600000000004</v>
      </c>
      <c r="BL261" s="14" t="s">
        <v>288</v>
      </c>
      <c r="BM261" s="228" t="s">
        <v>738</v>
      </c>
    </row>
    <row r="262" s="2" customFormat="1" ht="21.75" customHeight="1">
      <c r="A262" s="29"/>
      <c r="B262" s="30"/>
      <c r="C262" s="217" t="s">
        <v>887</v>
      </c>
      <c r="D262" s="217" t="s">
        <v>284</v>
      </c>
      <c r="E262" s="218" t="s">
        <v>740</v>
      </c>
      <c r="F262" s="219" t="s">
        <v>741</v>
      </c>
      <c r="G262" s="220" t="s">
        <v>429</v>
      </c>
      <c r="H262" s="221">
        <v>101.917</v>
      </c>
      <c r="I262" s="222">
        <v>165</v>
      </c>
      <c r="J262" s="222">
        <f>ROUND(I262*H262,2)</f>
        <v>16816.310000000001</v>
      </c>
      <c r="K262" s="223"/>
      <c r="L262" s="35"/>
      <c r="M262" s="224" t="s">
        <v>1</v>
      </c>
      <c r="N262" s="225" t="s">
        <v>38</v>
      </c>
      <c r="O262" s="226">
        <v>0.159</v>
      </c>
      <c r="P262" s="226">
        <f>O262*H262</f>
        <v>16.204803000000002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288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16816.310000000001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16816.310000000001</v>
      </c>
      <c r="BL262" s="14" t="s">
        <v>288</v>
      </c>
      <c r="BM262" s="228" t="s">
        <v>742</v>
      </c>
    </row>
    <row r="263" s="2" customFormat="1" ht="33" customHeight="1">
      <c r="A263" s="29"/>
      <c r="B263" s="30"/>
      <c r="C263" s="217" t="s">
        <v>891</v>
      </c>
      <c r="D263" s="217" t="s">
        <v>284</v>
      </c>
      <c r="E263" s="218" t="s">
        <v>884</v>
      </c>
      <c r="F263" s="219" t="s">
        <v>885</v>
      </c>
      <c r="G263" s="220" t="s">
        <v>429</v>
      </c>
      <c r="H263" s="221">
        <v>5.4000000000000004</v>
      </c>
      <c r="I263" s="222">
        <v>162</v>
      </c>
      <c r="J263" s="222">
        <f>ROUND(I263*H263,2)</f>
        <v>874.79999999999995</v>
      </c>
      <c r="K263" s="223"/>
      <c r="L263" s="35"/>
      <c r="M263" s="224" t="s">
        <v>1</v>
      </c>
      <c r="N263" s="225" t="s">
        <v>38</v>
      </c>
      <c r="O263" s="226">
        <v>0</v>
      </c>
      <c r="P263" s="226">
        <f>O263*H263</f>
        <v>0</v>
      </c>
      <c r="Q263" s="226">
        <v>0</v>
      </c>
      <c r="R263" s="226">
        <f>Q263*H263</f>
        <v>0</v>
      </c>
      <c r="S263" s="226">
        <v>0</v>
      </c>
      <c r="T263" s="227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288</v>
      </c>
      <c r="AT263" s="228" t="s">
        <v>284</v>
      </c>
      <c r="AU263" s="228" t="s">
        <v>82</v>
      </c>
      <c r="AY263" s="14" t="s">
        <v>282</v>
      </c>
      <c r="BE263" s="229">
        <f>IF(N263="základní",J263,0)</f>
        <v>874.79999999999995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874.79999999999995</v>
      </c>
      <c r="BL263" s="14" t="s">
        <v>288</v>
      </c>
      <c r="BM263" s="228" t="s">
        <v>886</v>
      </c>
    </row>
    <row r="264" s="2" customFormat="1" ht="44.25" customHeight="1">
      <c r="A264" s="29"/>
      <c r="B264" s="30"/>
      <c r="C264" s="217" t="s">
        <v>892</v>
      </c>
      <c r="D264" s="217" t="s">
        <v>284</v>
      </c>
      <c r="E264" s="218" t="s">
        <v>748</v>
      </c>
      <c r="F264" s="219" t="s">
        <v>749</v>
      </c>
      <c r="G264" s="220" t="s">
        <v>429</v>
      </c>
      <c r="H264" s="221">
        <v>38.369</v>
      </c>
      <c r="I264" s="222">
        <v>253</v>
      </c>
      <c r="J264" s="222">
        <f>ROUND(I264*H264,2)</f>
        <v>9707.3600000000006</v>
      </c>
      <c r="K264" s="223"/>
      <c r="L264" s="35"/>
      <c r="M264" s="224" t="s">
        <v>1</v>
      </c>
      <c r="N264" s="225" t="s">
        <v>38</v>
      </c>
      <c r="O264" s="226">
        <v>0</v>
      </c>
      <c r="P264" s="226">
        <f>O264*H264</f>
        <v>0</v>
      </c>
      <c r="Q264" s="226">
        <v>0</v>
      </c>
      <c r="R264" s="226">
        <f>Q264*H264</f>
        <v>0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288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9707.3600000000006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9707.3600000000006</v>
      </c>
      <c r="BL264" s="14" t="s">
        <v>288</v>
      </c>
      <c r="BM264" s="228" t="s">
        <v>750</v>
      </c>
    </row>
    <row r="265" s="2" customFormat="1" ht="44.25" customHeight="1">
      <c r="A265" s="29"/>
      <c r="B265" s="30"/>
      <c r="C265" s="217" t="s">
        <v>893</v>
      </c>
      <c r="D265" s="217" t="s">
        <v>284</v>
      </c>
      <c r="E265" s="218" t="s">
        <v>752</v>
      </c>
      <c r="F265" s="219" t="s">
        <v>753</v>
      </c>
      <c r="G265" s="220" t="s">
        <v>429</v>
      </c>
      <c r="H265" s="221">
        <v>25.273</v>
      </c>
      <c r="I265" s="222">
        <v>505</v>
      </c>
      <c r="J265" s="222">
        <f>ROUND(I265*H265,2)</f>
        <v>12762.870000000001</v>
      </c>
      <c r="K265" s="223"/>
      <c r="L265" s="35"/>
      <c r="M265" s="224" t="s">
        <v>1</v>
      </c>
      <c r="N265" s="225" t="s">
        <v>38</v>
      </c>
      <c r="O265" s="226">
        <v>0</v>
      </c>
      <c r="P265" s="226">
        <f>O265*H265</f>
        <v>0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228" t="s">
        <v>288</v>
      </c>
      <c r="AT265" s="228" t="s">
        <v>284</v>
      </c>
      <c r="AU265" s="228" t="s">
        <v>82</v>
      </c>
      <c r="AY265" s="14" t="s">
        <v>282</v>
      </c>
      <c r="BE265" s="229">
        <f>IF(N265="základní",J265,0)</f>
        <v>12762.870000000001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14" t="s">
        <v>80</v>
      </c>
      <c r="BK265" s="229">
        <f>ROUND(I265*H265,2)</f>
        <v>12762.870000000001</v>
      </c>
      <c r="BL265" s="14" t="s">
        <v>288</v>
      </c>
      <c r="BM265" s="228" t="s">
        <v>754</v>
      </c>
    </row>
    <row r="266" s="12" customFormat="1" ht="22.8" customHeight="1">
      <c r="A266" s="12"/>
      <c r="B266" s="202"/>
      <c r="C266" s="203"/>
      <c r="D266" s="204" t="s">
        <v>72</v>
      </c>
      <c r="E266" s="215" t="s">
        <v>755</v>
      </c>
      <c r="F266" s="215" t="s">
        <v>756</v>
      </c>
      <c r="G266" s="203"/>
      <c r="H266" s="203"/>
      <c r="I266" s="203"/>
      <c r="J266" s="216">
        <f>BK266</f>
        <v>118486.85000000001</v>
      </c>
      <c r="K266" s="203"/>
      <c r="L266" s="207"/>
      <c r="M266" s="208"/>
      <c r="N266" s="209"/>
      <c r="O266" s="209"/>
      <c r="P266" s="210">
        <f>P267</f>
        <v>183.62359999999998</v>
      </c>
      <c r="Q266" s="209"/>
      <c r="R266" s="210">
        <f>R267</f>
        <v>0</v>
      </c>
      <c r="S266" s="209"/>
      <c r="T266" s="211">
        <f>T267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12" t="s">
        <v>80</v>
      </c>
      <c r="AT266" s="213" t="s">
        <v>72</v>
      </c>
      <c r="AU266" s="213" t="s">
        <v>80</v>
      </c>
      <c r="AY266" s="212" t="s">
        <v>282</v>
      </c>
      <c r="BK266" s="214">
        <f>BK267</f>
        <v>118486.85000000001</v>
      </c>
    </row>
    <row r="267" s="2" customFormat="1" ht="21.75" customHeight="1">
      <c r="A267" s="29"/>
      <c r="B267" s="30"/>
      <c r="C267" s="217" t="s">
        <v>966</v>
      </c>
      <c r="D267" s="217" t="s">
        <v>284</v>
      </c>
      <c r="E267" s="218" t="s">
        <v>758</v>
      </c>
      <c r="F267" s="219" t="s">
        <v>759</v>
      </c>
      <c r="G267" s="220" t="s">
        <v>429</v>
      </c>
      <c r="H267" s="221">
        <v>124.06999999999999</v>
      </c>
      <c r="I267" s="222">
        <v>955</v>
      </c>
      <c r="J267" s="222">
        <f>ROUND(I267*H267,2)</f>
        <v>118486.85000000001</v>
      </c>
      <c r="K267" s="223"/>
      <c r="L267" s="35"/>
      <c r="M267" s="240" t="s">
        <v>1</v>
      </c>
      <c r="N267" s="241" t="s">
        <v>38</v>
      </c>
      <c r="O267" s="242">
        <v>1.48</v>
      </c>
      <c r="P267" s="242">
        <f>O267*H267</f>
        <v>183.62359999999998</v>
      </c>
      <c r="Q267" s="242">
        <v>0</v>
      </c>
      <c r="R267" s="242">
        <f>Q267*H267</f>
        <v>0</v>
      </c>
      <c r="S267" s="242">
        <v>0</v>
      </c>
      <c r="T267" s="243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228" t="s">
        <v>288</v>
      </c>
      <c r="AT267" s="228" t="s">
        <v>284</v>
      </c>
      <c r="AU267" s="228" t="s">
        <v>82</v>
      </c>
      <c r="AY267" s="14" t="s">
        <v>282</v>
      </c>
      <c r="BE267" s="229">
        <f>IF(N267="základní",J267,0)</f>
        <v>118486.85000000001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4" t="s">
        <v>80</v>
      </c>
      <c r="BK267" s="229">
        <f>ROUND(I267*H267,2)</f>
        <v>118486.85000000001</v>
      </c>
      <c r="BL267" s="14" t="s">
        <v>288</v>
      </c>
      <c r="BM267" s="228" t="s">
        <v>1820</v>
      </c>
    </row>
    <row r="268" s="2" customFormat="1" ht="6.96" customHeight="1">
      <c r="A268" s="29"/>
      <c r="B268" s="56"/>
      <c r="C268" s="57"/>
      <c r="D268" s="57"/>
      <c r="E268" s="57"/>
      <c r="F268" s="57"/>
      <c r="G268" s="57"/>
      <c r="H268" s="57"/>
      <c r="I268" s="57"/>
      <c r="J268" s="57"/>
      <c r="K268" s="57"/>
      <c r="L268" s="35"/>
      <c r="M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</row>
  </sheetData>
  <sheetProtection sheet="1" autoFilter="0" formatColumns="0" formatRows="0" objects="1" scenarios="1" spinCount="100000" saltValue="/T5mQ/7WhBotPNTnqwpb2T4TY4mvq6CVESVaRWSn1yf0h6VxYSRdb6nHVJqHBIrSupR/U2cP9c4+Z0hX2UdPOw==" hashValue="UXvzUEbXI4DKzOpCxRsjIFx5brUiHRb53UrsKpV5IAj4n8D1ZCXGVC07Hd7rDa3968TUXi5qfuabG+UMC4uJCw==" algorithmName="SHA-512" password="CC35"/>
  <autoFilter ref="C129:K26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156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1822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1824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ROUND(J137, 2)</f>
        <v>1100436.6399999999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ROUND((SUM(BE137:BE278)),  2)</f>
        <v>1100436.6399999999</v>
      </c>
      <c r="G37" s="29"/>
      <c r="H37" s="29"/>
      <c r="I37" s="155">
        <v>0.20999999999999999</v>
      </c>
      <c r="J37" s="154">
        <f>ROUND(((SUM(BE137:BE278))*I37),  2)</f>
        <v>231091.69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ROUND((SUM(BF137:BF278)),  2)</f>
        <v>0</v>
      </c>
      <c r="G38" s="29"/>
      <c r="H38" s="29"/>
      <c r="I38" s="155">
        <v>0.14999999999999999</v>
      </c>
      <c r="J38" s="154">
        <f>ROUND(((SUM(BF137:BF278))*I38),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ROUND((SUM(BG137:BG278)),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ROUND((SUM(BH137:BH278)),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ROUND((SUM(BI137:BI278)),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1331528.3299999998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1822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003.1-1 - ČSOV 1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J137</f>
        <v>1100436.6399999999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255</v>
      </c>
      <c r="E101" s="182"/>
      <c r="F101" s="182"/>
      <c r="G101" s="182"/>
      <c r="H101" s="182"/>
      <c r="I101" s="182"/>
      <c r="J101" s="183">
        <f>J138</f>
        <v>1058578.9099999999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5"/>
      <c r="C102" s="123"/>
      <c r="D102" s="186" t="s">
        <v>256</v>
      </c>
      <c r="E102" s="187"/>
      <c r="F102" s="187"/>
      <c r="G102" s="187"/>
      <c r="H102" s="187"/>
      <c r="I102" s="187"/>
      <c r="J102" s="188">
        <f>J139</f>
        <v>304647.83999999997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257</v>
      </c>
      <c r="E103" s="187"/>
      <c r="F103" s="187"/>
      <c r="G103" s="187"/>
      <c r="H103" s="187"/>
      <c r="I103" s="187"/>
      <c r="J103" s="188">
        <f>J187</f>
        <v>66913.100000000006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258</v>
      </c>
      <c r="E104" s="187"/>
      <c r="F104" s="187"/>
      <c r="G104" s="187"/>
      <c r="H104" s="187"/>
      <c r="I104" s="187"/>
      <c r="J104" s="188">
        <f>J198</f>
        <v>252225.06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259</v>
      </c>
      <c r="E105" s="187"/>
      <c r="F105" s="187"/>
      <c r="G105" s="187"/>
      <c r="H105" s="187"/>
      <c r="I105" s="187"/>
      <c r="J105" s="188">
        <f>J219</f>
        <v>54109.699999999997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260</v>
      </c>
      <c r="E106" s="187"/>
      <c r="F106" s="187"/>
      <c r="G106" s="187"/>
      <c r="H106" s="187"/>
      <c r="I106" s="187"/>
      <c r="J106" s="188">
        <f>J222</f>
        <v>31985.199999999997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1825</v>
      </c>
      <c r="E107" s="187"/>
      <c r="F107" s="187"/>
      <c r="G107" s="187"/>
      <c r="H107" s="187"/>
      <c r="I107" s="187"/>
      <c r="J107" s="188">
        <f>J229</f>
        <v>13636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261</v>
      </c>
      <c r="E108" s="187"/>
      <c r="F108" s="187"/>
      <c r="G108" s="187"/>
      <c r="H108" s="187"/>
      <c r="I108" s="187"/>
      <c r="J108" s="188">
        <f>J231</f>
        <v>70960.75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5"/>
      <c r="C109" s="123"/>
      <c r="D109" s="186" t="s">
        <v>262</v>
      </c>
      <c r="E109" s="187"/>
      <c r="F109" s="187"/>
      <c r="G109" s="187"/>
      <c r="H109" s="187"/>
      <c r="I109" s="187"/>
      <c r="J109" s="188">
        <f>J241</f>
        <v>160219.79000000001</v>
      </c>
      <c r="K109" s="123"/>
      <c r="L109" s="18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5"/>
      <c r="C110" s="123"/>
      <c r="D110" s="186" t="s">
        <v>264</v>
      </c>
      <c r="E110" s="187"/>
      <c r="F110" s="187"/>
      <c r="G110" s="187"/>
      <c r="H110" s="187"/>
      <c r="I110" s="187"/>
      <c r="J110" s="188">
        <f>J262</f>
        <v>103881.47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79"/>
      <c r="C111" s="180"/>
      <c r="D111" s="181" t="s">
        <v>1826</v>
      </c>
      <c r="E111" s="182"/>
      <c r="F111" s="182"/>
      <c r="G111" s="182"/>
      <c r="H111" s="182"/>
      <c r="I111" s="182"/>
      <c r="J111" s="183">
        <f>J264</f>
        <v>41857.729999999996</v>
      </c>
      <c r="K111" s="180"/>
      <c r="L111" s="184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85"/>
      <c r="C112" s="123"/>
      <c r="D112" s="186" t="s">
        <v>1827</v>
      </c>
      <c r="E112" s="187"/>
      <c r="F112" s="187"/>
      <c r="G112" s="187"/>
      <c r="H112" s="187"/>
      <c r="I112" s="187"/>
      <c r="J112" s="188">
        <f>J265</f>
        <v>4977.9899999999998</v>
      </c>
      <c r="K112" s="123"/>
      <c r="L112" s="18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85"/>
      <c r="C113" s="123"/>
      <c r="D113" s="186" t="s">
        <v>1828</v>
      </c>
      <c r="E113" s="187"/>
      <c r="F113" s="187"/>
      <c r="G113" s="187"/>
      <c r="H113" s="187"/>
      <c r="I113" s="187"/>
      <c r="J113" s="188">
        <f>J273</f>
        <v>36879.739999999998</v>
      </c>
      <c r="K113" s="123"/>
      <c r="L113" s="18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29"/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6.96" customHeight="1">
      <c r="A115" s="29"/>
      <c r="B115" s="56"/>
      <c r="C115" s="57"/>
      <c r="D115" s="57"/>
      <c r="E115" s="57"/>
      <c r="F115" s="57"/>
      <c r="G115" s="57"/>
      <c r="H115" s="57"/>
      <c r="I115" s="57"/>
      <c r="J115" s="57"/>
      <c r="K115" s="57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9" s="2" customFormat="1" ht="6.96" customHeight="1">
      <c r="A119" s="29"/>
      <c r="B119" s="58"/>
      <c r="C119" s="59"/>
      <c r="D119" s="59"/>
      <c r="E119" s="59"/>
      <c r="F119" s="59"/>
      <c r="G119" s="59"/>
      <c r="H119" s="59"/>
      <c r="I119" s="59"/>
      <c r="J119" s="59"/>
      <c r="K119" s="59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24.96" customHeight="1">
      <c r="A120" s="29"/>
      <c r="B120" s="30"/>
      <c r="C120" s="20" t="s">
        <v>267</v>
      </c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6.96" customHeight="1">
      <c r="A121" s="29"/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2" customHeight="1">
      <c r="A122" s="29"/>
      <c r="B122" s="30"/>
      <c r="C122" s="26" t="s">
        <v>14</v>
      </c>
      <c r="D122" s="31"/>
      <c r="E122" s="31"/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26.25" customHeight="1">
      <c r="A123" s="29"/>
      <c r="B123" s="30"/>
      <c r="C123" s="31"/>
      <c r="D123" s="31"/>
      <c r="E123" s="174" t="str">
        <f>E7</f>
        <v>Kanalizace a ČOV pro obec Horní Kruty, místní část Dolní Kruty, Přestavlky a Bohouňovice II</v>
      </c>
      <c r="F123" s="26"/>
      <c r="G123" s="26"/>
      <c r="H123" s="26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1" customFormat="1" ht="12" customHeight="1">
      <c r="B124" s="18"/>
      <c r="C124" s="26" t="s">
        <v>246</v>
      </c>
      <c r="D124" s="19"/>
      <c r="E124" s="19"/>
      <c r="F124" s="19"/>
      <c r="G124" s="19"/>
      <c r="H124" s="19"/>
      <c r="I124" s="19"/>
      <c r="J124" s="19"/>
      <c r="K124" s="19"/>
      <c r="L124" s="17"/>
    </row>
    <row r="125" s="1" customFormat="1" ht="16.5" customHeight="1">
      <c r="B125" s="18"/>
      <c r="C125" s="19"/>
      <c r="D125" s="19"/>
      <c r="E125" s="174" t="s">
        <v>1821</v>
      </c>
      <c r="F125" s="19"/>
      <c r="G125" s="19"/>
      <c r="H125" s="19"/>
      <c r="I125" s="19"/>
      <c r="J125" s="19"/>
      <c r="K125" s="19"/>
      <c r="L125" s="17"/>
    </row>
    <row r="126" s="1" customFormat="1" ht="12" customHeight="1">
      <c r="B126" s="18"/>
      <c r="C126" s="26" t="s">
        <v>248</v>
      </c>
      <c r="D126" s="19"/>
      <c r="E126" s="19"/>
      <c r="F126" s="19"/>
      <c r="G126" s="19"/>
      <c r="H126" s="19"/>
      <c r="I126" s="19"/>
      <c r="J126" s="19"/>
      <c r="K126" s="19"/>
      <c r="L126" s="17"/>
    </row>
    <row r="127" s="2" customFormat="1" ht="16.5" customHeight="1">
      <c r="A127" s="29"/>
      <c r="B127" s="30"/>
      <c r="C127" s="31"/>
      <c r="D127" s="31"/>
      <c r="E127" s="244" t="s">
        <v>1822</v>
      </c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2" customHeight="1">
      <c r="A128" s="29"/>
      <c r="B128" s="30"/>
      <c r="C128" s="26" t="s">
        <v>1823</v>
      </c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6.5" customHeight="1">
      <c r="A129" s="29"/>
      <c r="B129" s="30"/>
      <c r="C129" s="31"/>
      <c r="D129" s="31"/>
      <c r="E129" s="66" t="str">
        <f>E13</f>
        <v>003.1-1 - ČSOV 1</v>
      </c>
      <c r="F129" s="31"/>
      <c r="G129" s="31"/>
      <c r="H129" s="31"/>
      <c r="I129" s="31"/>
      <c r="J129" s="31"/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6.96" customHeight="1">
      <c r="A130" s="29"/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2" customFormat="1" ht="12" customHeight="1">
      <c r="A131" s="29"/>
      <c r="B131" s="30"/>
      <c r="C131" s="26" t="s">
        <v>18</v>
      </c>
      <c r="D131" s="31"/>
      <c r="E131" s="31"/>
      <c r="F131" s="23" t="str">
        <f>F16</f>
        <v>Horní Kruty, místní část Dolní Kruty, Přestavlky a</v>
      </c>
      <c r="G131" s="31"/>
      <c r="H131" s="31"/>
      <c r="I131" s="26" t="s">
        <v>20</v>
      </c>
      <c r="J131" s="69" t="str">
        <f>IF(J16="","",J16)</f>
        <v>10. 2. 2021</v>
      </c>
      <c r="K131" s="31"/>
      <c r="L131" s="53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="2" customFormat="1" ht="6.96" customHeight="1">
      <c r="A132" s="29"/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53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="2" customFormat="1" ht="40.05" customHeight="1">
      <c r="A133" s="29"/>
      <c r="B133" s="30"/>
      <c r="C133" s="26" t="s">
        <v>22</v>
      </c>
      <c r="D133" s="31"/>
      <c r="E133" s="31"/>
      <c r="F133" s="23" t="str">
        <f>E19</f>
        <v>Obec Horní Kruty</v>
      </c>
      <c r="G133" s="31"/>
      <c r="H133" s="31"/>
      <c r="I133" s="26" t="s">
        <v>28</v>
      </c>
      <c r="J133" s="27" t="str">
        <f>E25</f>
        <v>Vodohospodářské inženýrské služby a.s.</v>
      </c>
      <c r="K133" s="31"/>
      <c r="L133" s="53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="2" customFormat="1" ht="15.15" customHeight="1">
      <c r="A134" s="29"/>
      <c r="B134" s="30"/>
      <c r="C134" s="26" t="s">
        <v>26</v>
      </c>
      <c r="D134" s="31"/>
      <c r="E134" s="31"/>
      <c r="F134" s="23" t="str">
        <f>IF(E22="","",E22)</f>
        <v xml:space="preserve"> </v>
      </c>
      <c r="G134" s="31"/>
      <c r="H134" s="31"/>
      <c r="I134" s="26" t="s">
        <v>31</v>
      </c>
      <c r="J134" s="27" t="str">
        <f>E28</f>
        <v xml:space="preserve"> </v>
      </c>
      <c r="K134" s="31"/>
      <c r="L134" s="53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="2" customFormat="1" ht="10.32" customHeight="1">
      <c r="A135" s="29"/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53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="11" customFormat="1" ht="29.28" customHeight="1">
      <c r="A136" s="190"/>
      <c r="B136" s="191"/>
      <c r="C136" s="192" t="s">
        <v>268</v>
      </c>
      <c r="D136" s="193" t="s">
        <v>58</v>
      </c>
      <c r="E136" s="193" t="s">
        <v>54</v>
      </c>
      <c r="F136" s="193" t="s">
        <v>55</v>
      </c>
      <c r="G136" s="193" t="s">
        <v>269</v>
      </c>
      <c r="H136" s="193" t="s">
        <v>270</v>
      </c>
      <c r="I136" s="193" t="s">
        <v>271</v>
      </c>
      <c r="J136" s="194" t="s">
        <v>252</v>
      </c>
      <c r="K136" s="195" t="s">
        <v>272</v>
      </c>
      <c r="L136" s="196"/>
      <c r="M136" s="90" t="s">
        <v>1</v>
      </c>
      <c r="N136" s="91" t="s">
        <v>37</v>
      </c>
      <c r="O136" s="91" t="s">
        <v>273</v>
      </c>
      <c r="P136" s="91" t="s">
        <v>274</v>
      </c>
      <c r="Q136" s="91" t="s">
        <v>275</v>
      </c>
      <c r="R136" s="91" t="s">
        <v>276</v>
      </c>
      <c r="S136" s="91" t="s">
        <v>277</v>
      </c>
      <c r="T136" s="92" t="s">
        <v>278</v>
      </c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</row>
    <row r="137" s="2" customFormat="1" ht="22.8" customHeight="1">
      <c r="A137" s="29"/>
      <c r="B137" s="30"/>
      <c r="C137" s="97" t="s">
        <v>279</v>
      </c>
      <c r="D137" s="31"/>
      <c r="E137" s="31"/>
      <c r="F137" s="31"/>
      <c r="G137" s="31"/>
      <c r="H137" s="31"/>
      <c r="I137" s="31"/>
      <c r="J137" s="197">
        <f>BK137</f>
        <v>1100436.6399999999</v>
      </c>
      <c r="K137" s="31"/>
      <c r="L137" s="35"/>
      <c r="M137" s="93"/>
      <c r="N137" s="198"/>
      <c r="O137" s="94"/>
      <c r="P137" s="199">
        <f>P138+P264</f>
        <v>716.77833899999996</v>
      </c>
      <c r="Q137" s="94"/>
      <c r="R137" s="199">
        <f>R138+R264</f>
        <v>157.63460714999999</v>
      </c>
      <c r="S137" s="94"/>
      <c r="T137" s="200">
        <f>T138+T264</f>
        <v>0.96754999999999991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T137" s="14" t="s">
        <v>72</v>
      </c>
      <c r="AU137" s="14" t="s">
        <v>254</v>
      </c>
      <c r="BK137" s="201">
        <f>BK138+BK264</f>
        <v>1100436.6399999999</v>
      </c>
    </row>
    <row r="138" s="12" customFormat="1" ht="25.92" customHeight="1">
      <c r="A138" s="12"/>
      <c r="B138" s="202"/>
      <c r="C138" s="203"/>
      <c r="D138" s="204" t="s">
        <v>72</v>
      </c>
      <c r="E138" s="205" t="s">
        <v>280</v>
      </c>
      <c r="F138" s="205" t="s">
        <v>281</v>
      </c>
      <c r="G138" s="203"/>
      <c r="H138" s="203"/>
      <c r="I138" s="203"/>
      <c r="J138" s="206">
        <f>BK138</f>
        <v>1058578.9099999999</v>
      </c>
      <c r="K138" s="203"/>
      <c r="L138" s="207"/>
      <c r="M138" s="208"/>
      <c r="N138" s="209"/>
      <c r="O138" s="209"/>
      <c r="P138" s="210">
        <f>P139+P187+P198+P219+P222+P229+P231+P241+P262</f>
        <v>705.04635499999995</v>
      </c>
      <c r="Q138" s="209"/>
      <c r="R138" s="210">
        <f>R139+R187+R198+R219+R222+R229+R231+R241+R262</f>
        <v>157.37410914999998</v>
      </c>
      <c r="S138" s="209"/>
      <c r="T138" s="211">
        <f>T139+T187+T198+T219+T222+T229+T231+T241+T262</f>
        <v>0.96754999999999991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2" t="s">
        <v>80</v>
      </c>
      <c r="AT138" s="213" t="s">
        <v>72</v>
      </c>
      <c r="AU138" s="213" t="s">
        <v>73</v>
      </c>
      <c r="AY138" s="212" t="s">
        <v>282</v>
      </c>
      <c r="BK138" s="214">
        <f>BK139+BK187+BK198+BK219+BK222+BK229+BK231+BK241+BK262</f>
        <v>1058578.9099999999</v>
      </c>
    </row>
    <row r="139" s="12" customFormat="1" ht="22.8" customHeight="1">
      <c r="A139" s="12"/>
      <c r="B139" s="202"/>
      <c r="C139" s="203"/>
      <c r="D139" s="204" t="s">
        <v>72</v>
      </c>
      <c r="E139" s="215" t="s">
        <v>80</v>
      </c>
      <c r="F139" s="215" t="s">
        <v>283</v>
      </c>
      <c r="G139" s="203"/>
      <c r="H139" s="203"/>
      <c r="I139" s="203"/>
      <c r="J139" s="216">
        <f>BK139</f>
        <v>304647.83999999997</v>
      </c>
      <c r="K139" s="203"/>
      <c r="L139" s="207"/>
      <c r="M139" s="208"/>
      <c r="N139" s="209"/>
      <c r="O139" s="209"/>
      <c r="P139" s="210">
        <f>SUM(P140:P186)</f>
        <v>407.76504400000005</v>
      </c>
      <c r="Q139" s="209"/>
      <c r="R139" s="210">
        <f>SUM(R140:R186)</f>
        <v>0.17622987999999998</v>
      </c>
      <c r="S139" s="209"/>
      <c r="T139" s="211">
        <f>SUM(T140:T186)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2" t="s">
        <v>80</v>
      </c>
      <c r="AT139" s="213" t="s">
        <v>72</v>
      </c>
      <c r="AU139" s="213" t="s">
        <v>80</v>
      </c>
      <c r="AY139" s="212" t="s">
        <v>282</v>
      </c>
      <c r="BK139" s="214">
        <f>SUM(BK140:BK186)</f>
        <v>304647.83999999997</v>
      </c>
    </row>
    <row r="140" s="2" customFormat="1" ht="21.75" customHeight="1">
      <c r="A140" s="29"/>
      <c r="B140" s="30"/>
      <c r="C140" s="217" t="s">
        <v>80</v>
      </c>
      <c r="D140" s="217" t="s">
        <v>284</v>
      </c>
      <c r="E140" s="218" t="s">
        <v>804</v>
      </c>
      <c r="F140" s="219" t="s">
        <v>805</v>
      </c>
      <c r="G140" s="220" t="s">
        <v>501</v>
      </c>
      <c r="H140" s="221">
        <v>1</v>
      </c>
      <c r="I140" s="222">
        <v>5400</v>
      </c>
      <c r="J140" s="222">
        <f>ROUND(I140*H140,2)</f>
        <v>5400</v>
      </c>
      <c r="K140" s="223"/>
      <c r="L140" s="35"/>
      <c r="M140" s="224" t="s">
        <v>1</v>
      </c>
      <c r="N140" s="225" t="s">
        <v>38</v>
      </c>
      <c r="O140" s="226">
        <v>0</v>
      </c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5400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5400</v>
      </c>
      <c r="BL140" s="14" t="s">
        <v>288</v>
      </c>
      <c r="BM140" s="228" t="s">
        <v>1829</v>
      </c>
    </row>
    <row r="141" s="2" customFormat="1" ht="16.5" customHeight="1">
      <c r="A141" s="29"/>
      <c r="B141" s="30"/>
      <c r="C141" s="217" t="s">
        <v>82</v>
      </c>
      <c r="D141" s="217" t="s">
        <v>284</v>
      </c>
      <c r="E141" s="218" t="s">
        <v>320</v>
      </c>
      <c r="F141" s="219" t="s">
        <v>321</v>
      </c>
      <c r="G141" s="220" t="s">
        <v>322</v>
      </c>
      <c r="H141" s="221">
        <v>15</v>
      </c>
      <c r="I141" s="222">
        <v>273</v>
      </c>
      <c r="J141" s="222">
        <f>ROUND(I141*H141,2)</f>
        <v>4095</v>
      </c>
      <c r="K141" s="223"/>
      <c r="L141" s="35"/>
      <c r="M141" s="224" t="s">
        <v>1</v>
      </c>
      <c r="N141" s="225" t="s">
        <v>38</v>
      </c>
      <c r="O141" s="226">
        <v>0.30299999999999999</v>
      </c>
      <c r="P141" s="226">
        <f>O141*H141</f>
        <v>4.5449999999999999</v>
      </c>
      <c r="Q141" s="226">
        <v>0.0071900000000000002</v>
      </c>
      <c r="R141" s="226">
        <f>Q141*H141</f>
        <v>0.10785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4095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4095</v>
      </c>
      <c r="BL141" s="14" t="s">
        <v>288</v>
      </c>
      <c r="BM141" s="228" t="s">
        <v>1830</v>
      </c>
    </row>
    <row r="142" s="2" customFormat="1" ht="21.75" customHeight="1">
      <c r="A142" s="29"/>
      <c r="B142" s="30"/>
      <c r="C142" s="217" t="s">
        <v>155</v>
      </c>
      <c r="D142" s="217" t="s">
        <v>284</v>
      </c>
      <c r="E142" s="218" t="s">
        <v>325</v>
      </c>
      <c r="F142" s="219" t="s">
        <v>326</v>
      </c>
      <c r="G142" s="220" t="s">
        <v>327</v>
      </c>
      <c r="H142" s="221">
        <v>84</v>
      </c>
      <c r="I142" s="222">
        <v>74.900000000000006</v>
      </c>
      <c r="J142" s="222">
        <f>ROUND(I142*H142,2)</f>
        <v>6291.6000000000004</v>
      </c>
      <c r="K142" s="223"/>
      <c r="L142" s="35"/>
      <c r="M142" s="224" t="s">
        <v>1</v>
      </c>
      <c r="N142" s="225" t="s">
        <v>38</v>
      </c>
      <c r="O142" s="226">
        <v>0.184</v>
      </c>
      <c r="P142" s="226">
        <f>O142*H142</f>
        <v>15.456</v>
      </c>
      <c r="Q142" s="226">
        <v>3.0000000000000001E-05</v>
      </c>
      <c r="R142" s="226">
        <f>Q142*H142</f>
        <v>0.0025200000000000001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6291.6000000000004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6291.6000000000004</v>
      </c>
      <c r="BL142" s="14" t="s">
        <v>288</v>
      </c>
      <c r="BM142" s="228" t="s">
        <v>1831</v>
      </c>
    </row>
    <row r="143" s="2" customFormat="1" ht="21.75" customHeight="1">
      <c r="A143" s="29"/>
      <c r="B143" s="30"/>
      <c r="C143" s="217" t="s">
        <v>288</v>
      </c>
      <c r="D143" s="217" t="s">
        <v>284</v>
      </c>
      <c r="E143" s="218" t="s">
        <v>330</v>
      </c>
      <c r="F143" s="219" t="s">
        <v>331</v>
      </c>
      <c r="G143" s="220" t="s">
        <v>332</v>
      </c>
      <c r="H143" s="221">
        <v>7</v>
      </c>
      <c r="I143" s="222">
        <v>43.899999999999999</v>
      </c>
      <c r="J143" s="222">
        <f>ROUND(I143*H143,2)</f>
        <v>307.30000000000001</v>
      </c>
      <c r="K143" s="223"/>
      <c r="L143" s="35"/>
      <c r="M143" s="224" t="s">
        <v>1</v>
      </c>
      <c r="N143" s="225" t="s">
        <v>38</v>
      </c>
      <c r="O143" s="226">
        <v>0</v>
      </c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307.30000000000001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307.30000000000001</v>
      </c>
      <c r="BL143" s="14" t="s">
        <v>288</v>
      </c>
      <c r="BM143" s="228" t="s">
        <v>1832</v>
      </c>
    </row>
    <row r="144" s="2" customFormat="1" ht="21.75" customHeight="1">
      <c r="A144" s="29"/>
      <c r="B144" s="30"/>
      <c r="C144" s="217" t="s">
        <v>299</v>
      </c>
      <c r="D144" s="217" t="s">
        <v>284</v>
      </c>
      <c r="E144" s="218" t="s">
        <v>1833</v>
      </c>
      <c r="F144" s="219" t="s">
        <v>1834</v>
      </c>
      <c r="G144" s="220" t="s">
        <v>719</v>
      </c>
      <c r="H144" s="221">
        <v>1</v>
      </c>
      <c r="I144" s="222">
        <v>5000</v>
      </c>
      <c r="J144" s="222">
        <f>ROUND(I144*H144,2)</f>
        <v>5000</v>
      </c>
      <c r="K144" s="223"/>
      <c r="L144" s="35"/>
      <c r="M144" s="224" t="s">
        <v>1</v>
      </c>
      <c r="N144" s="225" t="s">
        <v>38</v>
      </c>
      <c r="O144" s="226">
        <v>0.20000000000000001</v>
      </c>
      <c r="P144" s="226">
        <f>O144*H144</f>
        <v>0.20000000000000001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5000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5000</v>
      </c>
      <c r="BL144" s="14" t="s">
        <v>288</v>
      </c>
      <c r="BM144" s="228" t="s">
        <v>1835</v>
      </c>
    </row>
    <row r="145" s="2" customFormat="1" ht="21.75" customHeight="1">
      <c r="A145" s="29"/>
      <c r="B145" s="30"/>
      <c r="C145" s="217" t="s">
        <v>303</v>
      </c>
      <c r="D145" s="217" t="s">
        <v>284</v>
      </c>
      <c r="E145" s="218" t="s">
        <v>342</v>
      </c>
      <c r="F145" s="219" t="s">
        <v>343</v>
      </c>
      <c r="G145" s="220" t="s">
        <v>322</v>
      </c>
      <c r="H145" s="221">
        <v>89.599999999999994</v>
      </c>
      <c r="I145" s="222">
        <v>63.100000000000001</v>
      </c>
      <c r="J145" s="222">
        <f>ROUND(I145*H145,2)</f>
        <v>5653.7600000000002</v>
      </c>
      <c r="K145" s="223"/>
      <c r="L145" s="35"/>
      <c r="M145" s="224" t="s">
        <v>1</v>
      </c>
      <c r="N145" s="225" t="s">
        <v>38</v>
      </c>
      <c r="O145" s="226">
        <v>0.113</v>
      </c>
      <c r="P145" s="226">
        <f>O145*H145</f>
        <v>10.124800000000001</v>
      </c>
      <c r="Q145" s="226">
        <v>0.00013999999999999999</v>
      </c>
      <c r="R145" s="226">
        <f>Q145*H145</f>
        <v>0.012543999999999998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5653.7600000000002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5653.7600000000002</v>
      </c>
      <c r="BL145" s="14" t="s">
        <v>288</v>
      </c>
      <c r="BM145" s="228" t="s">
        <v>1836</v>
      </c>
    </row>
    <row r="146" s="2" customFormat="1" ht="21.75" customHeight="1">
      <c r="A146" s="29"/>
      <c r="B146" s="30"/>
      <c r="C146" s="217" t="s">
        <v>307</v>
      </c>
      <c r="D146" s="217" t="s">
        <v>284</v>
      </c>
      <c r="E146" s="218" t="s">
        <v>346</v>
      </c>
      <c r="F146" s="219" t="s">
        <v>347</v>
      </c>
      <c r="G146" s="220" t="s">
        <v>322</v>
      </c>
      <c r="H146" s="221">
        <v>89.599999999999994</v>
      </c>
      <c r="I146" s="222">
        <v>36.799999999999997</v>
      </c>
      <c r="J146" s="222">
        <f>ROUND(I146*H146,2)</f>
        <v>3297.2800000000002</v>
      </c>
      <c r="K146" s="223"/>
      <c r="L146" s="35"/>
      <c r="M146" s="224" t="s">
        <v>1</v>
      </c>
      <c r="N146" s="225" t="s">
        <v>38</v>
      </c>
      <c r="O146" s="226">
        <v>0.072999999999999995</v>
      </c>
      <c r="P146" s="226">
        <f>O146*H146</f>
        <v>6.5407999999999991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3297.2800000000002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3297.2800000000002</v>
      </c>
      <c r="BL146" s="14" t="s">
        <v>288</v>
      </c>
      <c r="BM146" s="228" t="s">
        <v>1837</v>
      </c>
    </row>
    <row r="147" s="2" customFormat="1" ht="21.75" customHeight="1">
      <c r="A147" s="29"/>
      <c r="B147" s="30"/>
      <c r="C147" s="217" t="s">
        <v>311</v>
      </c>
      <c r="D147" s="217" t="s">
        <v>284</v>
      </c>
      <c r="E147" s="218" t="s">
        <v>1838</v>
      </c>
      <c r="F147" s="219" t="s">
        <v>1839</v>
      </c>
      <c r="G147" s="220" t="s">
        <v>287</v>
      </c>
      <c r="H147" s="221">
        <v>489.06099999999998</v>
      </c>
      <c r="I147" s="222">
        <v>24.399999999999999</v>
      </c>
      <c r="J147" s="222">
        <f>ROUND(I147*H147,2)</f>
        <v>11933.09</v>
      </c>
      <c r="K147" s="223"/>
      <c r="L147" s="35"/>
      <c r="M147" s="224" t="s">
        <v>1</v>
      </c>
      <c r="N147" s="225" t="s">
        <v>38</v>
      </c>
      <c r="O147" s="226">
        <v>0.025999999999999999</v>
      </c>
      <c r="P147" s="226">
        <f>O147*H147</f>
        <v>12.715585999999998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11933.09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11933.09</v>
      </c>
      <c r="BL147" s="14" t="s">
        <v>288</v>
      </c>
      <c r="BM147" s="228" t="s">
        <v>345</v>
      </c>
    </row>
    <row r="148" s="2" customFormat="1" ht="33" customHeight="1">
      <c r="A148" s="29"/>
      <c r="B148" s="30"/>
      <c r="C148" s="217" t="s">
        <v>315</v>
      </c>
      <c r="D148" s="217" t="s">
        <v>284</v>
      </c>
      <c r="E148" s="218" t="s">
        <v>1840</v>
      </c>
      <c r="F148" s="219" t="s">
        <v>1841</v>
      </c>
      <c r="G148" s="220" t="s">
        <v>356</v>
      </c>
      <c r="H148" s="221">
        <v>5.0199999999999996</v>
      </c>
      <c r="I148" s="222">
        <v>210</v>
      </c>
      <c r="J148" s="222">
        <f>ROUND(I148*H148,2)</f>
        <v>1054.2000000000001</v>
      </c>
      <c r="K148" s="223"/>
      <c r="L148" s="35"/>
      <c r="M148" s="224" t="s">
        <v>1</v>
      </c>
      <c r="N148" s="225" t="s">
        <v>38</v>
      </c>
      <c r="O148" s="226">
        <v>0.40600000000000003</v>
      </c>
      <c r="P148" s="226">
        <f>O148*H148</f>
        <v>2.0381200000000002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1054.2000000000001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1054.2000000000001</v>
      </c>
      <c r="BL148" s="14" t="s">
        <v>288</v>
      </c>
      <c r="BM148" s="228" t="s">
        <v>1842</v>
      </c>
    </row>
    <row r="149" s="2" customFormat="1" ht="33" customHeight="1">
      <c r="A149" s="29"/>
      <c r="B149" s="30"/>
      <c r="C149" s="217" t="s">
        <v>319</v>
      </c>
      <c r="D149" s="217" t="s">
        <v>284</v>
      </c>
      <c r="E149" s="218" t="s">
        <v>1843</v>
      </c>
      <c r="F149" s="219" t="s">
        <v>1844</v>
      </c>
      <c r="G149" s="220" t="s">
        <v>356</v>
      </c>
      <c r="H149" s="221">
        <v>18.984000000000002</v>
      </c>
      <c r="I149" s="222">
        <v>461</v>
      </c>
      <c r="J149" s="222">
        <f>ROUND(I149*H149,2)</f>
        <v>8751.6200000000008</v>
      </c>
      <c r="K149" s="223"/>
      <c r="L149" s="35"/>
      <c r="M149" s="224" t="s">
        <v>1</v>
      </c>
      <c r="N149" s="225" t="s">
        <v>38</v>
      </c>
      <c r="O149" s="226">
        <v>0.67600000000000005</v>
      </c>
      <c r="P149" s="226">
        <f>O149*H149</f>
        <v>12.833184000000003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8751.6200000000008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8751.6200000000008</v>
      </c>
      <c r="BL149" s="14" t="s">
        <v>288</v>
      </c>
      <c r="BM149" s="228" t="s">
        <v>353</v>
      </c>
    </row>
    <row r="150" s="2" customFormat="1" ht="33" customHeight="1">
      <c r="A150" s="29"/>
      <c r="B150" s="30"/>
      <c r="C150" s="217" t="s">
        <v>324</v>
      </c>
      <c r="D150" s="217" t="s">
        <v>284</v>
      </c>
      <c r="E150" s="218" t="s">
        <v>1845</v>
      </c>
      <c r="F150" s="219" t="s">
        <v>1846</v>
      </c>
      <c r="G150" s="220" t="s">
        <v>356</v>
      </c>
      <c r="H150" s="221">
        <v>28.477</v>
      </c>
      <c r="I150" s="222">
        <v>626</v>
      </c>
      <c r="J150" s="222">
        <f>ROUND(I150*H150,2)</f>
        <v>17826.599999999999</v>
      </c>
      <c r="K150" s="223"/>
      <c r="L150" s="35"/>
      <c r="M150" s="224" t="s">
        <v>1</v>
      </c>
      <c r="N150" s="225" t="s">
        <v>38</v>
      </c>
      <c r="O150" s="226">
        <v>0.91800000000000004</v>
      </c>
      <c r="P150" s="226">
        <f>O150*H150</f>
        <v>26.141886000000003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17826.599999999999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17826.599999999999</v>
      </c>
      <c r="BL150" s="14" t="s">
        <v>288</v>
      </c>
      <c r="BM150" s="228" t="s">
        <v>1847</v>
      </c>
    </row>
    <row r="151" s="2" customFormat="1" ht="33" customHeight="1">
      <c r="A151" s="29"/>
      <c r="B151" s="30"/>
      <c r="C151" s="217" t="s">
        <v>329</v>
      </c>
      <c r="D151" s="217" t="s">
        <v>284</v>
      </c>
      <c r="E151" s="218" t="s">
        <v>1848</v>
      </c>
      <c r="F151" s="219" t="s">
        <v>1849</v>
      </c>
      <c r="G151" s="220" t="s">
        <v>356</v>
      </c>
      <c r="H151" s="221">
        <v>38.429000000000002</v>
      </c>
      <c r="I151" s="222">
        <v>1110</v>
      </c>
      <c r="J151" s="222">
        <f>ROUND(I151*H151,2)</f>
        <v>42656.190000000002</v>
      </c>
      <c r="K151" s="223"/>
      <c r="L151" s="35"/>
      <c r="M151" s="224" t="s">
        <v>1</v>
      </c>
      <c r="N151" s="225" t="s">
        <v>38</v>
      </c>
      <c r="O151" s="226">
        <v>1.536</v>
      </c>
      <c r="P151" s="226">
        <f>O151*H151</f>
        <v>59.026944000000007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42656.190000000002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42656.190000000002</v>
      </c>
      <c r="BL151" s="14" t="s">
        <v>288</v>
      </c>
      <c r="BM151" s="228" t="s">
        <v>362</v>
      </c>
    </row>
    <row r="152" s="2" customFormat="1" ht="33" customHeight="1">
      <c r="A152" s="29"/>
      <c r="B152" s="30"/>
      <c r="C152" s="217" t="s">
        <v>334</v>
      </c>
      <c r="D152" s="217" t="s">
        <v>284</v>
      </c>
      <c r="E152" s="218" t="s">
        <v>1850</v>
      </c>
      <c r="F152" s="219" t="s">
        <v>1851</v>
      </c>
      <c r="G152" s="220" t="s">
        <v>356</v>
      </c>
      <c r="H152" s="221">
        <v>4.5209999999999999</v>
      </c>
      <c r="I152" s="222">
        <v>1420</v>
      </c>
      <c r="J152" s="222">
        <f>ROUND(I152*H152,2)</f>
        <v>6419.8199999999997</v>
      </c>
      <c r="K152" s="223"/>
      <c r="L152" s="35"/>
      <c r="M152" s="224" t="s">
        <v>1</v>
      </c>
      <c r="N152" s="225" t="s">
        <v>38</v>
      </c>
      <c r="O152" s="226">
        <v>1.9670000000000001</v>
      </c>
      <c r="P152" s="226">
        <f>O152*H152</f>
        <v>8.8928069999999995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6419.8199999999997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6419.8199999999997</v>
      </c>
      <c r="BL152" s="14" t="s">
        <v>288</v>
      </c>
      <c r="BM152" s="228" t="s">
        <v>1852</v>
      </c>
    </row>
    <row r="153" s="2" customFormat="1" ht="16.5" customHeight="1">
      <c r="A153" s="29"/>
      <c r="B153" s="30"/>
      <c r="C153" s="217" t="s">
        <v>338</v>
      </c>
      <c r="D153" s="217" t="s">
        <v>284</v>
      </c>
      <c r="E153" s="218" t="s">
        <v>370</v>
      </c>
      <c r="F153" s="219" t="s">
        <v>371</v>
      </c>
      <c r="G153" s="220" t="s">
        <v>356</v>
      </c>
      <c r="H153" s="221">
        <v>22.603000000000002</v>
      </c>
      <c r="I153" s="222">
        <v>509</v>
      </c>
      <c r="J153" s="222">
        <f>ROUND(I153*H153,2)</f>
        <v>11504.93</v>
      </c>
      <c r="K153" s="223"/>
      <c r="L153" s="35"/>
      <c r="M153" s="224" t="s">
        <v>1</v>
      </c>
      <c r="N153" s="225" t="s">
        <v>38</v>
      </c>
      <c r="O153" s="226">
        <v>1.7629999999999999</v>
      </c>
      <c r="P153" s="226">
        <f>O153*H153</f>
        <v>39.849088999999999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11504.93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11504.93</v>
      </c>
      <c r="BL153" s="14" t="s">
        <v>288</v>
      </c>
      <c r="BM153" s="228" t="s">
        <v>1853</v>
      </c>
    </row>
    <row r="154" s="2" customFormat="1" ht="21.75" customHeight="1">
      <c r="A154" s="29"/>
      <c r="B154" s="30"/>
      <c r="C154" s="217" t="s">
        <v>8</v>
      </c>
      <c r="D154" s="217" t="s">
        <v>284</v>
      </c>
      <c r="E154" s="218" t="s">
        <v>1854</v>
      </c>
      <c r="F154" s="219" t="s">
        <v>1855</v>
      </c>
      <c r="G154" s="220" t="s">
        <v>287</v>
      </c>
      <c r="H154" s="221">
        <v>82.191999999999993</v>
      </c>
      <c r="I154" s="222">
        <v>211</v>
      </c>
      <c r="J154" s="222">
        <f>ROUND(I154*H154,2)</f>
        <v>17342.509999999998</v>
      </c>
      <c r="K154" s="223"/>
      <c r="L154" s="35"/>
      <c r="M154" s="224" t="s">
        <v>1</v>
      </c>
      <c r="N154" s="225" t="s">
        <v>38</v>
      </c>
      <c r="O154" s="226">
        <v>0.14499999999999999</v>
      </c>
      <c r="P154" s="226">
        <f>O154*H154</f>
        <v>11.917839999999998</v>
      </c>
      <c r="Q154" s="226">
        <v>0.00064000000000000005</v>
      </c>
      <c r="R154" s="226">
        <f>Q154*H154</f>
        <v>0.052602879999999998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17342.509999999998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17342.509999999998</v>
      </c>
      <c r="BL154" s="14" t="s">
        <v>288</v>
      </c>
      <c r="BM154" s="228" t="s">
        <v>1856</v>
      </c>
    </row>
    <row r="155" s="2" customFormat="1" ht="21.75" customHeight="1">
      <c r="A155" s="29"/>
      <c r="B155" s="30"/>
      <c r="C155" s="217" t="s">
        <v>345</v>
      </c>
      <c r="D155" s="217" t="s">
        <v>284</v>
      </c>
      <c r="E155" s="218" t="s">
        <v>1857</v>
      </c>
      <c r="F155" s="219" t="s">
        <v>1858</v>
      </c>
      <c r="G155" s="220" t="s">
        <v>287</v>
      </c>
      <c r="H155" s="221">
        <v>82.191999999999993</v>
      </c>
      <c r="I155" s="222">
        <v>147</v>
      </c>
      <c r="J155" s="222">
        <f>ROUND(I155*H155,2)</f>
        <v>12082.219999999999</v>
      </c>
      <c r="K155" s="223"/>
      <c r="L155" s="35"/>
      <c r="M155" s="224" t="s">
        <v>1</v>
      </c>
      <c r="N155" s="225" t="s">
        <v>38</v>
      </c>
      <c r="O155" s="226">
        <v>0.14099999999999999</v>
      </c>
      <c r="P155" s="226">
        <f>O155*H155</f>
        <v>11.589071999999998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12082.219999999999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12082.219999999999</v>
      </c>
      <c r="BL155" s="14" t="s">
        <v>288</v>
      </c>
      <c r="BM155" s="228" t="s">
        <v>1859</v>
      </c>
    </row>
    <row r="156" s="2" customFormat="1" ht="21.75" customHeight="1">
      <c r="A156" s="29"/>
      <c r="B156" s="30"/>
      <c r="C156" s="217" t="s">
        <v>349</v>
      </c>
      <c r="D156" s="217" t="s">
        <v>284</v>
      </c>
      <c r="E156" s="218" t="s">
        <v>1860</v>
      </c>
      <c r="F156" s="219" t="s">
        <v>1861</v>
      </c>
      <c r="G156" s="220" t="s">
        <v>287</v>
      </c>
      <c r="H156" s="221">
        <v>82.191999999999993</v>
      </c>
      <c r="I156" s="222">
        <v>363</v>
      </c>
      <c r="J156" s="222">
        <f>ROUND(I156*H156,2)</f>
        <v>29835.700000000001</v>
      </c>
      <c r="K156" s="223"/>
      <c r="L156" s="35"/>
      <c r="M156" s="224" t="s">
        <v>1</v>
      </c>
      <c r="N156" s="225" t="s">
        <v>38</v>
      </c>
      <c r="O156" s="226">
        <v>1.147</v>
      </c>
      <c r="P156" s="226">
        <f>O156*H156</f>
        <v>94.27422399999999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29835.700000000001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29835.700000000001</v>
      </c>
      <c r="BL156" s="14" t="s">
        <v>288</v>
      </c>
      <c r="BM156" s="228" t="s">
        <v>1862</v>
      </c>
    </row>
    <row r="157" s="2" customFormat="1" ht="33" customHeight="1">
      <c r="A157" s="29"/>
      <c r="B157" s="30"/>
      <c r="C157" s="217" t="s">
        <v>353</v>
      </c>
      <c r="D157" s="217" t="s">
        <v>284</v>
      </c>
      <c r="E157" s="218" t="s">
        <v>1863</v>
      </c>
      <c r="F157" s="219" t="s">
        <v>1864</v>
      </c>
      <c r="G157" s="220" t="s">
        <v>356</v>
      </c>
      <c r="H157" s="221">
        <v>18.984000000000002</v>
      </c>
      <c r="I157" s="222">
        <v>114</v>
      </c>
      <c r="J157" s="222">
        <f>ROUND(I157*H157,2)</f>
        <v>2164.1799999999998</v>
      </c>
      <c r="K157" s="223"/>
      <c r="L157" s="35"/>
      <c r="M157" s="224" t="s">
        <v>1</v>
      </c>
      <c r="N157" s="225" t="s">
        <v>38</v>
      </c>
      <c r="O157" s="226">
        <v>0.122</v>
      </c>
      <c r="P157" s="226">
        <f>O157*H157</f>
        <v>2.3160480000000003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2164.1799999999998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2164.1799999999998</v>
      </c>
      <c r="BL157" s="14" t="s">
        <v>288</v>
      </c>
      <c r="BM157" s="228" t="s">
        <v>1865</v>
      </c>
    </row>
    <row r="158" s="2" customFormat="1" ht="33" customHeight="1">
      <c r="A158" s="29"/>
      <c r="B158" s="30"/>
      <c r="C158" s="217" t="s">
        <v>358</v>
      </c>
      <c r="D158" s="217" t="s">
        <v>284</v>
      </c>
      <c r="E158" s="218" t="s">
        <v>1866</v>
      </c>
      <c r="F158" s="219" t="s">
        <v>1867</v>
      </c>
      <c r="G158" s="220" t="s">
        <v>356</v>
      </c>
      <c r="H158" s="221">
        <v>66.906000000000006</v>
      </c>
      <c r="I158" s="222">
        <v>138</v>
      </c>
      <c r="J158" s="222">
        <f>ROUND(I158*H158,2)</f>
        <v>9233.0300000000007</v>
      </c>
      <c r="K158" s="223"/>
      <c r="L158" s="35"/>
      <c r="M158" s="224" t="s">
        <v>1</v>
      </c>
      <c r="N158" s="225" t="s">
        <v>38</v>
      </c>
      <c r="O158" s="226">
        <v>0.14799999999999999</v>
      </c>
      <c r="P158" s="226">
        <f>O158*H158</f>
        <v>9.9020880000000009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9233.0300000000007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9233.0300000000007</v>
      </c>
      <c r="BL158" s="14" t="s">
        <v>288</v>
      </c>
      <c r="BM158" s="228" t="s">
        <v>1868</v>
      </c>
    </row>
    <row r="159" s="2" customFormat="1" ht="33" customHeight="1">
      <c r="A159" s="29"/>
      <c r="B159" s="30"/>
      <c r="C159" s="217" t="s">
        <v>362</v>
      </c>
      <c r="D159" s="217" t="s">
        <v>284</v>
      </c>
      <c r="E159" s="218" t="s">
        <v>1869</v>
      </c>
      <c r="F159" s="219" t="s">
        <v>1870</v>
      </c>
      <c r="G159" s="220" t="s">
        <v>356</v>
      </c>
      <c r="H159" s="221">
        <v>4.5209999999999999</v>
      </c>
      <c r="I159" s="222">
        <v>165</v>
      </c>
      <c r="J159" s="222">
        <f>ROUND(I159*H159,2)</f>
        <v>745.97000000000003</v>
      </c>
      <c r="K159" s="223"/>
      <c r="L159" s="35"/>
      <c r="M159" s="224" t="s">
        <v>1</v>
      </c>
      <c r="N159" s="225" t="s">
        <v>38</v>
      </c>
      <c r="O159" s="226">
        <v>0.17599999999999999</v>
      </c>
      <c r="P159" s="226">
        <f>O159*H159</f>
        <v>0.79569599999999996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745.97000000000003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745.97000000000003</v>
      </c>
      <c r="BL159" s="14" t="s">
        <v>288</v>
      </c>
      <c r="BM159" s="228" t="s">
        <v>1871</v>
      </c>
    </row>
    <row r="160" s="2" customFormat="1" ht="21.75" customHeight="1">
      <c r="A160" s="29"/>
      <c r="B160" s="30"/>
      <c r="C160" s="217" t="s">
        <v>7</v>
      </c>
      <c r="D160" s="217" t="s">
        <v>284</v>
      </c>
      <c r="E160" s="218" t="s">
        <v>824</v>
      </c>
      <c r="F160" s="219" t="s">
        <v>825</v>
      </c>
      <c r="G160" s="220" t="s">
        <v>501</v>
      </c>
      <c r="H160" s="221">
        <v>1</v>
      </c>
      <c r="I160" s="222">
        <v>150</v>
      </c>
      <c r="J160" s="222">
        <f>ROUND(I160*H160,2)</f>
        <v>150</v>
      </c>
      <c r="K160" s="223"/>
      <c r="L160" s="35"/>
      <c r="M160" s="224" t="s">
        <v>1</v>
      </c>
      <c r="N160" s="225" t="s">
        <v>38</v>
      </c>
      <c r="O160" s="226">
        <v>0.314</v>
      </c>
      <c r="P160" s="226">
        <f>O160*H160</f>
        <v>0.314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150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150</v>
      </c>
      <c r="BL160" s="14" t="s">
        <v>288</v>
      </c>
      <c r="BM160" s="228" t="s">
        <v>1872</v>
      </c>
    </row>
    <row r="161" s="2" customFormat="1" ht="21.75" customHeight="1">
      <c r="A161" s="29"/>
      <c r="B161" s="30"/>
      <c r="C161" s="217" t="s">
        <v>369</v>
      </c>
      <c r="D161" s="217" t="s">
        <v>284</v>
      </c>
      <c r="E161" s="218" t="s">
        <v>827</v>
      </c>
      <c r="F161" s="219" t="s">
        <v>828</v>
      </c>
      <c r="G161" s="220" t="s">
        <v>501</v>
      </c>
      <c r="H161" s="221">
        <v>1</v>
      </c>
      <c r="I161" s="222">
        <v>872</v>
      </c>
      <c r="J161" s="222">
        <f>ROUND(I161*H161,2)</f>
        <v>872</v>
      </c>
      <c r="K161" s="223"/>
      <c r="L161" s="35"/>
      <c r="M161" s="224" t="s">
        <v>1</v>
      </c>
      <c r="N161" s="225" t="s">
        <v>38</v>
      </c>
      <c r="O161" s="226">
        <v>1.24</v>
      </c>
      <c r="P161" s="226">
        <f>O161*H161</f>
        <v>1.24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872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872</v>
      </c>
      <c r="BL161" s="14" t="s">
        <v>288</v>
      </c>
      <c r="BM161" s="228" t="s">
        <v>1873</v>
      </c>
    </row>
    <row r="162" s="2" customFormat="1" ht="21.75" customHeight="1">
      <c r="A162" s="29"/>
      <c r="B162" s="30"/>
      <c r="C162" s="217" t="s">
        <v>373</v>
      </c>
      <c r="D162" s="217" t="s">
        <v>284</v>
      </c>
      <c r="E162" s="218" t="s">
        <v>830</v>
      </c>
      <c r="F162" s="219" t="s">
        <v>831</v>
      </c>
      <c r="G162" s="220" t="s">
        <v>501</v>
      </c>
      <c r="H162" s="221">
        <v>1</v>
      </c>
      <c r="I162" s="222">
        <v>327</v>
      </c>
      <c r="J162" s="222">
        <f>ROUND(I162*H162,2)</f>
        <v>327</v>
      </c>
      <c r="K162" s="223"/>
      <c r="L162" s="35"/>
      <c r="M162" s="224" t="s">
        <v>1</v>
      </c>
      <c r="N162" s="225" t="s">
        <v>38</v>
      </c>
      <c r="O162" s="226">
        <v>0.44400000000000001</v>
      </c>
      <c r="P162" s="226">
        <f>O162*H162</f>
        <v>0.44400000000000001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327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327</v>
      </c>
      <c r="BL162" s="14" t="s">
        <v>288</v>
      </c>
      <c r="BM162" s="228" t="s">
        <v>1874</v>
      </c>
    </row>
    <row r="163" s="2" customFormat="1" ht="21.75" customHeight="1">
      <c r="A163" s="29"/>
      <c r="B163" s="30"/>
      <c r="C163" s="217" t="s">
        <v>377</v>
      </c>
      <c r="D163" s="217" t="s">
        <v>284</v>
      </c>
      <c r="E163" s="218" t="s">
        <v>833</v>
      </c>
      <c r="F163" s="219" t="s">
        <v>834</v>
      </c>
      <c r="G163" s="220" t="s">
        <v>501</v>
      </c>
      <c r="H163" s="221">
        <v>1</v>
      </c>
      <c r="I163" s="222">
        <v>5.4400000000000004</v>
      </c>
      <c r="J163" s="222">
        <f>ROUND(I163*H163,2)</f>
        <v>5.4400000000000004</v>
      </c>
      <c r="K163" s="223"/>
      <c r="L163" s="35"/>
      <c r="M163" s="224" t="s">
        <v>1</v>
      </c>
      <c r="N163" s="225" t="s">
        <v>38</v>
      </c>
      <c r="O163" s="226">
        <v>0.0030000000000000001</v>
      </c>
      <c r="P163" s="226">
        <f>O163*H163</f>
        <v>0.0030000000000000001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5.4400000000000004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5.4400000000000004</v>
      </c>
      <c r="BL163" s="14" t="s">
        <v>288</v>
      </c>
      <c r="BM163" s="228" t="s">
        <v>1875</v>
      </c>
    </row>
    <row r="164" s="2" customFormat="1" ht="33" customHeight="1">
      <c r="A164" s="29"/>
      <c r="B164" s="30"/>
      <c r="C164" s="217" t="s">
        <v>382</v>
      </c>
      <c r="D164" s="217" t="s">
        <v>284</v>
      </c>
      <c r="E164" s="218" t="s">
        <v>836</v>
      </c>
      <c r="F164" s="219" t="s">
        <v>837</v>
      </c>
      <c r="G164" s="220" t="s">
        <v>501</v>
      </c>
      <c r="H164" s="221">
        <v>1</v>
      </c>
      <c r="I164" s="222">
        <v>11.800000000000001</v>
      </c>
      <c r="J164" s="222">
        <f>ROUND(I164*H164,2)</f>
        <v>11.800000000000001</v>
      </c>
      <c r="K164" s="223"/>
      <c r="L164" s="35"/>
      <c r="M164" s="224" t="s">
        <v>1</v>
      </c>
      <c r="N164" s="225" t="s">
        <v>38</v>
      </c>
      <c r="O164" s="226">
        <v>0.0030000000000000001</v>
      </c>
      <c r="P164" s="226">
        <f>O164*H164</f>
        <v>0.0030000000000000001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11.800000000000001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11.800000000000001</v>
      </c>
      <c r="BL164" s="14" t="s">
        <v>288</v>
      </c>
      <c r="BM164" s="228" t="s">
        <v>1876</v>
      </c>
    </row>
    <row r="165" s="2" customFormat="1" ht="21.75" customHeight="1">
      <c r="A165" s="29"/>
      <c r="B165" s="30"/>
      <c r="C165" s="217" t="s">
        <v>386</v>
      </c>
      <c r="D165" s="217" t="s">
        <v>284</v>
      </c>
      <c r="E165" s="218" t="s">
        <v>839</v>
      </c>
      <c r="F165" s="219" t="s">
        <v>840</v>
      </c>
      <c r="G165" s="220" t="s">
        <v>501</v>
      </c>
      <c r="H165" s="221">
        <v>1</v>
      </c>
      <c r="I165" s="222">
        <v>6.7599999999999998</v>
      </c>
      <c r="J165" s="222">
        <f>ROUND(I165*H165,2)</f>
        <v>6.7599999999999998</v>
      </c>
      <c r="K165" s="223"/>
      <c r="L165" s="35"/>
      <c r="M165" s="224" t="s">
        <v>1</v>
      </c>
      <c r="N165" s="225" t="s">
        <v>38</v>
      </c>
      <c r="O165" s="226">
        <v>0.002</v>
      </c>
      <c r="P165" s="226">
        <f>O165*H165</f>
        <v>0.002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6.7599999999999998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6.7599999999999998</v>
      </c>
      <c r="BL165" s="14" t="s">
        <v>288</v>
      </c>
      <c r="BM165" s="228" t="s">
        <v>1877</v>
      </c>
    </row>
    <row r="166" s="2" customFormat="1" ht="33" customHeight="1">
      <c r="A166" s="29"/>
      <c r="B166" s="30"/>
      <c r="C166" s="217" t="s">
        <v>390</v>
      </c>
      <c r="D166" s="217" t="s">
        <v>284</v>
      </c>
      <c r="E166" s="218" t="s">
        <v>391</v>
      </c>
      <c r="F166" s="219" t="s">
        <v>392</v>
      </c>
      <c r="G166" s="220" t="s">
        <v>356</v>
      </c>
      <c r="H166" s="221">
        <v>103.512</v>
      </c>
      <c r="I166" s="222">
        <v>71.200000000000003</v>
      </c>
      <c r="J166" s="222">
        <f>ROUND(I166*H166,2)</f>
        <v>7370.0500000000002</v>
      </c>
      <c r="K166" s="223"/>
      <c r="L166" s="35"/>
      <c r="M166" s="224" t="s">
        <v>1</v>
      </c>
      <c r="N166" s="225" t="s">
        <v>38</v>
      </c>
      <c r="O166" s="226">
        <v>0.043999999999999997</v>
      </c>
      <c r="P166" s="226">
        <f>O166*H166</f>
        <v>4.5545279999999995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7370.0500000000002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7370.0500000000002</v>
      </c>
      <c r="BL166" s="14" t="s">
        <v>288</v>
      </c>
      <c r="BM166" s="228" t="s">
        <v>1878</v>
      </c>
    </row>
    <row r="167" s="2" customFormat="1" ht="33" customHeight="1">
      <c r="A167" s="29"/>
      <c r="B167" s="30"/>
      <c r="C167" s="217" t="s">
        <v>394</v>
      </c>
      <c r="D167" s="217" t="s">
        <v>284</v>
      </c>
      <c r="E167" s="218" t="s">
        <v>395</v>
      </c>
      <c r="F167" s="219" t="s">
        <v>396</v>
      </c>
      <c r="G167" s="220" t="s">
        <v>356</v>
      </c>
      <c r="H167" s="221">
        <v>46.649000000000001</v>
      </c>
      <c r="I167" s="222">
        <v>100</v>
      </c>
      <c r="J167" s="222">
        <f>ROUND(I167*H167,2)</f>
        <v>4664.8999999999996</v>
      </c>
      <c r="K167" s="223"/>
      <c r="L167" s="35"/>
      <c r="M167" s="224" t="s">
        <v>1</v>
      </c>
      <c r="N167" s="225" t="s">
        <v>38</v>
      </c>
      <c r="O167" s="226">
        <v>0.050000000000000003</v>
      </c>
      <c r="P167" s="226">
        <f>O167*H167</f>
        <v>2.3324500000000001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4664.8999999999996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4664.8999999999996</v>
      </c>
      <c r="BL167" s="14" t="s">
        <v>288</v>
      </c>
      <c r="BM167" s="228" t="s">
        <v>1879</v>
      </c>
    </row>
    <row r="168" s="2" customFormat="1" ht="33" customHeight="1">
      <c r="A168" s="29"/>
      <c r="B168" s="30"/>
      <c r="C168" s="217" t="s">
        <v>398</v>
      </c>
      <c r="D168" s="217" t="s">
        <v>284</v>
      </c>
      <c r="E168" s="218" t="s">
        <v>399</v>
      </c>
      <c r="F168" s="219" t="s">
        <v>400</v>
      </c>
      <c r="G168" s="220" t="s">
        <v>356</v>
      </c>
      <c r="H168" s="221">
        <v>101.371</v>
      </c>
      <c r="I168" s="222">
        <v>115</v>
      </c>
      <c r="J168" s="222">
        <f>ROUND(I168*H168,2)</f>
        <v>11657.67</v>
      </c>
      <c r="K168" s="223"/>
      <c r="L168" s="35"/>
      <c r="M168" s="224" t="s">
        <v>1</v>
      </c>
      <c r="N168" s="225" t="s">
        <v>38</v>
      </c>
      <c r="O168" s="226">
        <v>0.057000000000000002</v>
      </c>
      <c r="P168" s="226">
        <f>O168*H168</f>
        <v>5.7781469999999997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11657.67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11657.67</v>
      </c>
      <c r="BL168" s="14" t="s">
        <v>288</v>
      </c>
      <c r="BM168" s="228" t="s">
        <v>1880</v>
      </c>
    </row>
    <row r="169" s="2" customFormat="1" ht="33" customHeight="1">
      <c r="A169" s="29"/>
      <c r="B169" s="30"/>
      <c r="C169" s="217" t="s">
        <v>402</v>
      </c>
      <c r="D169" s="217" t="s">
        <v>284</v>
      </c>
      <c r="E169" s="218" t="s">
        <v>403</v>
      </c>
      <c r="F169" s="219" t="s">
        <v>404</v>
      </c>
      <c r="G169" s="220" t="s">
        <v>356</v>
      </c>
      <c r="H169" s="221">
        <v>4.5209999999999999</v>
      </c>
      <c r="I169" s="222">
        <v>132</v>
      </c>
      <c r="J169" s="222">
        <f>ROUND(I169*H169,2)</f>
        <v>596.76999999999998</v>
      </c>
      <c r="K169" s="223"/>
      <c r="L169" s="35"/>
      <c r="M169" s="224" t="s">
        <v>1</v>
      </c>
      <c r="N169" s="225" t="s">
        <v>38</v>
      </c>
      <c r="O169" s="226">
        <v>0.064000000000000001</v>
      </c>
      <c r="P169" s="226">
        <f>O169*H169</f>
        <v>0.28934399999999999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596.76999999999998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596.76999999999998</v>
      </c>
      <c r="BL169" s="14" t="s">
        <v>288</v>
      </c>
      <c r="BM169" s="228" t="s">
        <v>1881</v>
      </c>
    </row>
    <row r="170" s="2" customFormat="1" ht="21.75" customHeight="1">
      <c r="A170" s="29"/>
      <c r="B170" s="30"/>
      <c r="C170" s="217" t="s">
        <v>406</v>
      </c>
      <c r="D170" s="217" t="s">
        <v>284</v>
      </c>
      <c r="E170" s="218" t="s">
        <v>1596</v>
      </c>
      <c r="F170" s="219" t="s">
        <v>1597</v>
      </c>
      <c r="G170" s="220" t="s">
        <v>356</v>
      </c>
      <c r="H170" s="221">
        <v>34.021999999999998</v>
      </c>
      <c r="I170" s="222">
        <v>140</v>
      </c>
      <c r="J170" s="222">
        <f>ROUND(I170*H170,2)</f>
        <v>4763.0799999999999</v>
      </c>
      <c r="K170" s="223"/>
      <c r="L170" s="35"/>
      <c r="M170" s="224" t="s">
        <v>1</v>
      </c>
      <c r="N170" s="225" t="s">
        <v>38</v>
      </c>
      <c r="O170" s="226">
        <v>0.19700000000000001</v>
      </c>
      <c r="P170" s="226">
        <f>O170*H170</f>
        <v>6.7023339999999996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4763.0799999999999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4763.0799999999999</v>
      </c>
      <c r="BL170" s="14" t="s">
        <v>288</v>
      </c>
      <c r="BM170" s="228" t="s">
        <v>1882</v>
      </c>
    </row>
    <row r="171" s="2" customFormat="1" ht="21.75" customHeight="1">
      <c r="A171" s="29"/>
      <c r="B171" s="30"/>
      <c r="C171" s="217" t="s">
        <v>410</v>
      </c>
      <c r="D171" s="217" t="s">
        <v>284</v>
      </c>
      <c r="E171" s="218" t="s">
        <v>1598</v>
      </c>
      <c r="F171" s="219" t="s">
        <v>1599</v>
      </c>
      <c r="G171" s="220" t="s">
        <v>356</v>
      </c>
      <c r="H171" s="221">
        <v>68.034000000000006</v>
      </c>
      <c r="I171" s="222">
        <v>182</v>
      </c>
      <c r="J171" s="222">
        <f>ROUND(I171*H171,2)</f>
        <v>12382.190000000001</v>
      </c>
      <c r="K171" s="223"/>
      <c r="L171" s="35"/>
      <c r="M171" s="224" t="s">
        <v>1</v>
      </c>
      <c r="N171" s="225" t="s">
        <v>38</v>
      </c>
      <c r="O171" s="226">
        <v>0.25600000000000001</v>
      </c>
      <c r="P171" s="226">
        <f>O171*H171</f>
        <v>17.416704000000003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12382.190000000001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12382.190000000001</v>
      </c>
      <c r="BL171" s="14" t="s">
        <v>288</v>
      </c>
      <c r="BM171" s="228" t="s">
        <v>1883</v>
      </c>
    </row>
    <row r="172" s="2" customFormat="1" ht="21.75" customHeight="1">
      <c r="A172" s="29"/>
      <c r="B172" s="30"/>
      <c r="C172" s="217" t="s">
        <v>414</v>
      </c>
      <c r="D172" s="217" t="s">
        <v>284</v>
      </c>
      <c r="E172" s="218" t="s">
        <v>1600</v>
      </c>
      <c r="F172" s="219" t="s">
        <v>1601</v>
      </c>
      <c r="G172" s="220" t="s">
        <v>356</v>
      </c>
      <c r="H172" s="221">
        <v>4.5209999999999999</v>
      </c>
      <c r="I172" s="222">
        <v>227</v>
      </c>
      <c r="J172" s="222">
        <f>ROUND(I172*H172,2)</f>
        <v>1026.27</v>
      </c>
      <c r="K172" s="223"/>
      <c r="L172" s="35"/>
      <c r="M172" s="224" t="s">
        <v>1</v>
      </c>
      <c r="N172" s="225" t="s">
        <v>38</v>
      </c>
      <c r="O172" s="226">
        <v>0.32000000000000001</v>
      </c>
      <c r="P172" s="226">
        <f>O172*H172</f>
        <v>1.44672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1026.27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1026.27</v>
      </c>
      <c r="BL172" s="14" t="s">
        <v>288</v>
      </c>
      <c r="BM172" s="228" t="s">
        <v>1884</v>
      </c>
    </row>
    <row r="173" s="2" customFormat="1" ht="16.5" customHeight="1">
      <c r="A173" s="29"/>
      <c r="B173" s="30"/>
      <c r="C173" s="217" t="s">
        <v>418</v>
      </c>
      <c r="D173" s="217" t="s">
        <v>284</v>
      </c>
      <c r="E173" s="218" t="s">
        <v>419</v>
      </c>
      <c r="F173" s="219" t="s">
        <v>420</v>
      </c>
      <c r="G173" s="220" t="s">
        <v>356</v>
      </c>
      <c r="H173" s="221">
        <v>194.37100000000001</v>
      </c>
      <c r="I173" s="222">
        <v>18.5</v>
      </c>
      <c r="J173" s="222">
        <f>ROUND(I173*H173,2)</f>
        <v>3595.8600000000001</v>
      </c>
      <c r="K173" s="223"/>
      <c r="L173" s="35"/>
      <c r="M173" s="224" t="s">
        <v>1</v>
      </c>
      <c r="N173" s="225" t="s">
        <v>38</v>
      </c>
      <c r="O173" s="226">
        <v>0.0089999999999999993</v>
      </c>
      <c r="P173" s="226">
        <f>O173*H173</f>
        <v>1.749339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3595.8600000000001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3595.8600000000001</v>
      </c>
      <c r="BL173" s="14" t="s">
        <v>288</v>
      </c>
      <c r="BM173" s="228" t="s">
        <v>1885</v>
      </c>
    </row>
    <row r="174" s="2" customFormat="1" ht="21.75" customHeight="1">
      <c r="A174" s="29"/>
      <c r="B174" s="30"/>
      <c r="C174" s="217" t="s">
        <v>422</v>
      </c>
      <c r="D174" s="217" t="s">
        <v>284</v>
      </c>
      <c r="E174" s="218" t="s">
        <v>432</v>
      </c>
      <c r="F174" s="219" t="s">
        <v>433</v>
      </c>
      <c r="G174" s="220" t="s">
        <v>356</v>
      </c>
      <c r="H174" s="221">
        <v>49.234999999999999</v>
      </c>
      <c r="I174" s="222">
        <v>133</v>
      </c>
      <c r="J174" s="222">
        <f>ROUND(I174*H174,2)</f>
        <v>6548.2600000000002</v>
      </c>
      <c r="K174" s="223"/>
      <c r="L174" s="35"/>
      <c r="M174" s="224" t="s">
        <v>1</v>
      </c>
      <c r="N174" s="225" t="s">
        <v>38</v>
      </c>
      <c r="O174" s="226">
        <v>0.32800000000000001</v>
      </c>
      <c r="P174" s="226">
        <f>O174*H174</f>
        <v>16.149080000000001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6548.2600000000002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6548.2600000000002</v>
      </c>
      <c r="BL174" s="14" t="s">
        <v>288</v>
      </c>
      <c r="BM174" s="228" t="s">
        <v>1886</v>
      </c>
    </row>
    <row r="175" s="2" customFormat="1" ht="33" customHeight="1">
      <c r="A175" s="29"/>
      <c r="B175" s="30"/>
      <c r="C175" s="217" t="s">
        <v>426</v>
      </c>
      <c r="D175" s="217" t="s">
        <v>284</v>
      </c>
      <c r="E175" s="218" t="s">
        <v>440</v>
      </c>
      <c r="F175" s="219" t="s">
        <v>441</v>
      </c>
      <c r="G175" s="220" t="s">
        <v>356</v>
      </c>
      <c r="H175" s="221">
        <v>6.8049999999999997</v>
      </c>
      <c r="I175" s="222">
        <v>256</v>
      </c>
      <c r="J175" s="222">
        <f>ROUND(I175*H175,2)</f>
        <v>1742.0799999999999</v>
      </c>
      <c r="K175" s="223"/>
      <c r="L175" s="35"/>
      <c r="M175" s="224" t="s">
        <v>1</v>
      </c>
      <c r="N175" s="225" t="s">
        <v>38</v>
      </c>
      <c r="O175" s="226">
        <v>0.086999999999999994</v>
      </c>
      <c r="P175" s="226">
        <f>O175*H175</f>
        <v>0.59203499999999998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1742.0799999999999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1742.0799999999999</v>
      </c>
      <c r="BL175" s="14" t="s">
        <v>288</v>
      </c>
      <c r="BM175" s="228" t="s">
        <v>1887</v>
      </c>
    </row>
    <row r="176" s="2" customFormat="1" ht="33" customHeight="1">
      <c r="A176" s="29"/>
      <c r="B176" s="30"/>
      <c r="C176" s="217" t="s">
        <v>431</v>
      </c>
      <c r="D176" s="217" t="s">
        <v>284</v>
      </c>
      <c r="E176" s="218" t="s">
        <v>444</v>
      </c>
      <c r="F176" s="219" t="s">
        <v>445</v>
      </c>
      <c r="G176" s="220" t="s">
        <v>356</v>
      </c>
      <c r="H176" s="221">
        <v>68.049999999999997</v>
      </c>
      <c r="I176" s="222">
        <v>19.399999999999999</v>
      </c>
      <c r="J176" s="222">
        <f>ROUND(I176*H176,2)</f>
        <v>1320.1700000000001</v>
      </c>
      <c r="K176" s="223"/>
      <c r="L176" s="35"/>
      <c r="M176" s="224" t="s">
        <v>1</v>
      </c>
      <c r="N176" s="225" t="s">
        <v>38</v>
      </c>
      <c r="O176" s="226">
        <v>0.0050000000000000001</v>
      </c>
      <c r="P176" s="226">
        <f>O176*H176</f>
        <v>0.34025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1320.1700000000001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1320.1700000000001</v>
      </c>
      <c r="BL176" s="14" t="s">
        <v>288</v>
      </c>
      <c r="BM176" s="228" t="s">
        <v>1888</v>
      </c>
    </row>
    <row r="177" s="2" customFormat="1" ht="33" customHeight="1">
      <c r="A177" s="29"/>
      <c r="B177" s="30"/>
      <c r="C177" s="217" t="s">
        <v>435</v>
      </c>
      <c r="D177" s="217" t="s">
        <v>284</v>
      </c>
      <c r="E177" s="218" t="s">
        <v>448</v>
      </c>
      <c r="F177" s="219" t="s">
        <v>449</v>
      </c>
      <c r="G177" s="220" t="s">
        <v>356</v>
      </c>
      <c r="H177" s="221">
        <v>33.569000000000003</v>
      </c>
      <c r="I177" s="222">
        <v>296</v>
      </c>
      <c r="J177" s="222">
        <f>ROUND(I177*H177,2)</f>
        <v>9936.4200000000001</v>
      </c>
      <c r="K177" s="223"/>
      <c r="L177" s="35"/>
      <c r="M177" s="224" t="s">
        <v>1</v>
      </c>
      <c r="N177" s="225" t="s">
        <v>38</v>
      </c>
      <c r="O177" s="226">
        <v>0.099000000000000005</v>
      </c>
      <c r="P177" s="226">
        <f>O177*H177</f>
        <v>3.3233310000000005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9936.4200000000001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9936.4200000000001</v>
      </c>
      <c r="BL177" s="14" t="s">
        <v>288</v>
      </c>
      <c r="BM177" s="228" t="s">
        <v>1889</v>
      </c>
    </row>
    <row r="178" s="2" customFormat="1" ht="33" customHeight="1">
      <c r="A178" s="29"/>
      <c r="B178" s="30"/>
      <c r="C178" s="217" t="s">
        <v>439</v>
      </c>
      <c r="D178" s="217" t="s">
        <v>284</v>
      </c>
      <c r="E178" s="218" t="s">
        <v>452</v>
      </c>
      <c r="F178" s="219" t="s">
        <v>453</v>
      </c>
      <c r="G178" s="220" t="s">
        <v>356</v>
      </c>
      <c r="H178" s="221">
        <v>335.69</v>
      </c>
      <c r="I178" s="222">
        <v>22.800000000000001</v>
      </c>
      <c r="J178" s="222">
        <f>ROUND(I178*H178,2)</f>
        <v>7653.7299999999996</v>
      </c>
      <c r="K178" s="223"/>
      <c r="L178" s="35"/>
      <c r="M178" s="224" t="s">
        <v>1</v>
      </c>
      <c r="N178" s="225" t="s">
        <v>38</v>
      </c>
      <c r="O178" s="226">
        <v>0.0060000000000000001</v>
      </c>
      <c r="P178" s="226">
        <f>O178*H178</f>
        <v>2.0141399999999998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7653.7299999999996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7653.7299999999996</v>
      </c>
      <c r="BL178" s="14" t="s">
        <v>288</v>
      </c>
      <c r="BM178" s="228" t="s">
        <v>1890</v>
      </c>
    </row>
    <row r="179" s="2" customFormat="1" ht="33" customHeight="1">
      <c r="A179" s="29"/>
      <c r="B179" s="30"/>
      <c r="C179" s="217" t="s">
        <v>443</v>
      </c>
      <c r="D179" s="217" t="s">
        <v>284</v>
      </c>
      <c r="E179" s="218" t="s">
        <v>456</v>
      </c>
      <c r="F179" s="219" t="s">
        <v>457</v>
      </c>
      <c r="G179" s="220" t="s">
        <v>356</v>
      </c>
      <c r="H179" s="221">
        <v>4.5209999999999999</v>
      </c>
      <c r="I179" s="222">
        <v>336</v>
      </c>
      <c r="J179" s="222">
        <f>ROUND(I179*H179,2)</f>
        <v>1519.06</v>
      </c>
      <c r="K179" s="223"/>
      <c r="L179" s="35"/>
      <c r="M179" s="224" t="s">
        <v>1</v>
      </c>
      <c r="N179" s="225" t="s">
        <v>38</v>
      </c>
      <c r="O179" s="226">
        <v>0.113</v>
      </c>
      <c r="P179" s="226">
        <f>O179*H179</f>
        <v>0.51087300000000002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1519.06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1519.06</v>
      </c>
      <c r="BL179" s="14" t="s">
        <v>288</v>
      </c>
      <c r="BM179" s="228" t="s">
        <v>1891</v>
      </c>
    </row>
    <row r="180" s="2" customFormat="1" ht="33" customHeight="1">
      <c r="A180" s="29"/>
      <c r="B180" s="30"/>
      <c r="C180" s="217" t="s">
        <v>447</v>
      </c>
      <c r="D180" s="217" t="s">
        <v>284</v>
      </c>
      <c r="E180" s="218" t="s">
        <v>460</v>
      </c>
      <c r="F180" s="219" t="s">
        <v>461</v>
      </c>
      <c r="G180" s="220" t="s">
        <v>356</v>
      </c>
      <c r="H180" s="221">
        <v>45.210000000000001</v>
      </c>
      <c r="I180" s="222">
        <v>25.399999999999999</v>
      </c>
      <c r="J180" s="222">
        <f>ROUND(I180*H180,2)</f>
        <v>1148.3299999999999</v>
      </c>
      <c r="K180" s="223"/>
      <c r="L180" s="35"/>
      <c r="M180" s="224" t="s">
        <v>1</v>
      </c>
      <c r="N180" s="225" t="s">
        <v>38</v>
      </c>
      <c r="O180" s="226">
        <v>0.0060000000000000001</v>
      </c>
      <c r="P180" s="226">
        <f>O180*H180</f>
        <v>0.27126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1148.3299999999999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1148.3299999999999</v>
      </c>
      <c r="BL180" s="14" t="s">
        <v>288</v>
      </c>
      <c r="BM180" s="228" t="s">
        <v>1892</v>
      </c>
    </row>
    <row r="181" s="2" customFormat="1" ht="33" customHeight="1">
      <c r="A181" s="29"/>
      <c r="B181" s="30"/>
      <c r="C181" s="217" t="s">
        <v>451</v>
      </c>
      <c r="D181" s="217" t="s">
        <v>284</v>
      </c>
      <c r="E181" s="218" t="s">
        <v>464</v>
      </c>
      <c r="F181" s="219" t="s">
        <v>465</v>
      </c>
      <c r="G181" s="220" t="s">
        <v>429</v>
      </c>
      <c r="H181" s="221">
        <v>76.322000000000003</v>
      </c>
      <c r="I181" s="222">
        <v>253</v>
      </c>
      <c r="J181" s="222">
        <f>ROUND(I181*H181,2)</f>
        <v>19309.470000000001</v>
      </c>
      <c r="K181" s="223"/>
      <c r="L181" s="35"/>
      <c r="M181" s="224" t="s">
        <v>1</v>
      </c>
      <c r="N181" s="225" t="s">
        <v>38</v>
      </c>
      <c r="O181" s="226">
        <v>0</v>
      </c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19309.470000000001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19309.470000000001</v>
      </c>
      <c r="BL181" s="14" t="s">
        <v>288</v>
      </c>
      <c r="BM181" s="228" t="s">
        <v>1893</v>
      </c>
    </row>
    <row r="182" s="2" customFormat="1" ht="21.75" customHeight="1">
      <c r="A182" s="29"/>
      <c r="B182" s="30"/>
      <c r="C182" s="217" t="s">
        <v>455</v>
      </c>
      <c r="D182" s="217" t="s">
        <v>284</v>
      </c>
      <c r="E182" s="218" t="s">
        <v>472</v>
      </c>
      <c r="F182" s="219" t="s">
        <v>473</v>
      </c>
      <c r="G182" s="220" t="s">
        <v>287</v>
      </c>
      <c r="H182" s="221">
        <v>75.233000000000004</v>
      </c>
      <c r="I182" s="222">
        <v>21.800000000000001</v>
      </c>
      <c r="J182" s="222">
        <f>ROUND(I182*H182,2)</f>
        <v>1640.0799999999999</v>
      </c>
      <c r="K182" s="223"/>
      <c r="L182" s="35"/>
      <c r="M182" s="224" t="s">
        <v>1</v>
      </c>
      <c r="N182" s="225" t="s">
        <v>38</v>
      </c>
      <c r="O182" s="226">
        <v>0.025000000000000001</v>
      </c>
      <c r="P182" s="226">
        <f>O182*H182</f>
        <v>1.8808250000000002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1640.0799999999999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1640.0799999999999</v>
      </c>
      <c r="BL182" s="14" t="s">
        <v>288</v>
      </c>
      <c r="BM182" s="228" t="s">
        <v>1894</v>
      </c>
    </row>
    <row r="183" s="2" customFormat="1" ht="21.75" customHeight="1">
      <c r="A183" s="29"/>
      <c r="B183" s="30"/>
      <c r="C183" s="217" t="s">
        <v>459</v>
      </c>
      <c r="D183" s="217" t="s">
        <v>284</v>
      </c>
      <c r="E183" s="218" t="s">
        <v>476</v>
      </c>
      <c r="F183" s="219" t="s">
        <v>477</v>
      </c>
      <c r="G183" s="220" t="s">
        <v>287</v>
      </c>
      <c r="H183" s="221">
        <v>28.5</v>
      </c>
      <c r="I183" s="222">
        <v>76</v>
      </c>
      <c r="J183" s="222">
        <f>ROUND(I183*H183,2)</f>
        <v>2166</v>
      </c>
      <c r="K183" s="223"/>
      <c r="L183" s="35"/>
      <c r="M183" s="224" t="s">
        <v>1</v>
      </c>
      <c r="N183" s="225" t="s">
        <v>38</v>
      </c>
      <c r="O183" s="226">
        <v>0.114</v>
      </c>
      <c r="P183" s="226">
        <f>O183*H183</f>
        <v>3.2490000000000001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2166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2166</v>
      </c>
      <c r="BL183" s="14" t="s">
        <v>288</v>
      </c>
      <c r="BM183" s="228" t="s">
        <v>528</v>
      </c>
    </row>
    <row r="184" s="2" customFormat="1" ht="21.75" customHeight="1">
      <c r="A184" s="29"/>
      <c r="B184" s="30"/>
      <c r="C184" s="217" t="s">
        <v>463</v>
      </c>
      <c r="D184" s="217" t="s">
        <v>284</v>
      </c>
      <c r="E184" s="218" t="s">
        <v>480</v>
      </c>
      <c r="F184" s="219" t="s">
        <v>481</v>
      </c>
      <c r="G184" s="220" t="s">
        <v>287</v>
      </c>
      <c r="H184" s="221">
        <v>28.5</v>
      </c>
      <c r="I184" s="222">
        <v>5.7999999999999998</v>
      </c>
      <c r="J184" s="222">
        <f>ROUND(I184*H184,2)</f>
        <v>165.30000000000001</v>
      </c>
      <c r="K184" s="223"/>
      <c r="L184" s="35"/>
      <c r="M184" s="224" t="s">
        <v>1</v>
      </c>
      <c r="N184" s="225" t="s">
        <v>38</v>
      </c>
      <c r="O184" s="226">
        <v>0.0070000000000000001</v>
      </c>
      <c r="P184" s="226">
        <f>O184*H184</f>
        <v>0.19950000000000001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165.30000000000001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165.30000000000001</v>
      </c>
      <c r="BL184" s="14" t="s">
        <v>288</v>
      </c>
      <c r="BM184" s="228" t="s">
        <v>1895</v>
      </c>
    </row>
    <row r="185" s="2" customFormat="1" ht="16.5" customHeight="1">
      <c r="A185" s="29"/>
      <c r="B185" s="30"/>
      <c r="C185" s="230" t="s">
        <v>467</v>
      </c>
      <c r="D185" s="230" t="s">
        <v>378</v>
      </c>
      <c r="E185" s="231" t="s">
        <v>484</v>
      </c>
      <c r="F185" s="232" t="s">
        <v>485</v>
      </c>
      <c r="G185" s="233" t="s">
        <v>486</v>
      </c>
      <c r="H185" s="234">
        <v>0.71299999999999997</v>
      </c>
      <c r="I185" s="235">
        <v>104</v>
      </c>
      <c r="J185" s="235">
        <f>ROUND(I185*H185,2)</f>
        <v>74.150000000000006</v>
      </c>
      <c r="K185" s="236"/>
      <c r="L185" s="237"/>
      <c r="M185" s="238" t="s">
        <v>1</v>
      </c>
      <c r="N185" s="239" t="s">
        <v>38</v>
      </c>
      <c r="O185" s="226">
        <v>0</v>
      </c>
      <c r="P185" s="226">
        <f>O185*H185</f>
        <v>0</v>
      </c>
      <c r="Q185" s="226">
        <v>0.001</v>
      </c>
      <c r="R185" s="226">
        <f>Q185*H185</f>
        <v>0.00071299999999999998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311</v>
      </c>
      <c r="AT185" s="228" t="s">
        <v>378</v>
      </c>
      <c r="AU185" s="228" t="s">
        <v>82</v>
      </c>
      <c r="AY185" s="14" t="s">
        <v>282</v>
      </c>
      <c r="BE185" s="229">
        <f>IF(N185="základní",J185,0)</f>
        <v>74.150000000000006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74.150000000000006</v>
      </c>
      <c r="BL185" s="14" t="s">
        <v>288</v>
      </c>
      <c r="BM185" s="228" t="s">
        <v>1896</v>
      </c>
    </row>
    <row r="186" s="2" customFormat="1" ht="21.75" customHeight="1">
      <c r="A186" s="29"/>
      <c r="B186" s="30"/>
      <c r="C186" s="217" t="s">
        <v>471</v>
      </c>
      <c r="D186" s="217" t="s">
        <v>284</v>
      </c>
      <c r="E186" s="218" t="s">
        <v>1897</v>
      </c>
      <c r="F186" s="219" t="s">
        <v>1898</v>
      </c>
      <c r="G186" s="220" t="s">
        <v>501</v>
      </c>
      <c r="H186" s="221">
        <v>15</v>
      </c>
      <c r="I186" s="222">
        <v>160</v>
      </c>
      <c r="J186" s="222">
        <f>ROUND(I186*H186,2)</f>
        <v>2400</v>
      </c>
      <c r="K186" s="223"/>
      <c r="L186" s="35"/>
      <c r="M186" s="224" t="s">
        <v>1</v>
      </c>
      <c r="N186" s="225" t="s">
        <v>38</v>
      </c>
      <c r="O186" s="226">
        <v>0.52000000000000002</v>
      </c>
      <c r="P186" s="226">
        <f>O186*H186</f>
        <v>7.8000000000000007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2400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2400</v>
      </c>
      <c r="BL186" s="14" t="s">
        <v>288</v>
      </c>
      <c r="BM186" s="228" t="s">
        <v>1899</v>
      </c>
    </row>
    <row r="187" s="12" customFormat="1" ht="22.8" customHeight="1">
      <c r="A187" s="12"/>
      <c r="B187" s="202"/>
      <c r="C187" s="203"/>
      <c r="D187" s="204" t="s">
        <v>72</v>
      </c>
      <c r="E187" s="215" t="s">
        <v>82</v>
      </c>
      <c r="F187" s="215" t="s">
        <v>488</v>
      </c>
      <c r="G187" s="203"/>
      <c r="H187" s="203"/>
      <c r="I187" s="203"/>
      <c r="J187" s="216">
        <f>BK187</f>
        <v>66913.100000000006</v>
      </c>
      <c r="K187" s="203"/>
      <c r="L187" s="207"/>
      <c r="M187" s="208"/>
      <c r="N187" s="209"/>
      <c r="O187" s="209"/>
      <c r="P187" s="210">
        <f>SUM(P188:P197)</f>
        <v>37.303315999999995</v>
      </c>
      <c r="Q187" s="209"/>
      <c r="R187" s="210">
        <f>SUM(R188:R197)</f>
        <v>25.665899560000003</v>
      </c>
      <c r="S187" s="209"/>
      <c r="T187" s="211">
        <f>SUM(T188:T197)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2" t="s">
        <v>80</v>
      </c>
      <c r="AT187" s="213" t="s">
        <v>72</v>
      </c>
      <c r="AU187" s="213" t="s">
        <v>80</v>
      </c>
      <c r="AY187" s="212" t="s">
        <v>282</v>
      </c>
      <c r="BK187" s="214">
        <f>SUM(BK188:BK197)</f>
        <v>66913.100000000006</v>
      </c>
    </row>
    <row r="188" s="2" customFormat="1" ht="21.75" customHeight="1">
      <c r="A188" s="29"/>
      <c r="B188" s="30"/>
      <c r="C188" s="217" t="s">
        <v>475</v>
      </c>
      <c r="D188" s="217" t="s">
        <v>284</v>
      </c>
      <c r="E188" s="218" t="s">
        <v>1900</v>
      </c>
      <c r="F188" s="219" t="s">
        <v>1901</v>
      </c>
      <c r="G188" s="220" t="s">
        <v>356</v>
      </c>
      <c r="H188" s="221">
        <v>6.3369999999999997</v>
      </c>
      <c r="I188" s="222">
        <v>1420</v>
      </c>
      <c r="J188" s="222">
        <f>ROUND(I188*H188,2)</f>
        <v>8998.5400000000009</v>
      </c>
      <c r="K188" s="223"/>
      <c r="L188" s="35"/>
      <c r="M188" s="224" t="s">
        <v>1</v>
      </c>
      <c r="N188" s="225" t="s">
        <v>38</v>
      </c>
      <c r="O188" s="226">
        <v>1.0249999999999999</v>
      </c>
      <c r="P188" s="226">
        <f>O188*H188</f>
        <v>6.4954249999999991</v>
      </c>
      <c r="Q188" s="226">
        <v>2.1600000000000001</v>
      </c>
      <c r="R188" s="226">
        <f>Q188*H188</f>
        <v>13.68792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8998.5400000000009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8998.5400000000009</v>
      </c>
      <c r="BL188" s="14" t="s">
        <v>288</v>
      </c>
      <c r="BM188" s="228" t="s">
        <v>561</v>
      </c>
    </row>
    <row r="189" s="2" customFormat="1" ht="21.75" customHeight="1">
      <c r="A189" s="29"/>
      <c r="B189" s="30"/>
      <c r="C189" s="217" t="s">
        <v>479</v>
      </c>
      <c r="D189" s="217" t="s">
        <v>284</v>
      </c>
      <c r="E189" s="218" t="s">
        <v>1902</v>
      </c>
      <c r="F189" s="219" t="s">
        <v>1903</v>
      </c>
      <c r="G189" s="220" t="s">
        <v>356</v>
      </c>
      <c r="H189" s="221">
        <v>0.40899999999999997</v>
      </c>
      <c r="I189" s="222">
        <v>1050</v>
      </c>
      <c r="J189" s="222">
        <f>ROUND(I189*H189,2)</f>
        <v>429.44999999999999</v>
      </c>
      <c r="K189" s="223"/>
      <c r="L189" s="35"/>
      <c r="M189" s="224" t="s">
        <v>1</v>
      </c>
      <c r="N189" s="225" t="s">
        <v>38</v>
      </c>
      <c r="O189" s="226">
        <v>0.98499999999999999</v>
      </c>
      <c r="P189" s="226">
        <f>O189*H189</f>
        <v>0.40286499999999997</v>
      </c>
      <c r="Q189" s="226">
        <v>1.98</v>
      </c>
      <c r="R189" s="226">
        <f>Q189*H189</f>
        <v>0.80981999999999998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429.44999999999999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429.44999999999999</v>
      </c>
      <c r="BL189" s="14" t="s">
        <v>288</v>
      </c>
      <c r="BM189" s="228" t="s">
        <v>1904</v>
      </c>
    </row>
    <row r="190" s="2" customFormat="1" ht="21.75" customHeight="1">
      <c r="A190" s="29"/>
      <c r="B190" s="30"/>
      <c r="C190" s="217" t="s">
        <v>483</v>
      </c>
      <c r="D190" s="217" t="s">
        <v>284</v>
      </c>
      <c r="E190" s="218" t="s">
        <v>1905</v>
      </c>
      <c r="F190" s="219" t="s">
        <v>1906</v>
      </c>
      <c r="G190" s="220" t="s">
        <v>356</v>
      </c>
      <c r="H190" s="221">
        <v>1.254</v>
      </c>
      <c r="I190" s="222">
        <v>3060</v>
      </c>
      <c r="J190" s="222">
        <f>ROUND(I190*H190,2)</f>
        <v>3837.2399999999998</v>
      </c>
      <c r="K190" s="223"/>
      <c r="L190" s="35"/>
      <c r="M190" s="224" t="s">
        <v>1</v>
      </c>
      <c r="N190" s="225" t="s">
        <v>38</v>
      </c>
      <c r="O190" s="226">
        <v>0.629</v>
      </c>
      <c r="P190" s="226">
        <f>O190*H190</f>
        <v>0.78876599999999997</v>
      </c>
      <c r="Q190" s="226">
        <v>2.45329</v>
      </c>
      <c r="R190" s="226">
        <f>Q190*H190</f>
        <v>3.07642566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3837.2399999999998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3837.2399999999998</v>
      </c>
      <c r="BL190" s="14" t="s">
        <v>288</v>
      </c>
      <c r="BM190" s="228" t="s">
        <v>1907</v>
      </c>
    </row>
    <row r="191" s="2" customFormat="1" ht="21.75" customHeight="1">
      <c r="A191" s="29"/>
      <c r="B191" s="30"/>
      <c r="C191" s="217" t="s">
        <v>489</v>
      </c>
      <c r="D191" s="217" t="s">
        <v>284</v>
      </c>
      <c r="E191" s="218" t="s">
        <v>1908</v>
      </c>
      <c r="F191" s="219" t="s">
        <v>1909</v>
      </c>
      <c r="G191" s="220" t="s">
        <v>429</v>
      </c>
      <c r="H191" s="221">
        <v>0.16200000000000001</v>
      </c>
      <c r="I191" s="222">
        <v>41500</v>
      </c>
      <c r="J191" s="222">
        <f>ROUND(I191*H191,2)</f>
        <v>6723</v>
      </c>
      <c r="K191" s="223"/>
      <c r="L191" s="35"/>
      <c r="M191" s="224" t="s">
        <v>1</v>
      </c>
      <c r="N191" s="225" t="s">
        <v>38</v>
      </c>
      <c r="O191" s="226">
        <v>23.968</v>
      </c>
      <c r="P191" s="226">
        <f>O191*H191</f>
        <v>3.882816</v>
      </c>
      <c r="Q191" s="226">
        <v>1.0606199999999999</v>
      </c>
      <c r="R191" s="226">
        <f>Q191*H191</f>
        <v>0.17182043999999999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6723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6723</v>
      </c>
      <c r="BL191" s="14" t="s">
        <v>288</v>
      </c>
      <c r="BM191" s="228" t="s">
        <v>1910</v>
      </c>
    </row>
    <row r="192" s="2" customFormat="1" ht="16.5" customHeight="1">
      <c r="A192" s="29"/>
      <c r="B192" s="30"/>
      <c r="C192" s="217" t="s">
        <v>493</v>
      </c>
      <c r="D192" s="217" t="s">
        <v>284</v>
      </c>
      <c r="E192" s="218" t="s">
        <v>1911</v>
      </c>
      <c r="F192" s="219" t="s">
        <v>1912</v>
      </c>
      <c r="G192" s="220" t="s">
        <v>287</v>
      </c>
      <c r="H192" s="221">
        <v>6.9119999999999999</v>
      </c>
      <c r="I192" s="222">
        <v>319</v>
      </c>
      <c r="J192" s="222">
        <f>ROUND(I192*H192,2)</f>
        <v>2204.9299999999998</v>
      </c>
      <c r="K192" s="223"/>
      <c r="L192" s="35"/>
      <c r="M192" s="224" t="s">
        <v>1</v>
      </c>
      <c r="N192" s="225" t="s">
        <v>38</v>
      </c>
      <c r="O192" s="226">
        <v>0.247</v>
      </c>
      <c r="P192" s="226">
        <f>O192*H192</f>
        <v>1.7072639999999999</v>
      </c>
      <c r="Q192" s="226">
        <v>0.0026900000000000001</v>
      </c>
      <c r="R192" s="226">
        <f>Q192*H192</f>
        <v>0.01859328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2204.9299999999998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2204.9299999999998</v>
      </c>
      <c r="BL192" s="14" t="s">
        <v>288</v>
      </c>
      <c r="BM192" s="228" t="s">
        <v>1913</v>
      </c>
    </row>
    <row r="193" s="2" customFormat="1" ht="16.5" customHeight="1">
      <c r="A193" s="29"/>
      <c r="B193" s="30"/>
      <c r="C193" s="217" t="s">
        <v>498</v>
      </c>
      <c r="D193" s="217" t="s">
        <v>284</v>
      </c>
      <c r="E193" s="218" t="s">
        <v>1914</v>
      </c>
      <c r="F193" s="219" t="s">
        <v>1915</v>
      </c>
      <c r="G193" s="220" t="s">
        <v>287</v>
      </c>
      <c r="H193" s="221">
        <v>6.9119999999999999</v>
      </c>
      <c r="I193" s="222">
        <v>61.200000000000003</v>
      </c>
      <c r="J193" s="222">
        <f>ROUND(I193*H193,2)</f>
        <v>423.00999999999999</v>
      </c>
      <c r="K193" s="223"/>
      <c r="L193" s="35"/>
      <c r="M193" s="224" t="s">
        <v>1</v>
      </c>
      <c r="N193" s="225" t="s">
        <v>38</v>
      </c>
      <c r="O193" s="226">
        <v>0.083000000000000004</v>
      </c>
      <c r="P193" s="226">
        <f>O193*H193</f>
        <v>0.57369599999999998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423.00999999999999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423.00999999999999</v>
      </c>
      <c r="BL193" s="14" t="s">
        <v>288</v>
      </c>
      <c r="BM193" s="228" t="s">
        <v>1916</v>
      </c>
    </row>
    <row r="194" s="2" customFormat="1" ht="16.5" customHeight="1">
      <c r="A194" s="29"/>
      <c r="B194" s="30"/>
      <c r="C194" s="217" t="s">
        <v>503</v>
      </c>
      <c r="D194" s="217" t="s">
        <v>284</v>
      </c>
      <c r="E194" s="218" t="s">
        <v>1917</v>
      </c>
      <c r="F194" s="219" t="s">
        <v>1918</v>
      </c>
      <c r="G194" s="220" t="s">
        <v>287</v>
      </c>
      <c r="H194" s="221">
        <v>8.2799999999999994</v>
      </c>
      <c r="I194" s="222">
        <v>326</v>
      </c>
      <c r="J194" s="222">
        <f>ROUND(I194*H194,2)</f>
        <v>2699.2800000000002</v>
      </c>
      <c r="K194" s="223"/>
      <c r="L194" s="35"/>
      <c r="M194" s="224" t="s">
        <v>1</v>
      </c>
      <c r="N194" s="225" t="s">
        <v>38</v>
      </c>
      <c r="O194" s="226">
        <v>0.27400000000000002</v>
      </c>
      <c r="P194" s="226">
        <f>O194*H194</f>
        <v>2.2687200000000001</v>
      </c>
      <c r="Q194" s="226">
        <v>0.00264</v>
      </c>
      <c r="R194" s="226">
        <f>Q194*H194</f>
        <v>0.021859199999999999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2699.2800000000002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2699.2800000000002</v>
      </c>
      <c r="BL194" s="14" t="s">
        <v>288</v>
      </c>
      <c r="BM194" s="228" t="s">
        <v>1919</v>
      </c>
    </row>
    <row r="195" s="2" customFormat="1" ht="16.5" customHeight="1">
      <c r="A195" s="29"/>
      <c r="B195" s="30"/>
      <c r="C195" s="217" t="s">
        <v>507</v>
      </c>
      <c r="D195" s="217" t="s">
        <v>284</v>
      </c>
      <c r="E195" s="218" t="s">
        <v>1920</v>
      </c>
      <c r="F195" s="219" t="s">
        <v>1921</v>
      </c>
      <c r="G195" s="220" t="s">
        <v>287</v>
      </c>
      <c r="H195" s="221">
        <v>8.2799999999999994</v>
      </c>
      <c r="I195" s="222">
        <v>65.900000000000006</v>
      </c>
      <c r="J195" s="222">
        <f>ROUND(I195*H195,2)</f>
        <v>545.64999999999998</v>
      </c>
      <c r="K195" s="223"/>
      <c r="L195" s="35"/>
      <c r="M195" s="224" t="s">
        <v>1</v>
      </c>
      <c r="N195" s="225" t="s">
        <v>38</v>
      </c>
      <c r="O195" s="226">
        <v>0.091999999999999998</v>
      </c>
      <c r="P195" s="226">
        <f>O195*H195</f>
        <v>0.76175999999999988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545.64999999999998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545.64999999999998</v>
      </c>
      <c r="BL195" s="14" t="s">
        <v>288</v>
      </c>
      <c r="BM195" s="228" t="s">
        <v>1922</v>
      </c>
    </row>
    <row r="196" s="2" customFormat="1" ht="21.75" customHeight="1">
      <c r="A196" s="29"/>
      <c r="B196" s="30"/>
      <c r="C196" s="217" t="s">
        <v>511</v>
      </c>
      <c r="D196" s="217" t="s">
        <v>284</v>
      </c>
      <c r="E196" s="218" t="s">
        <v>1923</v>
      </c>
      <c r="F196" s="219" t="s">
        <v>1924</v>
      </c>
      <c r="G196" s="220" t="s">
        <v>356</v>
      </c>
      <c r="H196" s="221">
        <v>2.774</v>
      </c>
      <c r="I196" s="222">
        <v>3300</v>
      </c>
      <c r="J196" s="222">
        <f>ROUND(I196*H196,2)</f>
        <v>9154.2000000000007</v>
      </c>
      <c r="K196" s="223"/>
      <c r="L196" s="35"/>
      <c r="M196" s="224" t="s">
        <v>1</v>
      </c>
      <c r="N196" s="225" t="s">
        <v>38</v>
      </c>
      <c r="O196" s="226">
        <v>1.4650000000000001</v>
      </c>
      <c r="P196" s="226">
        <f>O196*H196</f>
        <v>4.0639099999999999</v>
      </c>
      <c r="Q196" s="226">
        <v>2.4289999999999998</v>
      </c>
      <c r="R196" s="226">
        <f>Q196*H196</f>
        <v>6.7380459999999998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9154.2000000000007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9154.2000000000007</v>
      </c>
      <c r="BL196" s="14" t="s">
        <v>288</v>
      </c>
      <c r="BM196" s="228" t="s">
        <v>569</v>
      </c>
    </row>
    <row r="197" s="2" customFormat="1" ht="16.5" customHeight="1">
      <c r="A197" s="29"/>
      <c r="B197" s="30"/>
      <c r="C197" s="217" t="s">
        <v>515</v>
      </c>
      <c r="D197" s="217" t="s">
        <v>284</v>
      </c>
      <c r="E197" s="218" t="s">
        <v>1925</v>
      </c>
      <c r="F197" s="219" t="s">
        <v>1926</v>
      </c>
      <c r="G197" s="220" t="s">
        <v>429</v>
      </c>
      <c r="H197" s="221">
        <v>1.0740000000000001</v>
      </c>
      <c r="I197" s="222">
        <v>29700</v>
      </c>
      <c r="J197" s="222">
        <f>ROUND(I197*H197,2)</f>
        <v>31897.799999999999</v>
      </c>
      <c r="K197" s="223"/>
      <c r="L197" s="35"/>
      <c r="M197" s="224" t="s">
        <v>1</v>
      </c>
      <c r="N197" s="225" t="s">
        <v>38</v>
      </c>
      <c r="O197" s="226">
        <v>15.231</v>
      </c>
      <c r="P197" s="226">
        <f>O197*H197</f>
        <v>16.358094000000001</v>
      </c>
      <c r="Q197" s="226">
        <v>1.06277</v>
      </c>
      <c r="R197" s="226">
        <f>Q197*H197</f>
        <v>1.14141498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31897.799999999999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31897.799999999999</v>
      </c>
      <c r="BL197" s="14" t="s">
        <v>288</v>
      </c>
      <c r="BM197" s="228" t="s">
        <v>1927</v>
      </c>
    </row>
    <row r="198" s="12" customFormat="1" ht="22.8" customHeight="1">
      <c r="A198" s="12"/>
      <c r="B198" s="202"/>
      <c r="C198" s="203"/>
      <c r="D198" s="204" t="s">
        <v>72</v>
      </c>
      <c r="E198" s="215" t="s">
        <v>155</v>
      </c>
      <c r="F198" s="215" t="s">
        <v>497</v>
      </c>
      <c r="G198" s="203"/>
      <c r="H198" s="203"/>
      <c r="I198" s="203"/>
      <c r="J198" s="216">
        <f>BK198</f>
        <v>252225.06</v>
      </c>
      <c r="K198" s="203"/>
      <c r="L198" s="207"/>
      <c r="M198" s="208"/>
      <c r="N198" s="209"/>
      <c r="O198" s="209"/>
      <c r="P198" s="210">
        <f>SUM(P199:P218)</f>
        <v>54.780401000000005</v>
      </c>
      <c r="Q198" s="209"/>
      <c r="R198" s="210">
        <f>SUM(R199:R218)</f>
        <v>34.904269539999994</v>
      </c>
      <c r="S198" s="209"/>
      <c r="T198" s="211">
        <f>SUM(T199:T218)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2" t="s">
        <v>80</v>
      </c>
      <c r="AT198" s="213" t="s">
        <v>72</v>
      </c>
      <c r="AU198" s="213" t="s">
        <v>80</v>
      </c>
      <c r="AY198" s="212" t="s">
        <v>282</v>
      </c>
      <c r="BK198" s="214">
        <f>SUM(BK199:BK218)</f>
        <v>252225.06</v>
      </c>
    </row>
    <row r="199" s="2" customFormat="1" ht="21.75" customHeight="1">
      <c r="A199" s="29"/>
      <c r="B199" s="30"/>
      <c r="C199" s="217" t="s">
        <v>520</v>
      </c>
      <c r="D199" s="217" t="s">
        <v>284</v>
      </c>
      <c r="E199" s="218" t="s">
        <v>1928</v>
      </c>
      <c r="F199" s="219" t="s">
        <v>1929</v>
      </c>
      <c r="G199" s="220" t="s">
        <v>501</v>
      </c>
      <c r="H199" s="221">
        <v>9</v>
      </c>
      <c r="I199" s="222">
        <v>912</v>
      </c>
      <c r="J199" s="222">
        <f>ROUND(I199*H199,2)</f>
        <v>8208</v>
      </c>
      <c r="K199" s="223"/>
      <c r="L199" s="35"/>
      <c r="M199" s="224" t="s">
        <v>1</v>
      </c>
      <c r="N199" s="225" t="s">
        <v>38</v>
      </c>
      <c r="O199" s="226">
        <v>1.3560000000000001</v>
      </c>
      <c r="P199" s="226">
        <f>O199*H199</f>
        <v>12.204000000000001</v>
      </c>
      <c r="Q199" s="226">
        <v>0.36435000000000001</v>
      </c>
      <c r="R199" s="226">
        <f>Q199*H199</f>
        <v>3.27915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8208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8208</v>
      </c>
      <c r="BL199" s="14" t="s">
        <v>288</v>
      </c>
      <c r="BM199" s="228" t="s">
        <v>585</v>
      </c>
    </row>
    <row r="200" s="2" customFormat="1" ht="21.75" customHeight="1">
      <c r="A200" s="29"/>
      <c r="B200" s="30"/>
      <c r="C200" s="217" t="s">
        <v>524</v>
      </c>
      <c r="D200" s="217" t="s">
        <v>284</v>
      </c>
      <c r="E200" s="218" t="s">
        <v>1930</v>
      </c>
      <c r="F200" s="219" t="s">
        <v>1931</v>
      </c>
      <c r="G200" s="220" t="s">
        <v>501</v>
      </c>
      <c r="H200" s="221">
        <v>6</v>
      </c>
      <c r="I200" s="222">
        <v>1360</v>
      </c>
      <c r="J200" s="222">
        <f>ROUND(I200*H200,2)</f>
        <v>8160</v>
      </c>
      <c r="K200" s="223"/>
      <c r="L200" s="35"/>
      <c r="M200" s="224" t="s">
        <v>1</v>
      </c>
      <c r="N200" s="225" t="s">
        <v>38</v>
      </c>
      <c r="O200" s="226">
        <v>1.446</v>
      </c>
      <c r="P200" s="226">
        <f>O200*H200</f>
        <v>8.6760000000000002</v>
      </c>
      <c r="Q200" s="226">
        <v>0.72870000000000001</v>
      </c>
      <c r="R200" s="226">
        <f>Q200*H200</f>
        <v>4.3722000000000003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8160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8160</v>
      </c>
      <c r="BL200" s="14" t="s">
        <v>288</v>
      </c>
      <c r="BM200" s="228" t="s">
        <v>1932</v>
      </c>
    </row>
    <row r="201" s="2" customFormat="1" ht="21.75" customHeight="1">
      <c r="A201" s="29"/>
      <c r="B201" s="30"/>
      <c r="C201" s="230" t="s">
        <v>528</v>
      </c>
      <c r="D201" s="230" t="s">
        <v>378</v>
      </c>
      <c r="E201" s="231" t="s">
        <v>1933</v>
      </c>
      <c r="F201" s="232" t="s">
        <v>1934</v>
      </c>
      <c r="G201" s="233" t="s">
        <v>501</v>
      </c>
      <c r="H201" s="234">
        <v>9</v>
      </c>
      <c r="I201" s="235">
        <v>401.5</v>
      </c>
      <c r="J201" s="235">
        <f>ROUND(I201*H201,2)</f>
        <v>3613.5</v>
      </c>
      <c r="K201" s="236"/>
      <c r="L201" s="237"/>
      <c r="M201" s="238" t="s">
        <v>1</v>
      </c>
      <c r="N201" s="239" t="s">
        <v>38</v>
      </c>
      <c r="O201" s="226">
        <v>0</v>
      </c>
      <c r="P201" s="226">
        <f>O201*H201</f>
        <v>0</v>
      </c>
      <c r="Q201" s="226">
        <v>0.10100000000000001</v>
      </c>
      <c r="R201" s="226">
        <f>Q201*H201</f>
        <v>0.90900000000000003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311</v>
      </c>
      <c r="AT201" s="228" t="s">
        <v>378</v>
      </c>
      <c r="AU201" s="228" t="s">
        <v>82</v>
      </c>
      <c r="AY201" s="14" t="s">
        <v>282</v>
      </c>
      <c r="BE201" s="229">
        <f>IF(N201="základní",J201,0)</f>
        <v>3613.5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3613.5</v>
      </c>
      <c r="BL201" s="14" t="s">
        <v>288</v>
      </c>
      <c r="BM201" s="228" t="s">
        <v>1935</v>
      </c>
    </row>
    <row r="202" s="2" customFormat="1" ht="21.75" customHeight="1">
      <c r="A202" s="29"/>
      <c r="B202" s="30"/>
      <c r="C202" s="230" t="s">
        <v>532</v>
      </c>
      <c r="D202" s="230" t="s">
        <v>378</v>
      </c>
      <c r="E202" s="231" t="s">
        <v>1936</v>
      </c>
      <c r="F202" s="232" t="s">
        <v>1937</v>
      </c>
      <c r="G202" s="233" t="s">
        <v>501</v>
      </c>
      <c r="H202" s="234">
        <v>6</v>
      </c>
      <c r="I202" s="235">
        <v>401.5</v>
      </c>
      <c r="J202" s="235">
        <f>ROUND(I202*H202,2)</f>
        <v>2409</v>
      </c>
      <c r="K202" s="236"/>
      <c r="L202" s="237"/>
      <c r="M202" s="238" t="s">
        <v>1</v>
      </c>
      <c r="N202" s="239" t="s">
        <v>38</v>
      </c>
      <c r="O202" s="226">
        <v>0</v>
      </c>
      <c r="P202" s="226">
        <f>O202*H202</f>
        <v>0</v>
      </c>
      <c r="Q202" s="226">
        <v>0.10100000000000001</v>
      </c>
      <c r="R202" s="226">
        <f>Q202*H202</f>
        <v>0.60600000000000009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311</v>
      </c>
      <c r="AT202" s="228" t="s">
        <v>378</v>
      </c>
      <c r="AU202" s="228" t="s">
        <v>82</v>
      </c>
      <c r="AY202" s="14" t="s">
        <v>282</v>
      </c>
      <c r="BE202" s="229">
        <f>IF(N202="základní",J202,0)</f>
        <v>2409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2409</v>
      </c>
      <c r="BL202" s="14" t="s">
        <v>288</v>
      </c>
      <c r="BM202" s="228" t="s">
        <v>1938</v>
      </c>
    </row>
    <row r="203" s="2" customFormat="1" ht="21.75" customHeight="1">
      <c r="A203" s="29"/>
      <c r="B203" s="30"/>
      <c r="C203" s="217" t="s">
        <v>536</v>
      </c>
      <c r="D203" s="217" t="s">
        <v>284</v>
      </c>
      <c r="E203" s="218" t="s">
        <v>1939</v>
      </c>
      <c r="F203" s="219" t="s">
        <v>1940</v>
      </c>
      <c r="G203" s="220" t="s">
        <v>501</v>
      </c>
      <c r="H203" s="221">
        <v>2</v>
      </c>
      <c r="I203" s="222">
        <v>312</v>
      </c>
      <c r="J203" s="222">
        <f>ROUND(I203*H203,2)</f>
        <v>624</v>
      </c>
      <c r="K203" s="223"/>
      <c r="L203" s="35"/>
      <c r="M203" s="224" t="s">
        <v>1</v>
      </c>
      <c r="N203" s="225" t="s">
        <v>38</v>
      </c>
      <c r="O203" s="226">
        <v>0.35999999999999999</v>
      </c>
      <c r="P203" s="226">
        <f>O203*H203</f>
        <v>0.71999999999999997</v>
      </c>
      <c r="Q203" s="226">
        <v>0.17488999999999999</v>
      </c>
      <c r="R203" s="226">
        <f>Q203*H203</f>
        <v>0.34977999999999998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624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624</v>
      </c>
      <c r="BL203" s="14" t="s">
        <v>288</v>
      </c>
      <c r="BM203" s="228" t="s">
        <v>1941</v>
      </c>
    </row>
    <row r="204" s="2" customFormat="1" ht="21.75" customHeight="1">
      <c r="A204" s="29"/>
      <c r="B204" s="30"/>
      <c r="C204" s="217" t="s">
        <v>540</v>
      </c>
      <c r="D204" s="217" t="s">
        <v>284</v>
      </c>
      <c r="E204" s="218" t="s">
        <v>1942</v>
      </c>
      <c r="F204" s="219" t="s">
        <v>1943</v>
      </c>
      <c r="G204" s="220" t="s">
        <v>501</v>
      </c>
      <c r="H204" s="221">
        <v>1</v>
      </c>
      <c r="I204" s="222">
        <v>1020</v>
      </c>
      <c r="J204" s="222">
        <f>ROUND(I204*H204,2)</f>
        <v>1020</v>
      </c>
      <c r="K204" s="223"/>
      <c r="L204" s="35"/>
      <c r="M204" s="224" t="s">
        <v>1</v>
      </c>
      <c r="N204" s="225" t="s">
        <v>38</v>
      </c>
      <c r="O204" s="226">
        <v>3.2999999999999998</v>
      </c>
      <c r="P204" s="226">
        <f>O204*H204</f>
        <v>3.2999999999999998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1020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1020</v>
      </c>
      <c r="BL204" s="14" t="s">
        <v>288</v>
      </c>
      <c r="BM204" s="228" t="s">
        <v>602</v>
      </c>
    </row>
    <row r="205" s="2" customFormat="1" ht="33" customHeight="1">
      <c r="A205" s="29"/>
      <c r="B205" s="30"/>
      <c r="C205" s="230" t="s">
        <v>544</v>
      </c>
      <c r="D205" s="230" t="s">
        <v>378</v>
      </c>
      <c r="E205" s="231" t="s">
        <v>1944</v>
      </c>
      <c r="F205" s="232" t="s">
        <v>1945</v>
      </c>
      <c r="G205" s="233" t="s">
        <v>501</v>
      </c>
      <c r="H205" s="234">
        <v>1</v>
      </c>
      <c r="I205" s="235">
        <v>29630</v>
      </c>
      <c r="J205" s="235">
        <f>ROUND(I205*H205,2)</f>
        <v>29630</v>
      </c>
      <c r="K205" s="236"/>
      <c r="L205" s="237"/>
      <c r="M205" s="238" t="s">
        <v>1</v>
      </c>
      <c r="N205" s="239" t="s">
        <v>38</v>
      </c>
      <c r="O205" s="226">
        <v>0</v>
      </c>
      <c r="P205" s="226">
        <f>O205*H205</f>
        <v>0</v>
      </c>
      <c r="Q205" s="226">
        <v>0.158</v>
      </c>
      <c r="R205" s="226">
        <f>Q205*H205</f>
        <v>0.158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311</v>
      </c>
      <c r="AT205" s="228" t="s">
        <v>378</v>
      </c>
      <c r="AU205" s="228" t="s">
        <v>82</v>
      </c>
      <c r="AY205" s="14" t="s">
        <v>282</v>
      </c>
      <c r="BE205" s="229">
        <f>IF(N205="základní",J205,0)</f>
        <v>29630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29630</v>
      </c>
      <c r="BL205" s="14" t="s">
        <v>288</v>
      </c>
      <c r="BM205" s="228" t="s">
        <v>1946</v>
      </c>
    </row>
    <row r="206" s="2" customFormat="1" ht="21.75" customHeight="1">
      <c r="A206" s="29"/>
      <c r="B206" s="30"/>
      <c r="C206" s="217" t="s">
        <v>548</v>
      </c>
      <c r="D206" s="217" t="s">
        <v>284</v>
      </c>
      <c r="E206" s="218" t="s">
        <v>1947</v>
      </c>
      <c r="F206" s="219" t="s">
        <v>1948</v>
      </c>
      <c r="G206" s="220" t="s">
        <v>322</v>
      </c>
      <c r="H206" s="221">
        <v>14.85</v>
      </c>
      <c r="I206" s="222">
        <v>92.400000000000006</v>
      </c>
      <c r="J206" s="222">
        <f>ROUND(I206*H206,2)</f>
        <v>1372.1400000000001</v>
      </c>
      <c r="K206" s="223"/>
      <c r="L206" s="35"/>
      <c r="M206" s="224" t="s">
        <v>1</v>
      </c>
      <c r="N206" s="225" t="s">
        <v>38</v>
      </c>
      <c r="O206" s="226">
        <v>0.29999999999999999</v>
      </c>
      <c r="P206" s="226">
        <f>O206*H206</f>
        <v>4.4550000000000001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1372.1400000000001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1372.1400000000001</v>
      </c>
      <c r="BL206" s="14" t="s">
        <v>288</v>
      </c>
      <c r="BM206" s="228" t="s">
        <v>618</v>
      </c>
    </row>
    <row r="207" s="2" customFormat="1" ht="16.5" customHeight="1">
      <c r="A207" s="29"/>
      <c r="B207" s="30"/>
      <c r="C207" s="230" t="s">
        <v>553</v>
      </c>
      <c r="D207" s="230" t="s">
        <v>378</v>
      </c>
      <c r="E207" s="231" t="s">
        <v>1949</v>
      </c>
      <c r="F207" s="232" t="s">
        <v>1950</v>
      </c>
      <c r="G207" s="233" t="s">
        <v>322</v>
      </c>
      <c r="H207" s="234">
        <v>49.005000000000003</v>
      </c>
      <c r="I207" s="235">
        <v>2.2000000000000002</v>
      </c>
      <c r="J207" s="235">
        <f>ROUND(I207*H207,2)</f>
        <v>107.81</v>
      </c>
      <c r="K207" s="236"/>
      <c r="L207" s="237"/>
      <c r="M207" s="238" t="s">
        <v>1</v>
      </c>
      <c r="N207" s="239" t="s">
        <v>38</v>
      </c>
      <c r="O207" s="226">
        <v>0</v>
      </c>
      <c r="P207" s="226">
        <f>O207*H207</f>
        <v>0</v>
      </c>
      <c r="Q207" s="226">
        <v>4.0000000000000003E-05</v>
      </c>
      <c r="R207" s="226">
        <f>Q207*H207</f>
        <v>0.0019602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311</v>
      </c>
      <c r="AT207" s="228" t="s">
        <v>378</v>
      </c>
      <c r="AU207" s="228" t="s">
        <v>82</v>
      </c>
      <c r="AY207" s="14" t="s">
        <v>282</v>
      </c>
      <c r="BE207" s="229">
        <f>IF(N207="základní",J207,0)</f>
        <v>107.81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107.81</v>
      </c>
      <c r="BL207" s="14" t="s">
        <v>288</v>
      </c>
      <c r="BM207" s="228" t="s">
        <v>1951</v>
      </c>
    </row>
    <row r="208" s="2" customFormat="1" ht="21.75" customHeight="1">
      <c r="A208" s="29"/>
      <c r="B208" s="30"/>
      <c r="C208" s="230" t="s">
        <v>557</v>
      </c>
      <c r="D208" s="230" t="s">
        <v>378</v>
      </c>
      <c r="E208" s="231" t="s">
        <v>1952</v>
      </c>
      <c r="F208" s="232" t="s">
        <v>1953</v>
      </c>
      <c r="G208" s="233" t="s">
        <v>322</v>
      </c>
      <c r="H208" s="234">
        <v>15.593</v>
      </c>
      <c r="I208" s="235">
        <v>72.299999999999997</v>
      </c>
      <c r="J208" s="235">
        <f>ROUND(I208*H208,2)</f>
        <v>1127.3699999999999</v>
      </c>
      <c r="K208" s="236"/>
      <c r="L208" s="237"/>
      <c r="M208" s="238" t="s">
        <v>1</v>
      </c>
      <c r="N208" s="239" t="s">
        <v>38</v>
      </c>
      <c r="O208" s="226">
        <v>0</v>
      </c>
      <c r="P208" s="226">
        <f>O208*H208</f>
        <v>0</v>
      </c>
      <c r="Q208" s="226">
        <v>0.0016000000000000001</v>
      </c>
      <c r="R208" s="226">
        <f>Q208*H208</f>
        <v>0.0249488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311</v>
      </c>
      <c r="AT208" s="228" t="s">
        <v>378</v>
      </c>
      <c r="AU208" s="228" t="s">
        <v>82</v>
      </c>
      <c r="AY208" s="14" t="s">
        <v>282</v>
      </c>
      <c r="BE208" s="229">
        <f>IF(N208="základní",J208,0)</f>
        <v>1127.3699999999999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1127.3699999999999</v>
      </c>
      <c r="BL208" s="14" t="s">
        <v>288</v>
      </c>
      <c r="BM208" s="228" t="s">
        <v>626</v>
      </c>
    </row>
    <row r="209" s="2" customFormat="1" ht="33" customHeight="1">
      <c r="A209" s="29"/>
      <c r="B209" s="30"/>
      <c r="C209" s="217" t="s">
        <v>561</v>
      </c>
      <c r="D209" s="217" t="s">
        <v>284</v>
      </c>
      <c r="E209" s="218" t="s">
        <v>1954</v>
      </c>
      <c r="F209" s="219" t="s">
        <v>1955</v>
      </c>
      <c r="G209" s="220" t="s">
        <v>356</v>
      </c>
      <c r="H209" s="221">
        <v>1.0349999999999999</v>
      </c>
      <c r="I209" s="222">
        <v>4700</v>
      </c>
      <c r="J209" s="222">
        <f>ROUND(I209*H209,2)</f>
        <v>4864.5</v>
      </c>
      <c r="K209" s="223"/>
      <c r="L209" s="35"/>
      <c r="M209" s="224" t="s">
        <v>1</v>
      </c>
      <c r="N209" s="225" t="s">
        <v>38</v>
      </c>
      <c r="O209" s="226">
        <v>3.863</v>
      </c>
      <c r="P209" s="226">
        <f>O209*H209</f>
        <v>3.9982049999999996</v>
      </c>
      <c r="Q209" s="226">
        <v>2.5143</v>
      </c>
      <c r="R209" s="226">
        <f>Q209*H209</f>
        <v>2.6023004999999997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4864.5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4864.5</v>
      </c>
      <c r="BL209" s="14" t="s">
        <v>288</v>
      </c>
      <c r="BM209" s="228" t="s">
        <v>1956</v>
      </c>
    </row>
    <row r="210" s="2" customFormat="1" ht="21.75" customHeight="1">
      <c r="A210" s="29"/>
      <c r="B210" s="30"/>
      <c r="C210" s="217" t="s">
        <v>565</v>
      </c>
      <c r="D210" s="217" t="s">
        <v>284</v>
      </c>
      <c r="E210" s="218" t="s">
        <v>1957</v>
      </c>
      <c r="F210" s="219" t="s">
        <v>1958</v>
      </c>
      <c r="G210" s="220" t="s">
        <v>429</v>
      </c>
      <c r="H210" s="221">
        <v>0.104</v>
      </c>
      <c r="I210" s="222">
        <v>29400</v>
      </c>
      <c r="J210" s="222">
        <f>ROUND(I210*H210,2)</f>
        <v>3057.5999999999999</v>
      </c>
      <c r="K210" s="223"/>
      <c r="L210" s="35"/>
      <c r="M210" s="224" t="s">
        <v>1</v>
      </c>
      <c r="N210" s="225" t="s">
        <v>38</v>
      </c>
      <c r="O210" s="226">
        <v>14.551</v>
      </c>
      <c r="P210" s="226">
        <f>O210*H210</f>
        <v>1.513304</v>
      </c>
      <c r="Q210" s="226">
        <v>1.06277</v>
      </c>
      <c r="R210" s="226">
        <f>Q210*H210</f>
        <v>0.11052808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3057.5999999999999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3057.5999999999999</v>
      </c>
      <c r="BL210" s="14" t="s">
        <v>288</v>
      </c>
      <c r="BM210" s="228" t="s">
        <v>1959</v>
      </c>
    </row>
    <row r="211" s="2" customFormat="1" ht="33" customHeight="1">
      <c r="A211" s="29"/>
      <c r="B211" s="30"/>
      <c r="C211" s="217" t="s">
        <v>569</v>
      </c>
      <c r="D211" s="217" t="s">
        <v>284</v>
      </c>
      <c r="E211" s="218" t="s">
        <v>1960</v>
      </c>
      <c r="F211" s="219" t="s">
        <v>1961</v>
      </c>
      <c r="G211" s="220" t="s">
        <v>287</v>
      </c>
      <c r="H211" s="221">
        <v>7.2679999999999998</v>
      </c>
      <c r="I211" s="222">
        <v>1010</v>
      </c>
      <c r="J211" s="222">
        <f>ROUND(I211*H211,2)</f>
        <v>7340.6800000000003</v>
      </c>
      <c r="K211" s="223"/>
      <c r="L211" s="35"/>
      <c r="M211" s="224" t="s">
        <v>1</v>
      </c>
      <c r="N211" s="225" t="s">
        <v>38</v>
      </c>
      <c r="O211" s="226">
        <v>1.51</v>
      </c>
      <c r="P211" s="226">
        <f>O211*H211</f>
        <v>10.974679999999999</v>
      </c>
      <c r="Q211" s="226">
        <v>0.00247</v>
      </c>
      <c r="R211" s="226">
        <f>Q211*H211</f>
        <v>0.017951959999999999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7340.6800000000003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7340.6800000000003</v>
      </c>
      <c r="BL211" s="14" t="s">
        <v>288</v>
      </c>
      <c r="BM211" s="228" t="s">
        <v>1962</v>
      </c>
    </row>
    <row r="212" s="2" customFormat="1" ht="33" customHeight="1">
      <c r="A212" s="29"/>
      <c r="B212" s="30"/>
      <c r="C212" s="217" t="s">
        <v>573</v>
      </c>
      <c r="D212" s="217" t="s">
        <v>284</v>
      </c>
      <c r="E212" s="218" t="s">
        <v>1963</v>
      </c>
      <c r="F212" s="219" t="s">
        <v>1964</v>
      </c>
      <c r="G212" s="220" t="s">
        <v>287</v>
      </c>
      <c r="H212" s="221">
        <v>7.2679999999999998</v>
      </c>
      <c r="I212" s="222">
        <v>192</v>
      </c>
      <c r="J212" s="222">
        <f>ROUND(I212*H212,2)</f>
        <v>1395.46</v>
      </c>
      <c r="K212" s="223"/>
      <c r="L212" s="35"/>
      <c r="M212" s="224" t="s">
        <v>1</v>
      </c>
      <c r="N212" s="225" t="s">
        <v>38</v>
      </c>
      <c r="O212" s="226">
        <v>0.35899999999999999</v>
      </c>
      <c r="P212" s="226">
        <f>O212*H212</f>
        <v>2.6092119999999999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1395.46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1395.46</v>
      </c>
      <c r="BL212" s="14" t="s">
        <v>288</v>
      </c>
      <c r="BM212" s="228" t="s">
        <v>1965</v>
      </c>
    </row>
    <row r="213" s="2" customFormat="1" ht="16.5" customHeight="1">
      <c r="A213" s="29"/>
      <c r="B213" s="30"/>
      <c r="C213" s="217" t="s">
        <v>577</v>
      </c>
      <c r="D213" s="217" t="s">
        <v>284</v>
      </c>
      <c r="E213" s="218" t="s">
        <v>1966</v>
      </c>
      <c r="F213" s="219" t="s">
        <v>1967</v>
      </c>
      <c r="G213" s="220" t="s">
        <v>501</v>
      </c>
      <c r="H213" s="221">
        <v>2</v>
      </c>
      <c r="I213" s="222">
        <v>9950</v>
      </c>
      <c r="J213" s="222">
        <f>ROUND(I213*H213,2)</f>
        <v>19900</v>
      </c>
      <c r="K213" s="223"/>
      <c r="L213" s="35"/>
      <c r="M213" s="224" t="s">
        <v>1</v>
      </c>
      <c r="N213" s="225" t="s">
        <v>38</v>
      </c>
      <c r="O213" s="226">
        <v>2.0350000000000001</v>
      </c>
      <c r="P213" s="226">
        <f>O213*H213</f>
        <v>4.0700000000000003</v>
      </c>
      <c r="Q213" s="226">
        <v>0.11065999999999999</v>
      </c>
      <c r="R213" s="226">
        <f>Q213*H213</f>
        <v>0.22131999999999999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19900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19900</v>
      </c>
      <c r="BL213" s="14" t="s">
        <v>288</v>
      </c>
      <c r="BM213" s="228" t="s">
        <v>1968</v>
      </c>
    </row>
    <row r="214" s="2" customFormat="1" ht="21.75" customHeight="1">
      <c r="A214" s="29"/>
      <c r="B214" s="30"/>
      <c r="C214" s="217" t="s">
        <v>581</v>
      </c>
      <c r="D214" s="217" t="s">
        <v>284</v>
      </c>
      <c r="E214" s="218" t="s">
        <v>1969</v>
      </c>
      <c r="F214" s="219" t="s">
        <v>1970</v>
      </c>
      <c r="G214" s="220" t="s">
        <v>501</v>
      </c>
      <c r="H214" s="221">
        <v>1</v>
      </c>
      <c r="I214" s="222">
        <v>12150</v>
      </c>
      <c r="J214" s="222">
        <f>ROUND(I214*H214,2)</f>
        <v>12150</v>
      </c>
      <c r="K214" s="223"/>
      <c r="L214" s="35"/>
      <c r="M214" s="224" t="s">
        <v>1</v>
      </c>
      <c r="N214" s="225" t="s">
        <v>38</v>
      </c>
      <c r="O214" s="226">
        <v>2.2599999999999998</v>
      </c>
      <c r="P214" s="226">
        <f>O214*H214</f>
        <v>2.2599999999999998</v>
      </c>
      <c r="Q214" s="226">
        <v>0.16113</v>
      </c>
      <c r="R214" s="226">
        <f>Q214*H214</f>
        <v>0.16113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12150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12150</v>
      </c>
      <c r="BL214" s="14" t="s">
        <v>288</v>
      </c>
      <c r="BM214" s="228" t="s">
        <v>1971</v>
      </c>
    </row>
    <row r="215" s="2" customFormat="1" ht="21.75" customHeight="1">
      <c r="A215" s="29"/>
      <c r="B215" s="30"/>
      <c r="C215" s="230" t="s">
        <v>585</v>
      </c>
      <c r="D215" s="230" t="s">
        <v>378</v>
      </c>
      <c r="E215" s="231" t="s">
        <v>1972</v>
      </c>
      <c r="F215" s="232" t="s">
        <v>1973</v>
      </c>
      <c r="G215" s="233" t="s">
        <v>501</v>
      </c>
      <c r="H215" s="234">
        <v>1</v>
      </c>
      <c r="I215" s="235">
        <v>20550</v>
      </c>
      <c r="J215" s="235">
        <f>ROUND(I215*H215,2)</f>
        <v>20550</v>
      </c>
      <c r="K215" s="236"/>
      <c r="L215" s="237"/>
      <c r="M215" s="238" t="s">
        <v>1</v>
      </c>
      <c r="N215" s="239" t="s">
        <v>38</v>
      </c>
      <c r="O215" s="226">
        <v>0</v>
      </c>
      <c r="P215" s="226">
        <f>O215*H215</f>
        <v>0</v>
      </c>
      <c r="Q215" s="226">
        <v>2.8900000000000001</v>
      </c>
      <c r="R215" s="226">
        <f>Q215*H215</f>
        <v>2.8900000000000001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311</v>
      </c>
      <c r="AT215" s="228" t="s">
        <v>378</v>
      </c>
      <c r="AU215" s="228" t="s">
        <v>82</v>
      </c>
      <c r="AY215" s="14" t="s">
        <v>282</v>
      </c>
      <c r="BE215" s="229">
        <f>IF(N215="základní",J215,0)</f>
        <v>20550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20550</v>
      </c>
      <c r="BL215" s="14" t="s">
        <v>288</v>
      </c>
      <c r="BM215" s="228" t="s">
        <v>1974</v>
      </c>
    </row>
    <row r="216" s="2" customFormat="1" ht="21.75" customHeight="1">
      <c r="A216" s="29"/>
      <c r="B216" s="30"/>
      <c r="C216" s="230" t="s">
        <v>589</v>
      </c>
      <c r="D216" s="230" t="s">
        <v>378</v>
      </c>
      <c r="E216" s="231" t="s">
        <v>1975</v>
      </c>
      <c r="F216" s="232" t="s">
        <v>1976</v>
      </c>
      <c r="G216" s="233" t="s">
        <v>501</v>
      </c>
      <c r="H216" s="234">
        <v>1</v>
      </c>
      <c r="I216" s="235">
        <v>35315</v>
      </c>
      <c r="J216" s="235">
        <f>ROUND(I216*H216,2)</f>
        <v>35315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4.96</v>
      </c>
      <c r="R216" s="226">
        <f>Q216*H216</f>
        <v>4.96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311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35315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35315</v>
      </c>
      <c r="BL216" s="14" t="s">
        <v>288</v>
      </c>
      <c r="BM216" s="228" t="s">
        <v>1977</v>
      </c>
    </row>
    <row r="217" s="2" customFormat="1" ht="21.75" customHeight="1">
      <c r="A217" s="29"/>
      <c r="B217" s="30"/>
      <c r="C217" s="230" t="s">
        <v>593</v>
      </c>
      <c r="D217" s="230" t="s">
        <v>378</v>
      </c>
      <c r="E217" s="231" t="s">
        <v>1978</v>
      </c>
      <c r="F217" s="232" t="s">
        <v>1979</v>
      </c>
      <c r="G217" s="233" t="s">
        <v>501</v>
      </c>
      <c r="H217" s="234">
        <v>1</v>
      </c>
      <c r="I217" s="235">
        <v>87780</v>
      </c>
      <c r="J217" s="235">
        <f>ROUND(I217*H217,2)</f>
        <v>87780</v>
      </c>
      <c r="K217" s="236"/>
      <c r="L217" s="237"/>
      <c r="M217" s="238" t="s">
        <v>1</v>
      </c>
      <c r="N217" s="239" t="s">
        <v>38</v>
      </c>
      <c r="O217" s="226">
        <v>0</v>
      </c>
      <c r="P217" s="226">
        <f>O217*H217</f>
        <v>0</v>
      </c>
      <c r="Q217" s="226">
        <v>14.199999999999999</v>
      </c>
      <c r="R217" s="226">
        <f>Q217*H217</f>
        <v>14.199999999999999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311</v>
      </c>
      <c r="AT217" s="228" t="s">
        <v>378</v>
      </c>
      <c r="AU217" s="228" t="s">
        <v>82</v>
      </c>
      <c r="AY217" s="14" t="s">
        <v>282</v>
      </c>
      <c r="BE217" s="229">
        <f>IF(N217="základní",J217,0)</f>
        <v>87780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87780</v>
      </c>
      <c r="BL217" s="14" t="s">
        <v>288</v>
      </c>
      <c r="BM217" s="228" t="s">
        <v>1980</v>
      </c>
    </row>
    <row r="218" s="2" customFormat="1" ht="21.75" customHeight="1">
      <c r="A218" s="29"/>
      <c r="B218" s="30"/>
      <c r="C218" s="230" t="s">
        <v>598</v>
      </c>
      <c r="D218" s="230" t="s">
        <v>378</v>
      </c>
      <c r="E218" s="231" t="s">
        <v>1981</v>
      </c>
      <c r="F218" s="232" t="s">
        <v>1982</v>
      </c>
      <c r="G218" s="233" t="s">
        <v>501</v>
      </c>
      <c r="H218" s="234">
        <v>2</v>
      </c>
      <c r="I218" s="235">
        <v>1800</v>
      </c>
      <c r="J218" s="235">
        <f>ROUND(I218*H218,2)</f>
        <v>3600</v>
      </c>
      <c r="K218" s="236"/>
      <c r="L218" s="237"/>
      <c r="M218" s="238" t="s">
        <v>1</v>
      </c>
      <c r="N218" s="239" t="s">
        <v>38</v>
      </c>
      <c r="O218" s="226">
        <v>0</v>
      </c>
      <c r="P218" s="226">
        <f>O218*H218</f>
        <v>0</v>
      </c>
      <c r="Q218" s="226">
        <v>0.02</v>
      </c>
      <c r="R218" s="226">
        <f>Q218*H218</f>
        <v>0.040000000000000001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311</v>
      </c>
      <c r="AT218" s="228" t="s">
        <v>378</v>
      </c>
      <c r="AU218" s="228" t="s">
        <v>82</v>
      </c>
      <c r="AY218" s="14" t="s">
        <v>282</v>
      </c>
      <c r="BE218" s="229">
        <f>IF(N218="základní",J218,0)</f>
        <v>3600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3600</v>
      </c>
      <c r="BL218" s="14" t="s">
        <v>288</v>
      </c>
      <c r="BM218" s="228" t="s">
        <v>1983</v>
      </c>
    </row>
    <row r="219" s="12" customFormat="1" ht="22.8" customHeight="1">
      <c r="A219" s="12"/>
      <c r="B219" s="202"/>
      <c r="C219" s="203"/>
      <c r="D219" s="204" t="s">
        <v>72</v>
      </c>
      <c r="E219" s="215" t="s">
        <v>288</v>
      </c>
      <c r="F219" s="215" t="s">
        <v>519</v>
      </c>
      <c r="G219" s="203"/>
      <c r="H219" s="203"/>
      <c r="I219" s="203"/>
      <c r="J219" s="216">
        <f>BK219</f>
        <v>54109.699999999997</v>
      </c>
      <c r="K219" s="203"/>
      <c r="L219" s="207"/>
      <c r="M219" s="208"/>
      <c r="N219" s="209"/>
      <c r="O219" s="209"/>
      <c r="P219" s="210">
        <f>SUM(P220:P221)</f>
        <v>20.863939999999999</v>
      </c>
      <c r="Q219" s="209"/>
      <c r="R219" s="210">
        <f>SUM(R220:R221)</f>
        <v>40.736347600000002</v>
      </c>
      <c r="S219" s="209"/>
      <c r="T219" s="211">
        <f>SUM(T220:T221)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2" t="s">
        <v>80</v>
      </c>
      <c r="AT219" s="213" t="s">
        <v>72</v>
      </c>
      <c r="AU219" s="213" t="s">
        <v>80</v>
      </c>
      <c r="AY219" s="212" t="s">
        <v>282</v>
      </c>
      <c r="BK219" s="214">
        <f>SUM(BK220:BK221)</f>
        <v>54109.699999999997</v>
      </c>
    </row>
    <row r="220" s="2" customFormat="1" ht="21.75" customHeight="1">
      <c r="A220" s="29"/>
      <c r="B220" s="30"/>
      <c r="C220" s="217" t="s">
        <v>602</v>
      </c>
      <c r="D220" s="217" t="s">
        <v>284</v>
      </c>
      <c r="E220" s="218" t="s">
        <v>1984</v>
      </c>
      <c r="F220" s="219" t="s">
        <v>1985</v>
      </c>
      <c r="G220" s="220" t="s">
        <v>287</v>
      </c>
      <c r="H220" s="221">
        <v>67.980000000000004</v>
      </c>
      <c r="I220" s="222">
        <v>665</v>
      </c>
      <c r="J220" s="222">
        <f>ROUND(I220*H220,2)</f>
        <v>45206.699999999997</v>
      </c>
      <c r="K220" s="223"/>
      <c r="L220" s="35"/>
      <c r="M220" s="224" t="s">
        <v>1</v>
      </c>
      <c r="N220" s="225" t="s">
        <v>38</v>
      </c>
      <c r="O220" s="226">
        <v>0.248</v>
      </c>
      <c r="P220" s="226">
        <f>O220*H220</f>
        <v>16.85904</v>
      </c>
      <c r="Q220" s="226">
        <v>0.49562</v>
      </c>
      <c r="R220" s="226">
        <f>Q220*H220</f>
        <v>33.692247600000002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45206.699999999997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45206.699999999997</v>
      </c>
      <c r="BL220" s="14" t="s">
        <v>288</v>
      </c>
      <c r="BM220" s="228" t="s">
        <v>1986</v>
      </c>
    </row>
    <row r="221" s="2" customFormat="1" ht="21.75" customHeight="1">
      <c r="A221" s="29"/>
      <c r="B221" s="30"/>
      <c r="C221" s="217" t="s">
        <v>606</v>
      </c>
      <c r="D221" s="217" t="s">
        <v>284</v>
      </c>
      <c r="E221" s="218" t="s">
        <v>1987</v>
      </c>
      <c r="F221" s="219" t="s">
        <v>1988</v>
      </c>
      <c r="G221" s="220" t="s">
        <v>356</v>
      </c>
      <c r="H221" s="221">
        <v>2.8999999999999999</v>
      </c>
      <c r="I221" s="222">
        <v>3070</v>
      </c>
      <c r="J221" s="222">
        <f>ROUND(I221*H221,2)</f>
        <v>8903</v>
      </c>
      <c r="K221" s="223"/>
      <c r="L221" s="35"/>
      <c r="M221" s="224" t="s">
        <v>1</v>
      </c>
      <c r="N221" s="225" t="s">
        <v>38</v>
      </c>
      <c r="O221" s="226">
        <v>1.381</v>
      </c>
      <c r="P221" s="226">
        <f>O221*H221</f>
        <v>4.0049000000000001</v>
      </c>
      <c r="Q221" s="226">
        <v>2.4289999999999998</v>
      </c>
      <c r="R221" s="226">
        <f>Q221*H221</f>
        <v>7.0440999999999994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8903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8903</v>
      </c>
      <c r="BL221" s="14" t="s">
        <v>288</v>
      </c>
      <c r="BM221" s="228" t="s">
        <v>1989</v>
      </c>
    </row>
    <row r="222" s="12" customFormat="1" ht="22.8" customHeight="1">
      <c r="A222" s="12"/>
      <c r="B222" s="202"/>
      <c r="C222" s="203"/>
      <c r="D222" s="204" t="s">
        <v>72</v>
      </c>
      <c r="E222" s="215" t="s">
        <v>299</v>
      </c>
      <c r="F222" s="215" t="s">
        <v>552</v>
      </c>
      <c r="G222" s="203"/>
      <c r="H222" s="203"/>
      <c r="I222" s="203"/>
      <c r="J222" s="216">
        <f>BK222</f>
        <v>31985.199999999997</v>
      </c>
      <c r="K222" s="203"/>
      <c r="L222" s="207"/>
      <c r="M222" s="208"/>
      <c r="N222" s="209"/>
      <c r="O222" s="209"/>
      <c r="P222" s="210">
        <f>SUM(P223:P228)</f>
        <v>17.844778999999999</v>
      </c>
      <c r="Q222" s="209"/>
      <c r="R222" s="210">
        <f>SUM(R223:R228)</f>
        <v>15.411471760000001</v>
      </c>
      <c r="S222" s="209"/>
      <c r="T222" s="211">
        <f>SUM(T223:T228)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2" t="s">
        <v>80</v>
      </c>
      <c r="AT222" s="213" t="s">
        <v>72</v>
      </c>
      <c r="AU222" s="213" t="s">
        <v>80</v>
      </c>
      <c r="AY222" s="212" t="s">
        <v>282</v>
      </c>
      <c r="BK222" s="214">
        <f>SUM(BK223:BK228)</f>
        <v>31985.199999999997</v>
      </c>
    </row>
    <row r="223" s="2" customFormat="1" ht="21.75" customHeight="1">
      <c r="A223" s="29"/>
      <c r="B223" s="30"/>
      <c r="C223" s="217" t="s">
        <v>610</v>
      </c>
      <c r="D223" s="217" t="s">
        <v>284</v>
      </c>
      <c r="E223" s="218" t="s">
        <v>1990</v>
      </c>
      <c r="F223" s="219" t="s">
        <v>1991</v>
      </c>
      <c r="G223" s="220" t="s">
        <v>287</v>
      </c>
      <c r="H223" s="221">
        <v>18.021000000000001</v>
      </c>
      <c r="I223" s="222">
        <v>69.200000000000003</v>
      </c>
      <c r="J223" s="222">
        <f>ROUND(I223*H223,2)</f>
        <v>1247.05</v>
      </c>
      <c r="K223" s="223"/>
      <c r="L223" s="35"/>
      <c r="M223" s="224" t="s">
        <v>1</v>
      </c>
      <c r="N223" s="225" t="s">
        <v>38</v>
      </c>
      <c r="O223" s="226">
        <v>0.024</v>
      </c>
      <c r="P223" s="226">
        <f>O223*H223</f>
        <v>0.43250400000000006</v>
      </c>
      <c r="Q223" s="226">
        <v>0.106</v>
      </c>
      <c r="R223" s="226">
        <f>Q223*H223</f>
        <v>1.910226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1247.05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1247.05</v>
      </c>
      <c r="BL223" s="14" t="s">
        <v>288</v>
      </c>
      <c r="BM223" s="228" t="s">
        <v>1992</v>
      </c>
    </row>
    <row r="224" s="2" customFormat="1" ht="16.5" customHeight="1">
      <c r="A224" s="29"/>
      <c r="B224" s="30"/>
      <c r="C224" s="217" t="s">
        <v>614</v>
      </c>
      <c r="D224" s="217" t="s">
        <v>284</v>
      </c>
      <c r="E224" s="218" t="s">
        <v>562</v>
      </c>
      <c r="F224" s="219" t="s">
        <v>563</v>
      </c>
      <c r="G224" s="220" t="s">
        <v>287</v>
      </c>
      <c r="H224" s="221">
        <v>18.021000000000001</v>
      </c>
      <c r="I224" s="222">
        <v>211</v>
      </c>
      <c r="J224" s="222">
        <f>ROUND(I224*H224,2)</f>
        <v>3802.4299999999998</v>
      </c>
      <c r="K224" s="223"/>
      <c r="L224" s="35"/>
      <c r="M224" s="224" t="s">
        <v>1</v>
      </c>
      <c r="N224" s="225" t="s">
        <v>38</v>
      </c>
      <c r="O224" s="226">
        <v>0.029000000000000001</v>
      </c>
      <c r="P224" s="226">
        <f>O224*H224</f>
        <v>0.5226090000000001</v>
      </c>
      <c r="Q224" s="226">
        <v>0.46000000000000002</v>
      </c>
      <c r="R224" s="226">
        <f>Q224*H224</f>
        <v>8.2896600000000014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3802.4299999999998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3802.4299999999998</v>
      </c>
      <c r="BL224" s="14" t="s">
        <v>288</v>
      </c>
      <c r="BM224" s="228" t="s">
        <v>666</v>
      </c>
    </row>
    <row r="225" s="2" customFormat="1" ht="21.75" customHeight="1">
      <c r="A225" s="29"/>
      <c r="B225" s="30"/>
      <c r="C225" s="217" t="s">
        <v>618</v>
      </c>
      <c r="D225" s="217" t="s">
        <v>284</v>
      </c>
      <c r="E225" s="218" t="s">
        <v>578</v>
      </c>
      <c r="F225" s="219" t="s">
        <v>579</v>
      </c>
      <c r="G225" s="220" t="s">
        <v>287</v>
      </c>
      <c r="H225" s="221">
        <v>41.110999999999997</v>
      </c>
      <c r="I225" s="222">
        <v>18.800000000000001</v>
      </c>
      <c r="J225" s="222">
        <f>ROUND(I225*H225,2)</f>
        <v>772.88999999999999</v>
      </c>
      <c r="K225" s="223"/>
      <c r="L225" s="35"/>
      <c r="M225" s="224" t="s">
        <v>1</v>
      </c>
      <c r="N225" s="225" t="s">
        <v>38</v>
      </c>
      <c r="O225" s="226">
        <v>0.0080000000000000002</v>
      </c>
      <c r="P225" s="226">
        <f>O225*H225</f>
        <v>0.32888799999999996</v>
      </c>
      <c r="Q225" s="226">
        <v>0.00034000000000000002</v>
      </c>
      <c r="R225" s="226">
        <f>Q225*H225</f>
        <v>0.013977740000000001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772.88999999999999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772.88999999999999</v>
      </c>
      <c r="BL225" s="14" t="s">
        <v>288</v>
      </c>
      <c r="BM225" s="228" t="s">
        <v>1993</v>
      </c>
    </row>
    <row r="226" s="2" customFormat="1" ht="33" customHeight="1">
      <c r="A226" s="29"/>
      <c r="B226" s="30"/>
      <c r="C226" s="217" t="s">
        <v>622</v>
      </c>
      <c r="D226" s="217" t="s">
        <v>284</v>
      </c>
      <c r="E226" s="218" t="s">
        <v>594</v>
      </c>
      <c r="F226" s="219" t="s">
        <v>595</v>
      </c>
      <c r="G226" s="220" t="s">
        <v>287</v>
      </c>
      <c r="H226" s="221">
        <v>41.110999999999997</v>
      </c>
      <c r="I226" s="222">
        <v>318</v>
      </c>
      <c r="J226" s="222">
        <f>ROUND(I226*H226,2)</f>
        <v>13073.299999999999</v>
      </c>
      <c r="K226" s="223"/>
      <c r="L226" s="35"/>
      <c r="M226" s="224" t="s">
        <v>1</v>
      </c>
      <c r="N226" s="225" t="s">
        <v>38</v>
      </c>
      <c r="O226" s="226">
        <v>0.070999999999999994</v>
      </c>
      <c r="P226" s="226">
        <f>O226*H226</f>
        <v>2.9188809999999994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13073.299999999999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13073.299999999999</v>
      </c>
      <c r="BL226" s="14" t="s">
        <v>288</v>
      </c>
      <c r="BM226" s="228" t="s">
        <v>1994</v>
      </c>
    </row>
    <row r="227" s="2" customFormat="1" ht="21.75" customHeight="1">
      <c r="A227" s="29"/>
      <c r="B227" s="30"/>
      <c r="C227" s="217" t="s">
        <v>626</v>
      </c>
      <c r="D227" s="217" t="s">
        <v>284</v>
      </c>
      <c r="E227" s="218" t="s">
        <v>1995</v>
      </c>
      <c r="F227" s="219" t="s">
        <v>1996</v>
      </c>
      <c r="G227" s="220" t="s">
        <v>287</v>
      </c>
      <c r="H227" s="221">
        <v>18.021000000000001</v>
      </c>
      <c r="I227" s="222">
        <v>362</v>
      </c>
      <c r="J227" s="222">
        <f>ROUND(I227*H227,2)</f>
        <v>6523.6000000000004</v>
      </c>
      <c r="K227" s="223"/>
      <c r="L227" s="35"/>
      <c r="M227" s="224" t="s">
        <v>1</v>
      </c>
      <c r="N227" s="225" t="s">
        <v>38</v>
      </c>
      <c r="O227" s="226">
        <v>0.75700000000000001</v>
      </c>
      <c r="P227" s="226">
        <f>O227*H227</f>
        <v>13.641897</v>
      </c>
      <c r="Q227" s="226">
        <v>0.10362</v>
      </c>
      <c r="R227" s="226">
        <f>Q227*H227</f>
        <v>1.8673360200000002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6523.6000000000004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6523.6000000000004</v>
      </c>
      <c r="BL227" s="14" t="s">
        <v>288</v>
      </c>
      <c r="BM227" s="228" t="s">
        <v>1997</v>
      </c>
    </row>
    <row r="228" s="2" customFormat="1" ht="16.5" customHeight="1">
      <c r="A228" s="29"/>
      <c r="B228" s="30"/>
      <c r="C228" s="230" t="s">
        <v>630</v>
      </c>
      <c r="D228" s="230" t="s">
        <v>378</v>
      </c>
      <c r="E228" s="231" t="s">
        <v>1998</v>
      </c>
      <c r="F228" s="232" t="s">
        <v>1999</v>
      </c>
      <c r="G228" s="233" t="s">
        <v>287</v>
      </c>
      <c r="H228" s="234">
        <v>18.922000000000001</v>
      </c>
      <c r="I228" s="235">
        <v>347</v>
      </c>
      <c r="J228" s="235">
        <f>ROUND(I228*H228,2)</f>
        <v>6565.9300000000003</v>
      </c>
      <c r="K228" s="236"/>
      <c r="L228" s="237"/>
      <c r="M228" s="238" t="s">
        <v>1</v>
      </c>
      <c r="N228" s="239" t="s">
        <v>38</v>
      </c>
      <c r="O228" s="226">
        <v>0</v>
      </c>
      <c r="P228" s="226">
        <f>O228*H228</f>
        <v>0</v>
      </c>
      <c r="Q228" s="226">
        <v>0.17599999999999999</v>
      </c>
      <c r="R228" s="226">
        <f>Q228*H228</f>
        <v>3.3302719999999999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311</v>
      </c>
      <c r="AT228" s="228" t="s">
        <v>378</v>
      </c>
      <c r="AU228" s="228" t="s">
        <v>82</v>
      </c>
      <c r="AY228" s="14" t="s">
        <v>282</v>
      </c>
      <c r="BE228" s="229">
        <f>IF(N228="základní",J228,0)</f>
        <v>6565.9300000000003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6565.9300000000003</v>
      </c>
      <c r="BL228" s="14" t="s">
        <v>288</v>
      </c>
      <c r="BM228" s="228" t="s">
        <v>716</v>
      </c>
    </row>
    <row r="229" s="12" customFormat="1" ht="22.8" customHeight="1">
      <c r="A229" s="12"/>
      <c r="B229" s="202"/>
      <c r="C229" s="203"/>
      <c r="D229" s="204" t="s">
        <v>72</v>
      </c>
      <c r="E229" s="215" t="s">
        <v>303</v>
      </c>
      <c r="F229" s="215" t="s">
        <v>2000</v>
      </c>
      <c r="G229" s="203"/>
      <c r="H229" s="203"/>
      <c r="I229" s="203"/>
      <c r="J229" s="216">
        <f>BK229</f>
        <v>13636</v>
      </c>
      <c r="K229" s="203"/>
      <c r="L229" s="207"/>
      <c r="M229" s="208"/>
      <c r="N229" s="209"/>
      <c r="O229" s="209"/>
      <c r="P229" s="210">
        <f>P230</f>
        <v>20.8992</v>
      </c>
      <c r="Q229" s="209"/>
      <c r="R229" s="210">
        <f>R230</f>
        <v>3.6167179999999997</v>
      </c>
      <c r="S229" s="209"/>
      <c r="T229" s="211">
        <f>T230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2" t="s">
        <v>80</v>
      </c>
      <c r="AT229" s="213" t="s">
        <v>72</v>
      </c>
      <c r="AU229" s="213" t="s">
        <v>80</v>
      </c>
      <c r="AY229" s="212" t="s">
        <v>282</v>
      </c>
      <c r="BK229" s="214">
        <f>BK230</f>
        <v>13636</v>
      </c>
    </row>
    <row r="230" s="2" customFormat="1" ht="33" customHeight="1">
      <c r="A230" s="29"/>
      <c r="B230" s="30"/>
      <c r="C230" s="217" t="s">
        <v>634</v>
      </c>
      <c r="D230" s="217" t="s">
        <v>284</v>
      </c>
      <c r="E230" s="218" t="s">
        <v>2001</v>
      </c>
      <c r="F230" s="219" t="s">
        <v>2002</v>
      </c>
      <c r="G230" s="220" t="s">
        <v>356</v>
      </c>
      <c r="H230" s="221">
        <v>1.3999999999999999</v>
      </c>
      <c r="I230" s="222">
        <v>9740</v>
      </c>
      <c r="J230" s="222">
        <f>ROUND(I230*H230,2)</f>
        <v>13636</v>
      </c>
      <c r="K230" s="223"/>
      <c r="L230" s="35"/>
      <c r="M230" s="224" t="s">
        <v>1</v>
      </c>
      <c r="N230" s="225" t="s">
        <v>38</v>
      </c>
      <c r="O230" s="226">
        <v>14.928000000000001</v>
      </c>
      <c r="P230" s="226">
        <f>O230*H230</f>
        <v>20.8992</v>
      </c>
      <c r="Q230" s="226">
        <v>2.5833699999999999</v>
      </c>
      <c r="R230" s="226">
        <f>Q230*H230</f>
        <v>3.6167179999999997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13636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13636</v>
      </c>
      <c r="BL230" s="14" t="s">
        <v>288</v>
      </c>
      <c r="BM230" s="228" t="s">
        <v>2003</v>
      </c>
    </row>
    <row r="231" s="12" customFormat="1" ht="22.8" customHeight="1">
      <c r="A231" s="12"/>
      <c r="B231" s="202"/>
      <c r="C231" s="203"/>
      <c r="D231" s="204" t="s">
        <v>72</v>
      </c>
      <c r="E231" s="215" t="s">
        <v>311</v>
      </c>
      <c r="F231" s="215" t="s">
        <v>597</v>
      </c>
      <c r="G231" s="203"/>
      <c r="H231" s="203"/>
      <c r="I231" s="203"/>
      <c r="J231" s="216">
        <f>BK231</f>
        <v>70960.75</v>
      </c>
      <c r="K231" s="203"/>
      <c r="L231" s="207"/>
      <c r="M231" s="208"/>
      <c r="N231" s="209"/>
      <c r="O231" s="209"/>
      <c r="P231" s="210">
        <f>SUM(P232:P240)</f>
        <v>15.632668999999998</v>
      </c>
      <c r="Q231" s="209"/>
      <c r="R231" s="210">
        <f>SUM(R232:R240)</f>
        <v>0.69954000000000005</v>
      </c>
      <c r="S231" s="209"/>
      <c r="T231" s="211">
        <f>SUM(T232:T240)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2" t="s">
        <v>80</v>
      </c>
      <c r="AT231" s="213" t="s">
        <v>72</v>
      </c>
      <c r="AU231" s="213" t="s">
        <v>80</v>
      </c>
      <c r="AY231" s="212" t="s">
        <v>282</v>
      </c>
      <c r="BK231" s="214">
        <f>SUM(BK232:BK240)</f>
        <v>70960.75</v>
      </c>
    </row>
    <row r="232" s="2" customFormat="1" ht="21.75" customHeight="1">
      <c r="A232" s="29"/>
      <c r="B232" s="30"/>
      <c r="C232" s="217" t="s">
        <v>638</v>
      </c>
      <c r="D232" s="217" t="s">
        <v>284</v>
      </c>
      <c r="E232" s="218" t="s">
        <v>2004</v>
      </c>
      <c r="F232" s="219" t="s">
        <v>2005</v>
      </c>
      <c r="G232" s="220" t="s">
        <v>501</v>
      </c>
      <c r="H232" s="221">
        <v>3</v>
      </c>
      <c r="I232" s="222">
        <v>947</v>
      </c>
      <c r="J232" s="222">
        <f>ROUND(I232*H232,2)</f>
        <v>2841</v>
      </c>
      <c r="K232" s="223"/>
      <c r="L232" s="35"/>
      <c r="M232" s="224" t="s">
        <v>1</v>
      </c>
      <c r="N232" s="225" t="s">
        <v>38</v>
      </c>
      <c r="O232" s="226">
        <v>1.3140000000000001</v>
      </c>
      <c r="P232" s="226">
        <f>O232*H232</f>
        <v>3.9420000000000002</v>
      </c>
      <c r="Q232" s="226">
        <v>0.21734000000000001</v>
      </c>
      <c r="R232" s="226">
        <f>Q232*H232</f>
        <v>0.65202000000000004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2841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2841</v>
      </c>
      <c r="BL232" s="14" t="s">
        <v>288</v>
      </c>
      <c r="BM232" s="228" t="s">
        <v>727</v>
      </c>
    </row>
    <row r="233" s="2" customFormat="1" ht="21.75" customHeight="1">
      <c r="A233" s="29"/>
      <c r="B233" s="30"/>
      <c r="C233" s="230" t="s">
        <v>642</v>
      </c>
      <c r="D233" s="230" t="s">
        <v>378</v>
      </c>
      <c r="E233" s="231" t="s">
        <v>2006</v>
      </c>
      <c r="F233" s="232" t="s">
        <v>2007</v>
      </c>
      <c r="G233" s="233" t="s">
        <v>501</v>
      </c>
      <c r="H233" s="234">
        <v>2</v>
      </c>
      <c r="I233" s="235">
        <v>6780</v>
      </c>
      <c r="J233" s="235">
        <f>ROUND(I233*H233,2)</f>
        <v>13560</v>
      </c>
      <c r="K233" s="236"/>
      <c r="L233" s="237"/>
      <c r="M233" s="238" t="s">
        <v>1</v>
      </c>
      <c r="N233" s="239" t="s">
        <v>38</v>
      </c>
      <c r="O233" s="226">
        <v>0</v>
      </c>
      <c r="P233" s="226">
        <f>O233*H233</f>
        <v>0</v>
      </c>
      <c r="Q233" s="226">
        <v>0.010999999999999999</v>
      </c>
      <c r="R233" s="226">
        <f>Q233*H233</f>
        <v>0.021999999999999999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311</v>
      </c>
      <c r="AT233" s="228" t="s">
        <v>378</v>
      </c>
      <c r="AU233" s="228" t="s">
        <v>82</v>
      </c>
      <c r="AY233" s="14" t="s">
        <v>282</v>
      </c>
      <c r="BE233" s="229">
        <f>IF(N233="základní",J233,0)</f>
        <v>13560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13560</v>
      </c>
      <c r="BL233" s="14" t="s">
        <v>288</v>
      </c>
      <c r="BM233" s="228" t="s">
        <v>2008</v>
      </c>
    </row>
    <row r="234" s="2" customFormat="1" ht="21.75" customHeight="1">
      <c r="A234" s="29"/>
      <c r="B234" s="30"/>
      <c r="C234" s="230" t="s">
        <v>646</v>
      </c>
      <c r="D234" s="230" t="s">
        <v>378</v>
      </c>
      <c r="E234" s="231" t="s">
        <v>2009</v>
      </c>
      <c r="F234" s="232" t="s">
        <v>2010</v>
      </c>
      <c r="G234" s="233" t="s">
        <v>501</v>
      </c>
      <c r="H234" s="234">
        <v>1</v>
      </c>
      <c r="I234" s="235">
        <v>10174</v>
      </c>
      <c r="J234" s="235">
        <f>ROUND(I234*H234,2)</f>
        <v>10174</v>
      </c>
      <c r="K234" s="236"/>
      <c r="L234" s="237"/>
      <c r="M234" s="238" t="s">
        <v>1</v>
      </c>
      <c r="N234" s="239" t="s">
        <v>38</v>
      </c>
      <c r="O234" s="226">
        <v>0</v>
      </c>
      <c r="P234" s="226">
        <f>O234*H234</f>
        <v>0</v>
      </c>
      <c r="Q234" s="226">
        <v>0.024</v>
      </c>
      <c r="R234" s="226">
        <f>Q234*H234</f>
        <v>0.024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311</v>
      </c>
      <c r="AT234" s="228" t="s">
        <v>378</v>
      </c>
      <c r="AU234" s="228" t="s">
        <v>82</v>
      </c>
      <c r="AY234" s="14" t="s">
        <v>282</v>
      </c>
      <c r="BE234" s="229">
        <f>IF(N234="základní",J234,0)</f>
        <v>10174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10174</v>
      </c>
      <c r="BL234" s="14" t="s">
        <v>288</v>
      </c>
      <c r="BM234" s="228" t="s">
        <v>2011</v>
      </c>
    </row>
    <row r="235" s="2" customFormat="1" ht="21.75" customHeight="1">
      <c r="A235" s="29"/>
      <c r="B235" s="30"/>
      <c r="C235" s="217" t="s">
        <v>650</v>
      </c>
      <c r="D235" s="217" t="s">
        <v>284</v>
      </c>
      <c r="E235" s="218" t="s">
        <v>2012</v>
      </c>
      <c r="F235" s="219" t="s">
        <v>2013</v>
      </c>
      <c r="G235" s="220" t="s">
        <v>501</v>
      </c>
      <c r="H235" s="221">
        <v>2</v>
      </c>
      <c r="I235" s="222">
        <v>145</v>
      </c>
      <c r="J235" s="222">
        <f>ROUND(I235*H235,2)</f>
        <v>290</v>
      </c>
      <c r="K235" s="223"/>
      <c r="L235" s="35"/>
      <c r="M235" s="224" t="s">
        <v>1</v>
      </c>
      <c r="N235" s="225" t="s">
        <v>38</v>
      </c>
      <c r="O235" s="226">
        <v>0.14000000000000001</v>
      </c>
      <c r="P235" s="226">
        <f>O235*H235</f>
        <v>0.28000000000000003</v>
      </c>
      <c r="Q235" s="226">
        <v>0.00076000000000000004</v>
      </c>
      <c r="R235" s="226">
        <f>Q235*H235</f>
        <v>0.0015200000000000001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290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290</v>
      </c>
      <c r="BL235" s="14" t="s">
        <v>288</v>
      </c>
      <c r="BM235" s="228" t="s">
        <v>2014</v>
      </c>
    </row>
    <row r="236" s="2" customFormat="1" ht="21.75" customHeight="1">
      <c r="A236" s="29"/>
      <c r="B236" s="30"/>
      <c r="C236" s="217" t="s">
        <v>654</v>
      </c>
      <c r="D236" s="217" t="s">
        <v>284</v>
      </c>
      <c r="E236" s="218" t="s">
        <v>2015</v>
      </c>
      <c r="F236" s="219" t="s">
        <v>2016</v>
      </c>
      <c r="G236" s="220" t="s">
        <v>356</v>
      </c>
      <c r="H236" s="221">
        <v>8.6509999999999998</v>
      </c>
      <c r="I236" s="222">
        <v>3250</v>
      </c>
      <c r="J236" s="222">
        <f>ROUND(I236*H236,2)</f>
        <v>28115.75</v>
      </c>
      <c r="K236" s="223"/>
      <c r="L236" s="35"/>
      <c r="M236" s="224" t="s">
        <v>1</v>
      </c>
      <c r="N236" s="225" t="s">
        <v>38</v>
      </c>
      <c r="O236" s="226">
        <v>1.319</v>
      </c>
      <c r="P236" s="226">
        <f>O236*H236</f>
        <v>11.410668999999999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28115.75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28115.75</v>
      </c>
      <c r="BL236" s="14" t="s">
        <v>288</v>
      </c>
      <c r="BM236" s="228" t="s">
        <v>2017</v>
      </c>
    </row>
    <row r="237" s="2" customFormat="1" ht="21.75" customHeight="1">
      <c r="A237" s="29"/>
      <c r="B237" s="30"/>
      <c r="C237" s="217" t="s">
        <v>658</v>
      </c>
      <c r="D237" s="217" t="s">
        <v>284</v>
      </c>
      <c r="E237" s="218" t="s">
        <v>2018</v>
      </c>
      <c r="F237" s="219" t="s">
        <v>2019</v>
      </c>
      <c r="G237" s="220" t="s">
        <v>719</v>
      </c>
      <c r="H237" s="221">
        <v>1</v>
      </c>
      <c r="I237" s="222">
        <v>2260</v>
      </c>
      <c r="J237" s="222">
        <f>ROUND(I237*H237,2)</f>
        <v>2260</v>
      </c>
      <c r="K237" s="223"/>
      <c r="L237" s="35"/>
      <c r="M237" s="224" t="s">
        <v>1</v>
      </c>
      <c r="N237" s="225" t="s">
        <v>38</v>
      </c>
      <c r="O237" s="226">
        <v>0</v>
      </c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2260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2260</v>
      </c>
      <c r="BL237" s="14" t="s">
        <v>288</v>
      </c>
      <c r="BM237" s="228" t="s">
        <v>2020</v>
      </c>
    </row>
    <row r="238" s="2" customFormat="1" ht="21.75" customHeight="1">
      <c r="A238" s="29"/>
      <c r="B238" s="30"/>
      <c r="C238" s="217" t="s">
        <v>662</v>
      </c>
      <c r="D238" s="217" t="s">
        <v>284</v>
      </c>
      <c r="E238" s="218" t="s">
        <v>2021</v>
      </c>
      <c r="F238" s="219" t="s">
        <v>2022</v>
      </c>
      <c r="G238" s="220" t="s">
        <v>719</v>
      </c>
      <c r="H238" s="221">
        <v>3</v>
      </c>
      <c r="I238" s="222">
        <v>1200</v>
      </c>
      <c r="J238" s="222">
        <f>ROUND(I238*H238,2)</f>
        <v>3600</v>
      </c>
      <c r="K238" s="223"/>
      <c r="L238" s="35"/>
      <c r="M238" s="224" t="s">
        <v>1</v>
      </c>
      <c r="N238" s="225" t="s">
        <v>38</v>
      </c>
      <c r="O238" s="226">
        <v>0</v>
      </c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3600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3600</v>
      </c>
      <c r="BL238" s="14" t="s">
        <v>288</v>
      </c>
      <c r="BM238" s="228" t="s">
        <v>2023</v>
      </c>
    </row>
    <row r="239" s="2" customFormat="1" ht="21.75" customHeight="1">
      <c r="A239" s="29"/>
      <c r="B239" s="30"/>
      <c r="C239" s="217" t="s">
        <v>666</v>
      </c>
      <c r="D239" s="217" t="s">
        <v>284</v>
      </c>
      <c r="E239" s="218" t="s">
        <v>2024</v>
      </c>
      <c r="F239" s="219" t="s">
        <v>2025</v>
      </c>
      <c r="G239" s="220" t="s">
        <v>719</v>
      </c>
      <c r="H239" s="221">
        <v>1</v>
      </c>
      <c r="I239" s="222">
        <v>4320</v>
      </c>
      <c r="J239" s="222">
        <f>ROUND(I239*H239,2)</f>
        <v>4320</v>
      </c>
      <c r="K239" s="223"/>
      <c r="L239" s="35"/>
      <c r="M239" s="224" t="s">
        <v>1</v>
      </c>
      <c r="N239" s="225" t="s">
        <v>38</v>
      </c>
      <c r="O239" s="226">
        <v>0</v>
      </c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4320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4320</v>
      </c>
      <c r="BL239" s="14" t="s">
        <v>288</v>
      </c>
      <c r="BM239" s="228" t="s">
        <v>2026</v>
      </c>
    </row>
    <row r="240" s="2" customFormat="1" ht="21.75" customHeight="1">
      <c r="A240" s="29"/>
      <c r="B240" s="30"/>
      <c r="C240" s="217" t="s">
        <v>670</v>
      </c>
      <c r="D240" s="217" t="s">
        <v>284</v>
      </c>
      <c r="E240" s="218" t="s">
        <v>2027</v>
      </c>
      <c r="F240" s="219" t="s">
        <v>2028</v>
      </c>
      <c r="G240" s="220" t="s">
        <v>719</v>
      </c>
      <c r="H240" s="221">
        <v>1</v>
      </c>
      <c r="I240" s="222">
        <v>5800</v>
      </c>
      <c r="J240" s="222">
        <f>ROUND(I240*H240,2)</f>
        <v>5800</v>
      </c>
      <c r="K240" s="223"/>
      <c r="L240" s="35"/>
      <c r="M240" s="224" t="s">
        <v>1</v>
      </c>
      <c r="N240" s="225" t="s">
        <v>38</v>
      </c>
      <c r="O240" s="226">
        <v>0</v>
      </c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5800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5800</v>
      </c>
      <c r="BL240" s="14" t="s">
        <v>288</v>
      </c>
      <c r="BM240" s="228" t="s">
        <v>2029</v>
      </c>
    </row>
    <row r="241" s="12" customFormat="1" ht="22.8" customHeight="1">
      <c r="A241" s="12"/>
      <c r="B241" s="202"/>
      <c r="C241" s="203"/>
      <c r="D241" s="204" t="s">
        <v>72</v>
      </c>
      <c r="E241" s="215" t="s">
        <v>315</v>
      </c>
      <c r="F241" s="215" t="s">
        <v>683</v>
      </c>
      <c r="G241" s="203"/>
      <c r="H241" s="203"/>
      <c r="I241" s="203"/>
      <c r="J241" s="216">
        <f>BK241</f>
        <v>160219.79000000001</v>
      </c>
      <c r="K241" s="203"/>
      <c r="L241" s="207"/>
      <c r="M241" s="208"/>
      <c r="N241" s="209"/>
      <c r="O241" s="209"/>
      <c r="P241" s="210">
        <f>SUM(P242:P261)</f>
        <v>64.380846000000005</v>
      </c>
      <c r="Q241" s="209"/>
      <c r="R241" s="210">
        <f>SUM(R242:R261)</f>
        <v>36.163632809999996</v>
      </c>
      <c r="S241" s="209"/>
      <c r="T241" s="211">
        <f>SUM(T242:T261)</f>
        <v>0.96754999999999991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2" t="s">
        <v>80</v>
      </c>
      <c r="AT241" s="213" t="s">
        <v>72</v>
      </c>
      <c r="AU241" s="213" t="s">
        <v>80</v>
      </c>
      <c r="AY241" s="212" t="s">
        <v>282</v>
      </c>
      <c r="BK241" s="214">
        <f>SUM(BK242:BK261)</f>
        <v>160219.79000000001</v>
      </c>
    </row>
    <row r="242" s="2" customFormat="1" ht="33" customHeight="1">
      <c r="A242" s="29"/>
      <c r="B242" s="30"/>
      <c r="C242" s="217" t="s">
        <v>675</v>
      </c>
      <c r="D242" s="217" t="s">
        <v>284</v>
      </c>
      <c r="E242" s="218" t="s">
        <v>857</v>
      </c>
      <c r="F242" s="219" t="s">
        <v>858</v>
      </c>
      <c r="G242" s="220" t="s">
        <v>322</v>
      </c>
      <c r="H242" s="221">
        <v>28.75</v>
      </c>
      <c r="I242" s="222">
        <v>256</v>
      </c>
      <c r="J242" s="222">
        <f>ROUND(I242*H242,2)</f>
        <v>7360</v>
      </c>
      <c r="K242" s="223"/>
      <c r="L242" s="35"/>
      <c r="M242" s="224" t="s">
        <v>1</v>
      </c>
      <c r="N242" s="225" t="s">
        <v>38</v>
      </c>
      <c r="O242" s="226">
        <v>0.26800000000000002</v>
      </c>
      <c r="P242" s="226">
        <f>O242*H242</f>
        <v>7.7050000000000001</v>
      </c>
      <c r="Q242" s="226">
        <v>0.15540000000000001</v>
      </c>
      <c r="R242" s="226">
        <f>Q242*H242</f>
        <v>4.4677500000000006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7360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7360</v>
      </c>
      <c r="BL242" s="14" t="s">
        <v>288</v>
      </c>
      <c r="BM242" s="228" t="s">
        <v>973</v>
      </c>
    </row>
    <row r="243" s="2" customFormat="1" ht="16.5" customHeight="1">
      <c r="A243" s="29"/>
      <c r="B243" s="30"/>
      <c r="C243" s="230" t="s">
        <v>679</v>
      </c>
      <c r="D243" s="230" t="s">
        <v>378</v>
      </c>
      <c r="E243" s="231" t="s">
        <v>2030</v>
      </c>
      <c r="F243" s="232" t="s">
        <v>2031</v>
      </c>
      <c r="G243" s="233" t="s">
        <v>322</v>
      </c>
      <c r="H243" s="234">
        <v>30.187999999999999</v>
      </c>
      <c r="I243" s="235">
        <v>174</v>
      </c>
      <c r="J243" s="235">
        <f>ROUND(I243*H243,2)</f>
        <v>5252.71</v>
      </c>
      <c r="K243" s="236"/>
      <c r="L243" s="237"/>
      <c r="M243" s="238" t="s">
        <v>1</v>
      </c>
      <c r="N243" s="239" t="s">
        <v>38</v>
      </c>
      <c r="O243" s="226">
        <v>0</v>
      </c>
      <c r="P243" s="226">
        <f>O243*H243</f>
        <v>0</v>
      </c>
      <c r="Q243" s="226">
        <v>0.080000000000000002</v>
      </c>
      <c r="R243" s="226">
        <f>Q243*H243</f>
        <v>2.4150399999999999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311</v>
      </c>
      <c r="AT243" s="228" t="s">
        <v>378</v>
      </c>
      <c r="AU243" s="228" t="s">
        <v>82</v>
      </c>
      <c r="AY243" s="14" t="s">
        <v>282</v>
      </c>
      <c r="BE243" s="229">
        <f>IF(N243="základní",J243,0)</f>
        <v>5252.71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5252.71</v>
      </c>
      <c r="BL243" s="14" t="s">
        <v>288</v>
      </c>
      <c r="BM243" s="228" t="s">
        <v>975</v>
      </c>
    </row>
    <row r="244" s="2" customFormat="1" ht="21.75" customHeight="1">
      <c r="A244" s="29"/>
      <c r="B244" s="30"/>
      <c r="C244" s="217" t="s">
        <v>684</v>
      </c>
      <c r="D244" s="217" t="s">
        <v>284</v>
      </c>
      <c r="E244" s="218" t="s">
        <v>860</v>
      </c>
      <c r="F244" s="219" t="s">
        <v>861</v>
      </c>
      <c r="G244" s="220" t="s">
        <v>356</v>
      </c>
      <c r="H244" s="221">
        <v>0.86299999999999999</v>
      </c>
      <c r="I244" s="222">
        <v>3020</v>
      </c>
      <c r="J244" s="222">
        <f>ROUND(I244*H244,2)</f>
        <v>2606.2600000000002</v>
      </c>
      <c r="K244" s="223"/>
      <c r="L244" s="35"/>
      <c r="M244" s="224" t="s">
        <v>1</v>
      </c>
      <c r="N244" s="225" t="s">
        <v>38</v>
      </c>
      <c r="O244" s="226">
        <v>1.442</v>
      </c>
      <c r="P244" s="226">
        <f>O244*H244</f>
        <v>1.2444459999999999</v>
      </c>
      <c r="Q244" s="226">
        <v>2.2563399999999998</v>
      </c>
      <c r="R244" s="226">
        <f>Q244*H244</f>
        <v>1.9472214199999998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2606.2600000000002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2606.2600000000002</v>
      </c>
      <c r="BL244" s="14" t="s">
        <v>288</v>
      </c>
      <c r="BM244" s="228" t="s">
        <v>2032</v>
      </c>
    </row>
    <row r="245" s="2" customFormat="1" ht="33" customHeight="1">
      <c r="A245" s="29"/>
      <c r="B245" s="30"/>
      <c r="C245" s="217" t="s">
        <v>688</v>
      </c>
      <c r="D245" s="217" t="s">
        <v>284</v>
      </c>
      <c r="E245" s="218" t="s">
        <v>693</v>
      </c>
      <c r="F245" s="219" t="s">
        <v>694</v>
      </c>
      <c r="G245" s="220" t="s">
        <v>322</v>
      </c>
      <c r="H245" s="221">
        <v>17.699999999999999</v>
      </c>
      <c r="I245" s="222">
        <v>115</v>
      </c>
      <c r="J245" s="222">
        <f>ROUND(I245*H245,2)</f>
        <v>2035.5</v>
      </c>
      <c r="K245" s="223"/>
      <c r="L245" s="35"/>
      <c r="M245" s="224" t="s">
        <v>1</v>
      </c>
      <c r="N245" s="225" t="s">
        <v>38</v>
      </c>
      <c r="O245" s="226">
        <v>0</v>
      </c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2035.5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2035.5</v>
      </c>
      <c r="BL245" s="14" t="s">
        <v>288</v>
      </c>
      <c r="BM245" s="228" t="s">
        <v>2033</v>
      </c>
    </row>
    <row r="246" s="2" customFormat="1" ht="21.75" customHeight="1">
      <c r="A246" s="29"/>
      <c r="B246" s="30"/>
      <c r="C246" s="217" t="s">
        <v>692</v>
      </c>
      <c r="D246" s="217" t="s">
        <v>284</v>
      </c>
      <c r="E246" s="218" t="s">
        <v>2034</v>
      </c>
      <c r="F246" s="219" t="s">
        <v>2035</v>
      </c>
      <c r="G246" s="220" t="s">
        <v>501</v>
      </c>
      <c r="H246" s="221">
        <v>2</v>
      </c>
      <c r="I246" s="222">
        <v>9420</v>
      </c>
      <c r="J246" s="222">
        <f>ROUND(I246*H246,2)</f>
        <v>18840</v>
      </c>
      <c r="K246" s="223"/>
      <c r="L246" s="35"/>
      <c r="M246" s="224" t="s">
        <v>1</v>
      </c>
      <c r="N246" s="225" t="s">
        <v>38</v>
      </c>
      <c r="O246" s="226">
        <v>8.5809999999999995</v>
      </c>
      <c r="P246" s="226">
        <f>O246*H246</f>
        <v>17.161999999999999</v>
      </c>
      <c r="Q246" s="226">
        <v>5.8003900000000002</v>
      </c>
      <c r="R246" s="226">
        <f>Q246*H246</f>
        <v>11.60078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18840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18840</v>
      </c>
      <c r="BL246" s="14" t="s">
        <v>288</v>
      </c>
      <c r="BM246" s="228" t="s">
        <v>984</v>
      </c>
    </row>
    <row r="247" s="2" customFormat="1" ht="21.75" customHeight="1">
      <c r="A247" s="29"/>
      <c r="B247" s="30"/>
      <c r="C247" s="217" t="s">
        <v>696</v>
      </c>
      <c r="D247" s="217" t="s">
        <v>284</v>
      </c>
      <c r="E247" s="218" t="s">
        <v>2036</v>
      </c>
      <c r="F247" s="219" t="s">
        <v>2037</v>
      </c>
      <c r="G247" s="220" t="s">
        <v>322</v>
      </c>
      <c r="H247" s="221">
        <v>14.5</v>
      </c>
      <c r="I247" s="222">
        <v>1220</v>
      </c>
      <c r="J247" s="222">
        <f>ROUND(I247*H247,2)</f>
        <v>17690</v>
      </c>
      <c r="K247" s="223"/>
      <c r="L247" s="35"/>
      <c r="M247" s="224" t="s">
        <v>1</v>
      </c>
      <c r="N247" s="225" t="s">
        <v>38</v>
      </c>
      <c r="O247" s="226">
        <v>1.615</v>
      </c>
      <c r="P247" s="226">
        <f>O247*H247</f>
        <v>23.4175</v>
      </c>
      <c r="Q247" s="226">
        <v>0.61348000000000003</v>
      </c>
      <c r="R247" s="226">
        <f>Q247*H247</f>
        <v>8.8954599999999999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17690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17690</v>
      </c>
      <c r="BL247" s="14" t="s">
        <v>288</v>
      </c>
      <c r="BM247" s="228" t="s">
        <v>987</v>
      </c>
    </row>
    <row r="248" s="2" customFormat="1" ht="16.5" customHeight="1">
      <c r="A248" s="29"/>
      <c r="B248" s="30"/>
      <c r="C248" s="230" t="s">
        <v>700</v>
      </c>
      <c r="D248" s="230" t="s">
        <v>378</v>
      </c>
      <c r="E248" s="231" t="s">
        <v>2038</v>
      </c>
      <c r="F248" s="232" t="s">
        <v>2039</v>
      </c>
      <c r="G248" s="233" t="s">
        <v>322</v>
      </c>
      <c r="H248" s="234">
        <v>15.007999999999999</v>
      </c>
      <c r="I248" s="235">
        <v>1800</v>
      </c>
      <c r="J248" s="235">
        <f>ROUND(I248*H248,2)</f>
        <v>27014.400000000001</v>
      </c>
      <c r="K248" s="236"/>
      <c r="L248" s="237"/>
      <c r="M248" s="238" t="s">
        <v>1</v>
      </c>
      <c r="N248" s="239" t="s">
        <v>38</v>
      </c>
      <c r="O248" s="226">
        <v>0</v>
      </c>
      <c r="P248" s="226">
        <f>O248*H248</f>
        <v>0</v>
      </c>
      <c r="Q248" s="226">
        <v>0.29959999999999998</v>
      </c>
      <c r="R248" s="226">
        <f>Q248*H248</f>
        <v>4.4963967999999994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311</v>
      </c>
      <c r="AT248" s="228" t="s">
        <v>378</v>
      </c>
      <c r="AU248" s="228" t="s">
        <v>82</v>
      </c>
      <c r="AY248" s="14" t="s">
        <v>282</v>
      </c>
      <c r="BE248" s="229">
        <f>IF(N248="základní",J248,0)</f>
        <v>27014.400000000001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27014.400000000001</v>
      </c>
      <c r="BL248" s="14" t="s">
        <v>288</v>
      </c>
      <c r="BM248" s="228" t="s">
        <v>989</v>
      </c>
    </row>
    <row r="249" s="2" customFormat="1" ht="21.75" customHeight="1">
      <c r="A249" s="29"/>
      <c r="B249" s="30"/>
      <c r="C249" s="217" t="s">
        <v>704</v>
      </c>
      <c r="D249" s="217" t="s">
        <v>284</v>
      </c>
      <c r="E249" s="218" t="s">
        <v>709</v>
      </c>
      <c r="F249" s="219" t="s">
        <v>710</v>
      </c>
      <c r="G249" s="220" t="s">
        <v>322</v>
      </c>
      <c r="H249" s="221">
        <v>17.699999999999999</v>
      </c>
      <c r="I249" s="222">
        <v>129</v>
      </c>
      <c r="J249" s="222">
        <f>ROUND(I249*H249,2)</f>
        <v>2283.3000000000002</v>
      </c>
      <c r="K249" s="223"/>
      <c r="L249" s="35"/>
      <c r="M249" s="224" t="s">
        <v>1</v>
      </c>
      <c r="N249" s="225" t="s">
        <v>38</v>
      </c>
      <c r="O249" s="226">
        <v>0.30499999999999999</v>
      </c>
      <c r="P249" s="226">
        <f>O249*H249</f>
        <v>5.3984999999999994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2283.3000000000002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2283.3000000000002</v>
      </c>
      <c r="BL249" s="14" t="s">
        <v>288</v>
      </c>
      <c r="BM249" s="228" t="s">
        <v>2040</v>
      </c>
    </row>
    <row r="250" s="2" customFormat="1" ht="21.75" customHeight="1">
      <c r="A250" s="29"/>
      <c r="B250" s="30"/>
      <c r="C250" s="217" t="s">
        <v>708</v>
      </c>
      <c r="D250" s="217" t="s">
        <v>284</v>
      </c>
      <c r="E250" s="218" t="s">
        <v>2041</v>
      </c>
      <c r="F250" s="219" t="s">
        <v>2042</v>
      </c>
      <c r="G250" s="220" t="s">
        <v>356</v>
      </c>
      <c r="H250" s="221">
        <v>17.253</v>
      </c>
      <c r="I250" s="222">
        <v>37.200000000000003</v>
      </c>
      <c r="J250" s="222">
        <f>ROUND(I250*H250,2)</f>
        <v>641.80999999999995</v>
      </c>
      <c r="K250" s="223"/>
      <c r="L250" s="35"/>
      <c r="M250" s="224" t="s">
        <v>1</v>
      </c>
      <c r="N250" s="225" t="s">
        <v>38</v>
      </c>
      <c r="O250" s="226">
        <v>0.114</v>
      </c>
      <c r="P250" s="226">
        <f>O250*H250</f>
        <v>1.966842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641.80999999999995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641.80999999999995</v>
      </c>
      <c r="BL250" s="14" t="s">
        <v>288</v>
      </c>
      <c r="BM250" s="228" t="s">
        <v>2043</v>
      </c>
    </row>
    <row r="251" s="2" customFormat="1" ht="16.5" customHeight="1">
      <c r="A251" s="29"/>
      <c r="B251" s="30"/>
      <c r="C251" s="230" t="s">
        <v>712</v>
      </c>
      <c r="D251" s="230" t="s">
        <v>378</v>
      </c>
      <c r="E251" s="231" t="s">
        <v>2044</v>
      </c>
      <c r="F251" s="232" t="s">
        <v>2045</v>
      </c>
      <c r="G251" s="233" t="s">
        <v>356</v>
      </c>
      <c r="H251" s="234">
        <v>17.253</v>
      </c>
      <c r="I251" s="235">
        <v>46.200000000000003</v>
      </c>
      <c r="J251" s="235">
        <f>ROUND(I251*H251,2)</f>
        <v>797.09000000000003</v>
      </c>
      <c r="K251" s="236"/>
      <c r="L251" s="237"/>
      <c r="M251" s="238" t="s">
        <v>1</v>
      </c>
      <c r="N251" s="239" t="s">
        <v>38</v>
      </c>
      <c r="O251" s="226">
        <v>0</v>
      </c>
      <c r="P251" s="226">
        <f>O251*H251</f>
        <v>0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311</v>
      </c>
      <c r="AT251" s="228" t="s">
        <v>378</v>
      </c>
      <c r="AU251" s="228" t="s">
        <v>82</v>
      </c>
      <c r="AY251" s="14" t="s">
        <v>282</v>
      </c>
      <c r="BE251" s="229">
        <f>IF(N251="základní",J251,0)</f>
        <v>797.09000000000003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797.09000000000003</v>
      </c>
      <c r="BL251" s="14" t="s">
        <v>288</v>
      </c>
      <c r="BM251" s="228" t="s">
        <v>2046</v>
      </c>
    </row>
    <row r="252" s="2" customFormat="1" ht="21.75" customHeight="1">
      <c r="A252" s="29"/>
      <c r="B252" s="30"/>
      <c r="C252" s="217" t="s">
        <v>716</v>
      </c>
      <c r="D252" s="217" t="s">
        <v>284</v>
      </c>
      <c r="E252" s="218" t="s">
        <v>2047</v>
      </c>
      <c r="F252" s="219" t="s">
        <v>2048</v>
      </c>
      <c r="G252" s="220" t="s">
        <v>356</v>
      </c>
      <c r="H252" s="221">
        <v>17.253</v>
      </c>
      <c r="I252" s="222">
        <v>57.600000000000001</v>
      </c>
      <c r="J252" s="222">
        <f>ROUND(I252*H252,2)</f>
        <v>993.76999999999998</v>
      </c>
      <c r="K252" s="223"/>
      <c r="L252" s="35"/>
      <c r="M252" s="224" t="s">
        <v>1</v>
      </c>
      <c r="N252" s="225" t="s">
        <v>38</v>
      </c>
      <c r="O252" s="226">
        <v>0.035000000000000003</v>
      </c>
      <c r="P252" s="226">
        <f>O252*H252</f>
        <v>0.60385500000000003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993.76999999999998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993.76999999999998</v>
      </c>
      <c r="BL252" s="14" t="s">
        <v>288</v>
      </c>
      <c r="BM252" s="228" t="s">
        <v>2049</v>
      </c>
    </row>
    <row r="253" s="2" customFormat="1" ht="16.5" customHeight="1">
      <c r="A253" s="29"/>
      <c r="B253" s="30"/>
      <c r="C253" s="217" t="s">
        <v>723</v>
      </c>
      <c r="D253" s="217" t="s">
        <v>284</v>
      </c>
      <c r="E253" s="218" t="s">
        <v>2050</v>
      </c>
      <c r="F253" s="219" t="s">
        <v>2051</v>
      </c>
      <c r="G253" s="220" t="s">
        <v>322</v>
      </c>
      <c r="H253" s="221">
        <v>10</v>
      </c>
      <c r="I253" s="222">
        <v>17.600000000000001</v>
      </c>
      <c r="J253" s="222">
        <f>ROUND(I253*H253,2)</f>
        <v>176</v>
      </c>
      <c r="K253" s="223"/>
      <c r="L253" s="35"/>
      <c r="M253" s="224" t="s">
        <v>1</v>
      </c>
      <c r="N253" s="225" t="s">
        <v>38</v>
      </c>
      <c r="O253" s="226">
        <v>0.040000000000000001</v>
      </c>
      <c r="P253" s="226">
        <f>O253*H253</f>
        <v>0.40000000000000002</v>
      </c>
      <c r="Q253" s="226">
        <v>0</v>
      </c>
      <c r="R253" s="226">
        <f>Q253*H253</f>
        <v>0</v>
      </c>
      <c r="S253" s="226">
        <v>0.085999999999999993</v>
      </c>
      <c r="T253" s="227">
        <f>S253*H253</f>
        <v>0.85999999999999988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176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176</v>
      </c>
      <c r="BL253" s="14" t="s">
        <v>288</v>
      </c>
      <c r="BM253" s="228" t="s">
        <v>2052</v>
      </c>
    </row>
    <row r="254" s="2" customFormat="1" ht="21.75" customHeight="1">
      <c r="A254" s="29"/>
      <c r="B254" s="30"/>
      <c r="C254" s="217" t="s">
        <v>727</v>
      </c>
      <c r="D254" s="217" t="s">
        <v>284</v>
      </c>
      <c r="E254" s="218" t="s">
        <v>2053</v>
      </c>
      <c r="F254" s="219" t="s">
        <v>2054</v>
      </c>
      <c r="G254" s="220" t="s">
        <v>287</v>
      </c>
      <c r="H254" s="221">
        <v>4.9089999999999998</v>
      </c>
      <c r="I254" s="222">
        <v>56.799999999999997</v>
      </c>
      <c r="J254" s="222">
        <f>ROUND(I254*H254,2)</f>
        <v>278.82999999999998</v>
      </c>
      <c r="K254" s="223"/>
      <c r="L254" s="35"/>
      <c r="M254" s="224" t="s">
        <v>1</v>
      </c>
      <c r="N254" s="225" t="s">
        <v>38</v>
      </c>
      <c r="O254" s="226">
        <v>0.17100000000000001</v>
      </c>
      <c r="P254" s="226">
        <f>O254*H254</f>
        <v>0.83943900000000005</v>
      </c>
      <c r="Q254" s="226">
        <v>1.0000000000000001E-05</v>
      </c>
      <c r="R254" s="226">
        <f>Q254*H254</f>
        <v>4.9089999999999999E-05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278.82999999999998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278.82999999999998</v>
      </c>
      <c r="BL254" s="14" t="s">
        <v>288</v>
      </c>
      <c r="BM254" s="228" t="s">
        <v>2055</v>
      </c>
    </row>
    <row r="255" s="2" customFormat="1" ht="21.75" customHeight="1">
      <c r="A255" s="29"/>
      <c r="B255" s="30"/>
      <c r="C255" s="217" t="s">
        <v>731</v>
      </c>
      <c r="D255" s="217" t="s">
        <v>284</v>
      </c>
      <c r="E255" s="218" t="s">
        <v>2056</v>
      </c>
      <c r="F255" s="219" t="s">
        <v>2057</v>
      </c>
      <c r="G255" s="220" t="s">
        <v>287</v>
      </c>
      <c r="H255" s="221">
        <v>4.9089999999999998</v>
      </c>
      <c r="I255" s="222">
        <v>31.699999999999999</v>
      </c>
      <c r="J255" s="222">
        <f>ROUND(I255*H255,2)</f>
        <v>155.62000000000001</v>
      </c>
      <c r="K255" s="223"/>
      <c r="L255" s="35"/>
      <c r="M255" s="224" t="s">
        <v>1</v>
      </c>
      <c r="N255" s="225" t="s">
        <v>38</v>
      </c>
      <c r="O255" s="226">
        <v>0.096000000000000002</v>
      </c>
      <c r="P255" s="226">
        <f>O255*H255</f>
        <v>0.47126400000000002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155.62000000000001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155.62000000000001</v>
      </c>
      <c r="BL255" s="14" t="s">
        <v>288</v>
      </c>
      <c r="BM255" s="228" t="s">
        <v>2058</v>
      </c>
    </row>
    <row r="256" s="2" customFormat="1" ht="21.75" customHeight="1">
      <c r="A256" s="29"/>
      <c r="B256" s="30"/>
      <c r="C256" s="217" t="s">
        <v>735</v>
      </c>
      <c r="D256" s="217" t="s">
        <v>284</v>
      </c>
      <c r="E256" s="218" t="s">
        <v>2059</v>
      </c>
      <c r="F256" s="219" t="s">
        <v>2060</v>
      </c>
      <c r="G256" s="220" t="s">
        <v>322</v>
      </c>
      <c r="H256" s="221">
        <v>7.2000000000000002</v>
      </c>
      <c r="I256" s="222">
        <v>140</v>
      </c>
      <c r="J256" s="222">
        <f>ROUND(I256*H256,2)</f>
        <v>1008</v>
      </c>
      <c r="K256" s="223"/>
      <c r="L256" s="35"/>
      <c r="M256" s="224" t="s">
        <v>1</v>
      </c>
      <c r="N256" s="225" t="s">
        <v>38</v>
      </c>
      <c r="O256" s="226">
        <v>0.35999999999999999</v>
      </c>
      <c r="P256" s="226">
        <f>O256*H256</f>
        <v>2.5920000000000001</v>
      </c>
      <c r="Q256" s="226">
        <v>2.0000000000000002E-05</v>
      </c>
      <c r="R256" s="226">
        <f>Q256*H256</f>
        <v>0.000144</v>
      </c>
      <c r="S256" s="226">
        <v>0.001</v>
      </c>
      <c r="T256" s="227">
        <f>S256*H256</f>
        <v>0.0072000000000000007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1008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1008</v>
      </c>
      <c r="BL256" s="14" t="s">
        <v>288</v>
      </c>
      <c r="BM256" s="228" t="s">
        <v>2061</v>
      </c>
    </row>
    <row r="257" s="2" customFormat="1" ht="21.75" customHeight="1">
      <c r="A257" s="29"/>
      <c r="B257" s="30"/>
      <c r="C257" s="217" t="s">
        <v>739</v>
      </c>
      <c r="D257" s="217" t="s">
        <v>284</v>
      </c>
      <c r="E257" s="218" t="s">
        <v>2062</v>
      </c>
      <c r="F257" s="219" t="s">
        <v>2063</v>
      </c>
      <c r="G257" s="220" t="s">
        <v>322</v>
      </c>
      <c r="H257" s="221">
        <v>0.90000000000000002</v>
      </c>
      <c r="I257" s="222">
        <v>2310</v>
      </c>
      <c r="J257" s="222">
        <f>ROUND(I257*H257,2)</f>
        <v>2079</v>
      </c>
      <c r="K257" s="223"/>
      <c r="L257" s="35"/>
      <c r="M257" s="224" t="s">
        <v>1</v>
      </c>
      <c r="N257" s="225" t="s">
        <v>38</v>
      </c>
      <c r="O257" s="226">
        <v>1</v>
      </c>
      <c r="P257" s="226">
        <f>O257*H257</f>
        <v>0.90000000000000002</v>
      </c>
      <c r="Q257" s="226">
        <v>0.00067000000000000002</v>
      </c>
      <c r="R257" s="226">
        <f>Q257*H257</f>
        <v>0.00060300000000000002</v>
      </c>
      <c r="S257" s="226">
        <v>0.02</v>
      </c>
      <c r="T257" s="227">
        <f>S257*H257</f>
        <v>0.018000000000000002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2079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2079</v>
      </c>
      <c r="BL257" s="14" t="s">
        <v>288</v>
      </c>
      <c r="BM257" s="228" t="s">
        <v>2064</v>
      </c>
    </row>
    <row r="258" s="2" customFormat="1" ht="21.75" customHeight="1">
      <c r="A258" s="29"/>
      <c r="B258" s="30"/>
      <c r="C258" s="217" t="s">
        <v>743</v>
      </c>
      <c r="D258" s="217" t="s">
        <v>284</v>
      </c>
      <c r="E258" s="218" t="s">
        <v>2065</v>
      </c>
      <c r="F258" s="219" t="s">
        <v>2066</v>
      </c>
      <c r="G258" s="220" t="s">
        <v>322</v>
      </c>
      <c r="H258" s="221">
        <v>0.29999999999999999</v>
      </c>
      <c r="I258" s="222">
        <v>3450</v>
      </c>
      <c r="J258" s="222">
        <f>ROUND(I258*H258,2)</f>
        <v>1035</v>
      </c>
      <c r="K258" s="223"/>
      <c r="L258" s="35"/>
      <c r="M258" s="224" t="s">
        <v>1</v>
      </c>
      <c r="N258" s="225" t="s">
        <v>38</v>
      </c>
      <c r="O258" s="226">
        <v>1.8999999999999999</v>
      </c>
      <c r="P258" s="226">
        <f>O258*H258</f>
        <v>0.56999999999999995</v>
      </c>
      <c r="Q258" s="226">
        <v>0.00093000000000000005</v>
      </c>
      <c r="R258" s="226">
        <f>Q258*H258</f>
        <v>0.00027900000000000001</v>
      </c>
      <c r="S258" s="226">
        <v>0.070000000000000007</v>
      </c>
      <c r="T258" s="227">
        <f>S258*H258</f>
        <v>0.021000000000000001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288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1035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1035</v>
      </c>
      <c r="BL258" s="14" t="s">
        <v>288</v>
      </c>
      <c r="BM258" s="228" t="s">
        <v>2067</v>
      </c>
    </row>
    <row r="259" s="2" customFormat="1" ht="21.75" customHeight="1">
      <c r="A259" s="29"/>
      <c r="B259" s="30"/>
      <c r="C259" s="217" t="s">
        <v>747</v>
      </c>
      <c r="D259" s="217" t="s">
        <v>284</v>
      </c>
      <c r="E259" s="218" t="s">
        <v>2068</v>
      </c>
      <c r="F259" s="219" t="s">
        <v>2069</v>
      </c>
      <c r="G259" s="220" t="s">
        <v>322</v>
      </c>
      <c r="H259" s="221">
        <v>0.14999999999999999</v>
      </c>
      <c r="I259" s="222">
        <v>5640</v>
      </c>
      <c r="J259" s="222">
        <f>ROUND(I259*H259,2)</f>
        <v>846</v>
      </c>
      <c r="K259" s="223"/>
      <c r="L259" s="35"/>
      <c r="M259" s="224" t="s">
        <v>1</v>
      </c>
      <c r="N259" s="225" t="s">
        <v>38</v>
      </c>
      <c r="O259" s="226">
        <v>3.2000000000000002</v>
      </c>
      <c r="P259" s="226">
        <f>O259*H259</f>
        <v>0.47999999999999998</v>
      </c>
      <c r="Q259" s="226">
        <v>0.0025899999999999999</v>
      </c>
      <c r="R259" s="226">
        <f>Q259*H259</f>
        <v>0.00038849999999999996</v>
      </c>
      <c r="S259" s="226">
        <v>0.126</v>
      </c>
      <c r="T259" s="227">
        <f>S259*H259</f>
        <v>0.0189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288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846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846</v>
      </c>
      <c r="BL259" s="14" t="s">
        <v>288</v>
      </c>
      <c r="BM259" s="228" t="s">
        <v>2070</v>
      </c>
    </row>
    <row r="260" s="2" customFormat="1" ht="21.75" customHeight="1">
      <c r="A260" s="29"/>
      <c r="B260" s="30"/>
      <c r="C260" s="217" t="s">
        <v>751</v>
      </c>
      <c r="D260" s="217" t="s">
        <v>284</v>
      </c>
      <c r="E260" s="218" t="s">
        <v>2071</v>
      </c>
      <c r="F260" s="219" t="s">
        <v>2072</v>
      </c>
      <c r="G260" s="220" t="s">
        <v>322</v>
      </c>
      <c r="H260" s="221">
        <v>0.14999999999999999</v>
      </c>
      <c r="I260" s="222">
        <v>7510</v>
      </c>
      <c r="J260" s="222">
        <f>ROUND(I260*H260,2)</f>
        <v>1126.5</v>
      </c>
      <c r="K260" s="223"/>
      <c r="L260" s="35"/>
      <c r="M260" s="224" t="s">
        <v>1</v>
      </c>
      <c r="N260" s="225" t="s">
        <v>38</v>
      </c>
      <c r="O260" s="226">
        <v>4.2000000000000002</v>
      </c>
      <c r="P260" s="226">
        <f>O260*H260</f>
        <v>0.63</v>
      </c>
      <c r="Q260" s="226">
        <v>0.0043400000000000001</v>
      </c>
      <c r="R260" s="226">
        <f>Q260*H260</f>
        <v>0.00065099999999999999</v>
      </c>
      <c r="S260" s="226">
        <v>0.28299999999999997</v>
      </c>
      <c r="T260" s="227">
        <f>S260*H260</f>
        <v>0.042449999999999995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288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1126.5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1126.5</v>
      </c>
      <c r="BL260" s="14" t="s">
        <v>288</v>
      </c>
      <c r="BM260" s="228" t="s">
        <v>2073</v>
      </c>
    </row>
    <row r="261" s="2" customFormat="1" ht="21.75" customHeight="1">
      <c r="A261" s="29"/>
      <c r="B261" s="30"/>
      <c r="C261" s="217" t="s">
        <v>757</v>
      </c>
      <c r="D261" s="217" t="s">
        <v>284</v>
      </c>
      <c r="E261" s="218" t="s">
        <v>2074</v>
      </c>
      <c r="F261" s="219" t="s">
        <v>2075</v>
      </c>
      <c r="G261" s="220" t="s">
        <v>501</v>
      </c>
      <c r="H261" s="221">
        <v>1</v>
      </c>
      <c r="I261" s="222">
        <v>68000</v>
      </c>
      <c r="J261" s="222">
        <f>ROUND(I261*H261,2)</f>
        <v>68000</v>
      </c>
      <c r="K261" s="223"/>
      <c r="L261" s="35"/>
      <c r="M261" s="224" t="s">
        <v>1</v>
      </c>
      <c r="N261" s="225" t="s">
        <v>38</v>
      </c>
      <c r="O261" s="226">
        <v>0</v>
      </c>
      <c r="P261" s="226">
        <f>O261*H261</f>
        <v>0</v>
      </c>
      <c r="Q261" s="226">
        <v>2.33887</v>
      </c>
      <c r="R261" s="226">
        <f>Q261*H261</f>
        <v>2.33887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544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68000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68000</v>
      </c>
      <c r="BL261" s="14" t="s">
        <v>544</v>
      </c>
      <c r="BM261" s="228" t="s">
        <v>2076</v>
      </c>
    </row>
    <row r="262" s="12" customFormat="1" ht="22.8" customHeight="1">
      <c r="A262" s="12"/>
      <c r="B262" s="202"/>
      <c r="C262" s="203"/>
      <c r="D262" s="204" t="s">
        <v>72</v>
      </c>
      <c r="E262" s="215" t="s">
        <v>755</v>
      </c>
      <c r="F262" s="215" t="s">
        <v>756</v>
      </c>
      <c r="G262" s="203"/>
      <c r="H262" s="203"/>
      <c r="I262" s="203"/>
      <c r="J262" s="216">
        <f>BK262</f>
        <v>103881.47</v>
      </c>
      <c r="K262" s="203"/>
      <c r="L262" s="207"/>
      <c r="M262" s="208"/>
      <c r="N262" s="209"/>
      <c r="O262" s="209"/>
      <c r="P262" s="210">
        <f>P263</f>
        <v>65.576159999999987</v>
      </c>
      <c r="Q262" s="209"/>
      <c r="R262" s="210">
        <f>R263</f>
        <v>0</v>
      </c>
      <c r="S262" s="209"/>
      <c r="T262" s="211">
        <f>T263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12" t="s">
        <v>80</v>
      </c>
      <c r="AT262" s="213" t="s">
        <v>72</v>
      </c>
      <c r="AU262" s="213" t="s">
        <v>80</v>
      </c>
      <c r="AY262" s="212" t="s">
        <v>282</v>
      </c>
      <c r="BK262" s="214">
        <f>BK263</f>
        <v>103881.47</v>
      </c>
    </row>
    <row r="263" s="2" customFormat="1" ht="21.75" customHeight="1">
      <c r="A263" s="29"/>
      <c r="B263" s="30"/>
      <c r="C263" s="217" t="s">
        <v>764</v>
      </c>
      <c r="D263" s="217" t="s">
        <v>284</v>
      </c>
      <c r="E263" s="218" t="s">
        <v>2077</v>
      </c>
      <c r="F263" s="219" t="s">
        <v>2078</v>
      </c>
      <c r="G263" s="220" t="s">
        <v>429</v>
      </c>
      <c r="H263" s="221">
        <v>157.63499999999999</v>
      </c>
      <c r="I263" s="222">
        <v>659</v>
      </c>
      <c r="J263" s="222">
        <f>ROUND(I263*H263,2)</f>
        <v>103881.47</v>
      </c>
      <c r="K263" s="223"/>
      <c r="L263" s="35"/>
      <c r="M263" s="224" t="s">
        <v>1</v>
      </c>
      <c r="N263" s="225" t="s">
        <v>38</v>
      </c>
      <c r="O263" s="226">
        <v>0.41599999999999998</v>
      </c>
      <c r="P263" s="226">
        <f>O263*H263</f>
        <v>65.576159999999987</v>
      </c>
      <c r="Q263" s="226">
        <v>0</v>
      </c>
      <c r="R263" s="226">
        <f>Q263*H263</f>
        <v>0</v>
      </c>
      <c r="S263" s="226">
        <v>0</v>
      </c>
      <c r="T263" s="227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288</v>
      </c>
      <c r="AT263" s="228" t="s">
        <v>284</v>
      </c>
      <c r="AU263" s="228" t="s">
        <v>82</v>
      </c>
      <c r="AY263" s="14" t="s">
        <v>282</v>
      </c>
      <c r="BE263" s="229">
        <f>IF(N263="základní",J263,0)</f>
        <v>103881.47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103881.47</v>
      </c>
      <c r="BL263" s="14" t="s">
        <v>288</v>
      </c>
      <c r="BM263" s="228" t="s">
        <v>994</v>
      </c>
    </row>
    <row r="264" s="12" customFormat="1" ht="25.92" customHeight="1">
      <c r="A264" s="12"/>
      <c r="B264" s="202"/>
      <c r="C264" s="203"/>
      <c r="D264" s="204" t="s">
        <v>72</v>
      </c>
      <c r="E264" s="205" t="s">
        <v>2079</v>
      </c>
      <c r="F264" s="205" t="s">
        <v>2080</v>
      </c>
      <c r="G264" s="203"/>
      <c r="H264" s="203"/>
      <c r="I264" s="203"/>
      <c r="J264" s="206">
        <f>BK264</f>
        <v>41857.729999999996</v>
      </c>
      <c r="K264" s="203"/>
      <c r="L264" s="207"/>
      <c r="M264" s="208"/>
      <c r="N264" s="209"/>
      <c r="O264" s="209"/>
      <c r="P264" s="210">
        <f>P265+P273</f>
        <v>11.731984000000001</v>
      </c>
      <c r="Q264" s="209"/>
      <c r="R264" s="210">
        <f>R265+R273</f>
        <v>0.26049800000000001</v>
      </c>
      <c r="S264" s="209"/>
      <c r="T264" s="211">
        <f>T265+T273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2" t="s">
        <v>82</v>
      </c>
      <c r="AT264" s="213" t="s">
        <v>72</v>
      </c>
      <c r="AU264" s="213" t="s">
        <v>73</v>
      </c>
      <c r="AY264" s="212" t="s">
        <v>282</v>
      </c>
      <c r="BK264" s="214">
        <f>BK265+BK273</f>
        <v>41857.729999999996</v>
      </c>
    </row>
    <row r="265" s="12" customFormat="1" ht="22.8" customHeight="1">
      <c r="A265" s="12"/>
      <c r="B265" s="202"/>
      <c r="C265" s="203"/>
      <c r="D265" s="204" t="s">
        <v>72</v>
      </c>
      <c r="E265" s="215" t="s">
        <v>2081</v>
      </c>
      <c r="F265" s="215" t="s">
        <v>2082</v>
      </c>
      <c r="G265" s="203"/>
      <c r="H265" s="203"/>
      <c r="I265" s="203"/>
      <c r="J265" s="216">
        <f>BK265</f>
        <v>4977.9899999999998</v>
      </c>
      <c r="K265" s="203"/>
      <c r="L265" s="207"/>
      <c r="M265" s="208"/>
      <c r="N265" s="209"/>
      <c r="O265" s="209"/>
      <c r="P265" s="210">
        <f>SUM(P266:P272)</f>
        <v>5.7469330000000003</v>
      </c>
      <c r="Q265" s="209"/>
      <c r="R265" s="210">
        <f>SUM(R266:R272)</f>
        <v>0.12657800000000002</v>
      </c>
      <c r="S265" s="209"/>
      <c r="T265" s="211">
        <f>SUM(T266:T272)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2" t="s">
        <v>82</v>
      </c>
      <c r="AT265" s="213" t="s">
        <v>72</v>
      </c>
      <c r="AU265" s="213" t="s">
        <v>80</v>
      </c>
      <c r="AY265" s="212" t="s">
        <v>282</v>
      </c>
      <c r="BK265" s="214">
        <f>SUM(BK266:BK272)</f>
        <v>4977.9899999999998</v>
      </c>
    </row>
    <row r="266" s="2" customFormat="1" ht="21.75" customHeight="1">
      <c r="A266" s="29"/>
      <c r="B266" s="30"/>
      <c r="C266" s="217" t="s">
        <v>768</v>
      </c>
      <c r="D266" s="217" t="s">
        <v>284</v>
      </c>
      <c r="E266" s="218" t="s">
        <v>2083</v>
      </c>
      <c r="F266" s="219" t="s">
        <v>2084</v>
      </c>
      <c r="G266" s="220" t="s">
        <v>287</v>
      </c>
      <c r="H266" s="221">
        <v>2.6480000000000001</v>
      </c>
      <c r="I266" s="222">
        <v>10.1</v>
      </c>
      <c r="J266" s="222">
        <f>ROUND(I266*H266,2)</f>
        <v>26.739999999999998</v>
      </c>
      <c r="K266" s="223"/>
      <c r="L266" s="35"/>
      <c r="M266" s="224" t="s">
        <v>1</v>
      </c>
      <c r="N266" s="225" t="s">
        <v>38</v>
      </c>
      <c r="O266" s="226">
        <v>0.024</v>
      </c>
      <c r="P266" s="226">
        <f>O266*H266</f>
        <v>0.063552000000000011</v>
      </c>
      <c r="Q266" s="226">
        <v>0</v>
      </c>
      <c r="R266" s="226">
        <f>Q266*H266</f>
        <v>0</v>
      </c>
      <c r="S266" s="226">
        <v>0</v>
      </c>
      <c r="T266" s="227">
        <f>S266*H266</f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228" t="s">
        <v>345</v>
      </c>
      <c r="AT266" s="228" t="s">
        <v>284</v>
      </c>
      <c r="AU266" s="228" t="s">
        <v>82</v>
      </c>
      <c r="AY266" s="14" t="s">
        <v>282</v>
      </c>
      <c r="BE266" s="229">
        <f>IF(N266="základní",J266,0)</f>
        <v>26.739999999999998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14" t="s">
        <v>80</v>
      </c>
      <c r="BK266" s="229">
        <f>ROUND(I266*H266,2)</f>
        <v>26.739999999999998</v>
      </c>
      <c r="BL266" s="14" t="s">
        <v>345</v>
      </c>
      <c r="BM266" s="228" t="s">
        <v>2085</v>
      </c>
    </row>
    <row r="267" s="2" customFormat="1" ht="21.75" customHeight="1">
      <c r="A267" s="29"/>
      <c r="B267" s="30"/>
      <c r="C267" s="217" t="s">
        <v>772</v>
      </c>
      <c r="D267" s="217" t="s">
        <v>284</v>
      </c>
      <c r="E267" s="218" t="s">
        <v>2086</v>
      </c>
      <c r="F267" s="219" t="s">
        <v>2087</v>
      </c>
      <c r="G267" s="220" t="s">
        <v>287</v>
      </c>
      <c r="H267" s="221">
        <v>15.593999999999999</v>
      </c>
      <c r="I267" s="222">
        <v>22</v>
      </c>
      <c r="J267" s="222">
        <f>ROUND(I267*H267,2)</f>
        <v>343.06999999999999</v>
      </c>
      <c r="K267" s="223"/>
      <c r="L267" s="35"/>
      <c r="M267" s="224" t="s">
        <v>1</v>
      </c>
      <c r="N267" s="225" t="s">
        <v>38</v>
      </c>
      <c r="O267" s="226">
        <v>0.053999999999999999</v>
      </c>
      <c r="P267" s="226">
        <f>O267*H267</f>
        <v>0.84207599999999994</v>
      </c>
      <c r="Q267" s="226">
        <v>0</v>
      </c>
      <c r="R267" s="226">
        <f>Q267*H267</f>
        <v>0</v>
      </c>
      <c r="S267" s="226">
        <v>0</v>
      </c>
      <c r="T267" s="227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228" t="s">
        <v>345</v>
      </c>
      <c r="AT267" s="228" t="s">
        <v>284</v>
      </c>
      <c r="AU267" s="228" t="s">
        <v>82</v>
      </c>
      <c r="AY267" s="14" t="s">
        <v>282</v>
      </c>
      <c r="BE267" s="229">
        <f>IF(N267="základní",J267,0)</f>
        <v>343.06999999999999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4" t="s">
        <v>80</v>
      </c>
      <c r="BK267" s="229">
        <f>ROUND(I267*H267,2)</f>
        <v>343.06999999999999</v>
      </c>
      <c r="BL267" s="14" t="s">
        <v>345</v>
      </c>
      <c r="BM267" s="228" t="s">
        <v>2088</v>
      </c>
    </row>
    <row r="268" s="2" customFormat="1" ht="16.5" customHeight="1">
      <c r="A268" s="29"/>
      <c r="B268" s="30"/>
      <c r="C268" s="230" t="s">
        <v>879</v>
      </c>
      <c r="D268" s="230" t="s">
        <v>378</v>
      </c>
      <c r="E268" s="231" t="s">
        <v>2089</v>
      </c>
      <c r="F268" s="232" t="s">
        <v>2090</v>
      </c>
      <c r="G268" s="233" t="s">
        <v>429</v>
      </c>
      <c r="H268" s="234">
        <v>0.0060000000000000001</v>
      </c>
      <c r="I268" s="235">
        <v>48300</v>
      </c>
      <c r="J268" s="235">
        <f>ROUND(I268*H268,2)</f>
        <v>289.80000000000001</v>
      </c>
      <c r="K268" s="236"/>
      <c r="L268" s="237"/>
      <c r="M268" s="238" t="s">
        <v>1</v>
      </c>
      <c r="N268" s="239" t="s">
        <v>38</v>
      </c>
      <c r="O268" s="226">
        <v>0</v>
      </c>
      <c r="P268" s="226">
        <f>O268*H268</f>
        <v>0</v>
      </c>
      <c r="Q268" s="226">
        <v>1</v>
      </c>
      <c r="R268" s="226">
        <f>Q268*H268</f>
        <v>0.0060000000000000001</v>
      </c>
      <c r="S268" s="226">
        <v>0</v>
      </c>
      <c r="T268" s="227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228" t="s">
        <v>410</v>
      </c>
      <c r="AT268" s="228" t="s">
        <v>378</v>
      </c>
      <c r="AU268" s="228" t="s">
        <v>82</v>
      </c>
      <c r="AY268" s="14" t="s">
        <v>282</v>
      </c>
      <c r="BE268" s="229">
        <f>IF(N268="základní",J268,0)</f>
        <v>289.80000000000001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14" t="s">
        <v>80</v>
      </c>
      <c r="BK268" s="229">
        <f>ROUND(I268*H268,2)</f>
        <v>289.80000000000001</v>
      </c>
      <c r="BL268" s="14" t="s">
        <v>345</v>
      </c>
      <c r="BM268" s="228" t="s">
        <v>2091</v>
      </c>
    </row>
    <row r="269" s="2" customFormat="1" ht="21.75" customHeight="1">
      <c r="A269" s="29"/>
      <c r="B269" s="30"/>
      <c r="C269" s="217" t="s">
        <v>880</v>
      </c>
      <c r="D269" s="217" t="s">
        <v>284</v>
      </c>
      <c r="E269" s="218" t="s">
        <v>2092</v>
      </c>
      <c r="F269" s="219" t="s">
        <v>2093</v>
      </c>
      <c r="G269" s="220" t="s">
        <v>287</v>
      </c>
      <c r="H269" s="221">
        <v>2.6480000000000001</v>
      </c>
      <c r="I269" s="222">
        <v>102</v>
      </c>
      <c r="J269" s="222">
        <f>ROUND(I269*H269,2)</f>
        <v>270.10000000000002</v>
      </c>
      <c r="K269" s="223"/>
      <c r="L269" s="35"/>
      <c r="M269" s="224" t="s">
        <v>1</v>
      </c>
      <c r="N269" s="225" t="s">
        <v>38</v>
      </c>
      <c r="O269" s="226">
        <v>0.222</v>
      </c>
      <c r="P269" s="226">
        <f>O269*H269</f>
        <v>0.58785600000000005</v>
      </c>
      <c r="Q269" s="226">
        <v>0.00040000000000000002</v>
      </c>
      <c r="R269" s="226">
        <f>Q269*H269</f>
        <v>0.0010592000000000002</v>
      </c>
      <c r="S269" s="226">
        <v>0</v>
      </c>
      <c r="T269" s="227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228" t="s">
        <v>345</v>
      </c>
      <c r="AT269" s="228" t="s">
        <v>284</v>
      </c>
      <c r="AU269" s="228" t="s">
        <v>82</v>
      </c>
      <c r="AY269" s="14" t="s">
        <v>282</v>
      </c>
      <c r="BE269" s="229">
        <f>IF(N269="základní",J269,0)</f>
        <v>270.10000000000002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14" t="s">
        <v>80</v>
      </c>
      <c r="BK269" s="229">
        <f>ROUND(I269*H269,2)</f>
        <v>270.10000000000002</v>
      </c>
      <c r="BL269" s="14" t="s">
        <v>345</v>
      </c>
      <c r="BM269" s="228" t="s">
        <v>2094</v>
      </c>
    </row>
    <row r="270" s="2" customFormat="1" ht="21.75" customHeight="1">
      <c r="A270" s="29"/>
      <c r="B270" s="30"/>
      <c r="C270" s="217" t="s">
        <v>881</v>
      </c>
      <c r="D270" s="217" t="s">
        <v>284</v>
      </c>
      <c r="E270" s="218" t="s">
        <v>2095</v>
      </c>
      <c r="F270" s="219" t="s">
        <v>2096</v>
      </c>
      <c r="G270" s="220" t="s">
        <v>287</v>
      </c>
      <c r="H270" s="221">
        <v>15.593999999999999</v>
      </c>
      <c r="I270" s="222">
        <v>117</v>
      </c>
      <c r="J270" s="222">
        <f>ROUND(I270*H270,2)</f>
        <v>1824.5</v>
      </c>
      <c r="K270" s="223"/>
      <c r="L270" s="35"/>
      <c r="M270" s="224" t="s">
        <v>1</v>
      </c>
      <c r="N270" s="225" t="s">
        <v>38</v>
      </c>
      <c r="O270" s="226">
        <v>0.26000000000000001</v>
      </c>
      <c r="P270" s="226">
        <f>O270*H270</f>
        <v>4.0544399999999996</v>
      </c>
      <c r="Q270" s="226">
        <v>0.00040000000000000002</v>
      </c>
      <c r="R270" s="226">
        <f>Q270*H270</f>
        <v>0.0062376000000000003</v>
      </c>
      <c r="S270" s="226">
        <v>0</v>
      </c>
      <c r="T270" s="227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228" t="s">
        <v>345</v>
      </c>
      <c r="AT270" s="228" t="s">
        <v>284</v>
      </c>
      <c r="AU270" s="228" t="s">
        <v>82</v>
      </c>
      <c r="AY270" s="14" t="s">
        <v>282</v>
      </c>
      <c r="BE270" s="229">
        <f>IF(N270="základní",J270,0)</f>
        <v>1824.5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14" t="s">
        <v>80</v>
      </c>
      <c r="BK270" s="229">
        <f>ROUND(I270*H270,2)</f>
        <v>1824.5</v>
      </c>
      <c r="BL270" s="14" t="s">
        <v>345</v>
      </c>
      <c r="BM270" s="228" t="s">
        <v>2097</v>
      </c>
    </row>
    <row r="271" s="2" customFormat="1" ht="33" customHeight="1">
      <c r="A271" s="29"/>
      <c r="B271" s="30"/>
      <c r="C271" s="230" t="s">
        <v>883</v>
      </c>
      <c r="D271" s="230" t="s">
        <v>378</v>
      </c>
      <c r="E271" s="231" t="s">
        <v>2098</v>
      </c>
      <c r="F271" s="232" t="s">
        <v>2099</v>
      </c>
      <c r="G271" s="233" t="s">
        <v>287</v>
      </c>
      <c r="H271" s="234">
        <v>20.978000000000002</v>
      </c>
      <c r="I271" s="235">
        <v>100</v>
      </c>
      <c r="J271" s="235">
        <f>ROUND(I271*H271,2)</f>
        <v>2097.8000000000002</v>
      </c>
      <c r="K271" s="236"/>
      <c r="L271" s="237"/>
      <c r="M271" s="238" t="s">
        <v>1</v>
      </c>
      <c r="N271" s="239" t="s">
        <v>38</v>
      </c>
      <c r="O271" s="226">
        <v>0</v>
      </c>
      <c r="P271" s="226">
        <f>O271*H271</f>
        <v>0</v>
      </c>
      <c r="Q271" s="226">
        <v>0.0054000000000000003</v>
      </c>
      <c r="R271" s="226">
        <f>Q271*H271</f>
        <v>0.11328120000000001</v>
      </c>
      <c r="S271" s="226">
        <v>0</v>
      </c>
      <c r="T271" s="227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228" t="s">
        <v>410</v>
      </c>
      <c r="AT271" s="228" t="s">
        <v>378</v>
      </c>
      <c r="AU271" s="228" t="s">
        <v>82</v>
      </c>
      <c r="AY271" s="14" t="s">
        <v>282</v>
      </c>
      <c r="BE271" s="229">
        <f>IF(N271="základní",J271,0)</f>
        <v>2097.8000000000002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14" t="s">
        <v>80</v>
      </c>
      <c r="BK271" s="229">
        <f>ROUND(I271*H271,2)</f>
        <v>2097.8000000000002</v>
      </c>
      <c r="BL271" s="14" t="s">
        <v>345</v>
      </c>
      <c r="BM271" s="228" t="s">
        <v>2100</v>
      </c>
    </row>
    <row r="272" s="2" customFormat="1" ht="21.75" customHeight="1">
      <c r="A272" s="29"/>
      <c r="B272" s="30"/>
      <c r="C272" s="217" t="s">
        <v>887</v>
      </c>
      <c r="D272" s="217" t="s">
        <v>284</v>
      </c>
      <c r="E272" s="218" t="s">
        <v>2101</v>
      </c>
      <c r="F272" s="219" t="s">
        <v>2102</v>
      </c>
      <c r="G272" s="220" t="s">
        <v>429</v>
      </c>
      <c r="H272" s="221">
        <v>0.127</v>
      </c>
      <c r="I272" s="222">
        <v>992</v>
      </c>
      <c r="J272" s="222">
        <f>ROUND(I272*H272,2)</f>
        <v>125.98</v>
      </c>
      <c r="K272" s="223"/>
      <c r="L272" s="35"/>
      <c r="M272" s="224" t="s">
        <v>1</v>
      </c>
      <c r="N272" s="225" t="s">
        <v>38</v>
      </c>
      <c r="O272" s="226">
        <v>1.567</v>
      </c>
      <c r="P272" s="226">
        <f>O272*H272</f>
        <v>0.19900899999999999</v>
      </c>
      <c r="Q272" s="226">
        <v>0</v>
      </c>
      <c r="R272" s="226">
        <f>Q272*H272</f>
        <v>0</v>
      </c>
      <c r="S272" s="226">
        <v>0</v>
      </c>
      <c r="T272" s="227">
        <f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228" t="s">
        <v>345</v>
      </c>
      <c r="AT272" s="228" t="s">
        <v>284</v>
      </c>
      <c r="AU272" s="228" t="s">
        <v>82</v>
      </c>
      <c r="AY272" s="14" t="s">
        <v>282</v>
      </c>
      <c r="BE272" s="229">
        <f>IF(N272="základní",J272,0)</f>
        <v>125.98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14" t="s">
        <v>80</v>
      </c>
      <c r="BK272" s="229">
        <f>ROUND(I272*H272,2)</f>
        <v>125.98</v>
      </c>
      <c r="BL272" s="14" t="s">
        <v>345</v>
      </c>
      <c r="BM272" s="228" t="s">
        <v>2103</v>
      </c>
    </row>
    <row r="273" s="12" customFormat="1" ht="22.8" customHeight="1">
      <c r="A273" s="12"/>
      <c r="B273" s="202"/>
      <c r="C273" s="203"/>
      <c r="D273" s="204" t="s">
        <v>72</v>
      </c>
      <c r="E273" s="215" t="s">
        <v>2104</v>
      </c>
      <c r="F273" s="215" t="s">
        <v>2105</v>
      </c>
      <c r="G273" s="203"/>
      <c r="H273" s="203"/>
      <c r="I273" s="203"/>
      <c r="J273" s="216">
        <f>BK273</f>
        <v>36879.739999999998</v>
      </c>
      <c r="K273" s="203"/>
      <c r="L273" s="207"/>
      <c r="M273" s="208"/>
      <c r="N273" s="209"/>
      <c r="O273" s="209"/>
      <c r="P273" s="210">
        <f>SUM(P274:P278)</f>
        <v>5.9850510000000003</v>
      </c>
      <c r="Q273" s="209"/>
      <c r="R273" s="210">
        <f>SUM(R274:R278)</f>
        <v>0.13392000000000001</v>
      </c>
      <c r="S273" s="209"/>
      <c r="T273" s="211">
        <f>SUM(T274:T278)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12" t="s">
        <v>82</v>
      </c>
      <c r="AT273" s="213" t="s">
        <v>72</v>
      </c>
      <c r="AU273" s="213" t="s">
        <v>80</v>
      </c>
      <c r="AY273" s="212" t="s">
        <v>282</v>
      </c>
      <c r="BK273" s="214">
        <f>SUM(BK274:BK278)</f>
        <v>36879.739999999998</v>
      </c>
    </row>
    <row r="274" s="2" customFormat="1" ht="21.75" customHeight="1">
      <c r="A274" s="29"/>
      <c r="B274" s="30"/>
      <c r="C274" s="217" t="s">
        <v>891</v>
      </c>
      <c r="D274" s="217" t="s">
        <v>284</v>
      </c>
      <c r="E274" s="218" t="s">
        <v>2106</v>
      </c>
      <c r="F274" s="219" t="s">
        <v>2107</v>
      </c>
      <c r="G274" s="220" t="s">
        <v>287</v>
      </c>
      <c r="H274" s="221">
        <v>12.321</v>
      </c>
      <c r="I274" s="222">
        <v>163</v>
      </c>
      <c r="J274" s="222">
        <f>ROUND(I274*H274,2)</f>
        <v>2008.3199999999999</v>
      </c>
      <c r="K274" s="223"/>
      <c r="L274" s="35"/>
      <c r="M274" s="224" t="s">
        <v>1</v>
      </c>
      <c r="N274" s="225" t="s">
        <v>38</v>
      </c>
      <c r="O274" s="226">
        <v>0.21099999999999999</v>
      </c>
      <c r="P274" s="226">
        <f>O274*H274</f>
        <v>2.5997309999999998</v>
      </c>
      <c r="Q274" s="226">
        <v>0.0060000000000000001</v>
      </c>
      <c r="R274" s="226">
        <f>Q274*H274</f>
        <v>0.073926000000000006</v>
      </c>
      <c r="S274" s="226">
        <v>0</v>
      </c>
      <c r="T274" s="227">
        <f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228" t="s">
        <v>345</v>
      </c>
      <c r="AT274" s="228" t="s">
        <v>284</v>
      </c>
      <c r="AU274" s="228" t="s">
        <v>82</v>
      </c>
      <c r="AY274" s="14" t="s">
        <v>282</v>
      </c>
      <c r="BE274" s="229">
        <f>IF(N274="základní",J274,0)</f>
        <v>2008.3199999999999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14" t="s">
        <v>80</v>
      </c>
      <c r="BK274" s="229">
        <f>ROUND(I274*H274,2)</f>
        <v>2008.3199999999999</v>
      </c>
      <c r="BL274" s="14" t="s">
        <v>345</v>
      </c>
      <c r="BM274" s="228" t="s">
        <v>1343</v>
      </c>
    </row>
    <row r="275" s="2" customFormat="1" ht="16.5" customHeight="1">
      <c r="A275" s="29"/>
      <c r="B275" s="30"/>
      <c r="C275" s="230" t="s">
        <v>892</v>
      </c>
      <c r="D275" s="230" t="s">
        <v>378</v>
      </c>
      <c r="E275" s="231" t="s">
        <v>2108</v>
      </c>
      <c r="F275" s="232" t="s">
        <v>2109</v>
      </c>
      <c r="G275" s="233" t="s">
        <v>287</v>
      </c>
      <c r="H275" s="234">
        <v>14.169000000000001</v>
      </c>
      <c r="I275" s="235">
        <v>2226</v>
      </c>
      <c r="J275" s="235">
        <f>ROUND(I275*H275,2)</f>
        <v>31540.189999999999</v>
      </c>
      <c r="K275" s="236"/>
      <c r="L275" s="237"/>
      <c r="M275" s="238" t="s">
        <v>1</v>
      </c>
      <c r="N275" s="239" t="s">
        <v>38</v>
      </c>
      <c r="O275" s="226">
        <v>0</v>
      </c>
      <c r="P275" s="226">
        <f>O275*H275</f>
        <v>0</v>
      </c>
      <c r="Q275" s="226">
        <v>0</v>
      </c>
      <c r="R275" s="226">
        <f>Q275*H275</f>
        <v>0</v>
      </c>
      <c r="S275" s="226">
        <v>0</v>
      </c>
      <c r="T275" s="227">
        <f>S275*H275</f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228" t="s">
        <v>410</v>
      </c>
      <c r="AT275" s="228" t="s">
        <v>378</v>
      </c>
      <c r="AU275" s="228" t="s">
        <v>82</v>
      </c>
      <c r="AY275" s="14" t="s">
        <v>282</v>
      </c>
      <c r="BE275" s="229">
        <f>IF(N275="základní",J275,0)</f>
        <v>31540.189999999999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14" t="s">
        <v>80</v>
      </c>
      <c r="BK275" s="229">
        <f>ROUND(I275*H275,2)</f>
        <v>31540.189999999999</v>
      </c>
      <c r="BL275" s="14" t="s">
        <v>345</v>
      </c>
      <c r="BM275" s="228" t="s">
        <v>1345</v>
      </c>
    </row>
    <row r="276" s="2" customFormat="1" ht="21.75" customHeight="1">
      <c r="A276" s="29"/>
      <c r="B276" s="30"/>
      <c r="C276" s="217" t="s">
        <v>893</v>
      </c>
      <c r="D276" s="217" t="s">
        <v>284</v>
      </c>
      <c r="E276" s="218" t="s">
        <v>2110</v>
      </c>
      <c r="F276" s="219" t="s">
        <v>2111</v>
      </c>
      <c r="G276" s="220" t="s">
        <v>287</v>
      </c>
      <c r="H276" s="221">
        <v>15.84</v>
      </c>
      <c r="I276" s="222">
        <v>121</v>
      </c>
      <c r="J276" s="222">
        <f>ROUND(I276*H276,2)</f>
        <v>1916.6400000000001</v>
      </c>
      <c r="K276" s="223"/>
      <c r="L276" s="35"/>
      <c r="M276" s="224" t="s">
        <v>1</v>
      </c>
      <c r="N276" s="225" t="s">
        <v>38</v>
      </c>
      <c r="O276" s="226">
        <v>0.19900000000000001</v>
      </c>
      <c r="P276" s="226">
        <f>O276*H276</f>
        <v>3.1521600000000003</v>
      </c>
      <c r="Q276" s="226">
        <v>0.0030000000000000001</v>
      </c>
      <c r="R276" s="226">
        <f>Q276*H276</f>
        <v>0.04752</v>
      </c>
      <c r="S276" s="226">
        <v>0</v>
      </c>
      <c r="T276" s="227">
        <f>S276*H276</f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228" t="s">
        <v>345</v>
      </c>
      <c r="AT276" s="228" t="s">
        <v>284</v>
      </c>
      <c r="AU276" s="228" t="s">
        <v>82</v>
      </c>
      <c r="AY276" s="14" t="s">
        <v>282</v>
      </c>
      <c r="BE276" s="229">
        <f>IF(N276="základní",J276,0)</f>
        <v>1916.6400000000001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14" t="s">
        <v>80</v>
      </c>
      <c r="BK276" s="229">
        <f>ROUND(I276*H276,2)</f>
        <v>1916.6400000000001</v>
      </c>
      <c r="BL276" s="14" t="s">
        <v>345</v>
      </c>
      <c r="BM276" s="228" t="s">
        <v>2112</v>
      </c>
    </row>
    <row r="277" s="2" customFormat="1" ht="16.5" customHeight="1">
      <c r="A277" s="29"/>
      <c r="B277" s="30"/>
      <c r="C277" s="230" t="s">
        <v>966</v>
      </c>
      <c r="D277" s="230" t="s">
        <v>378</v>
      </c>
      <c r="E277" s="231" t="s">
        <v>2113</v>
      </c>
      <c r="F277" s="232" t="s">
        <v>2114</v>
      </c>
      <c r="G277" s="233" t="s">
        <v>287</v>
      </c>
      <c r="H277" s="234">
        <v>16.632000000000001</v>
      </c>
      <c r="I277" s="235">
        <v>77.599999999999994</v>
      </c>
      <c r="J277" s="235">
        <f>ROUND(I277*H277,2)</f>
        <v>1290.6400000000001</v>
      </c>
      <c r="K277" s="236"/>
      <c r="L277" s="237"/>
      <c r="M277" s="238" t="s">
        <v>1</v>
      </c>
      <c r="N277" s="239" t="s">
        <v>38</v>
      </c>
      <c r="O277" s="226">
        <v>0</v>
      </c>
      <c r="P277" s="226">
        <f>O277*H277</f>
        <v>0</v>
      </c>
      <c r="Q277" s="226">
        <v>0.00075000000000000002</v>
      </c>
      <c r="R277" s="226">
        <f>Q277*H277</f>
        <v>0.012474000000000001</v>
      </c>
      <c r="S277" s="226">
        <v>0</v>
      </c>
      <c r="T277" s="227">
        <f>S277*H277</f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228" t="s">
        <v>410</v>
      </c>
      <c r="AT277" s="228" t="s">
        <v>378</v>
      </c>
      <c r="AU277" s="228" t="s">
        <v>82</v>
      </c>
      <c r="AY277" s="14" t="s">
        <v>282</v>
      </c>
      <c r="BE277" s="229">
        <f>IF(N277="základní",J277,0)</f>
        <v>1290.6400000000001</v>
      </c>
      <c r="BF277" s="229">
        <f>IF(N277="snížená",J277,0)</f>
        <v>0</v>
      </c>
      <c r="BG277" s="229">
        <f>IF(N277="zákl. přenesená",J277,0)</f>
        <v>0</v>
      </c>
      <c r="BH277" s="229">
        <f>IF(N277="sníž. přenesená",J277,0)</f>
        <v>0</v>
      </c>
      <c r="BI277" s="229">
        <f>IF(N277="nulová",J277,0)</f>
        <v>0</v>
      </c>
      <c r="BJ277" s="14" t="s">
        <v>80</v>
      </c>
      <c r="BK277" s="229">
        <f>ROUND(I277*H277,2)</f>
        <v>1290.6400000000001</v>
      </c>
      <c r="BL277" s="14" t="s">
        <v>345</v>
      </c>
      <c r="BM277" s="228" t="s">
        <v>2115</v>
      </c>
    </row>
    <row r="278" s="2" customFormat="1" ht="21.75" customHeight="1">
      <c r="A278" s="29"/>
      <c r="B278" s="30"/>
      <c r="C278" s="217" t="s">
        <v>967</v>
      </c>
      <c r="D278" s="217" t="s">
        <v>284</v>
      </c>
      <c r="E278" s="218" t="s">
        <v>2116</v>
      </c>
      <c r="F278" s="219" t="s">
        <v>2117</v>
      </c>
      <c r="G278" s="220" t="s">
        <v>429</v>
      </c>
      <c r="H278" s="221">
        <v>0.13400000000000001</v>
      </c>
      <c r="I278" s="222">
        <v>925</v>
      </c>
      <c r="J278" s="222">
        <f>ROUND(I278*H278,2)</f>
        <v>123.95</v>
      </c>
      <c r="K278" s="223"/>
      <c r="L278" s="35"/>
      <c r="M278" s="240" t="s">
        <v>1</v>
      </c>
      <c r="N278" s="241" t="s">
        <v>38</v>
      </c>
      <c r="O278" s="242">
        <v>1.74</v>
      </c>
      <c r="P278" s="242">
        <f>O278*H278</f>
        <v>0.23316000000000001</v>
      </c>
      <c r="Q278" s="242">
        <v>0</v>
      </c>
      <c r="R278" s="242">
        <f>Q278*H278</f>
        <v>0</v>
      </c>
      <c r="S278" s="242">
        <v>0</v>
      </c>
      <c r="T278" s="243">
        <f>S278*H278</f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228" t="s">
        <v>345</v>
      </c>
      <c r="AT278" s="228" t="s">
        <v>284</v>
      </c>
      <c r="AU278" s="228" t="s">
        <v>82</v>
      </c>
      <c r="AY278" s="14" t="s">
        <v>282</v>
      </c>
      <c r="BE278" s="229">
        <f>IF(N278="základní",J278,0)</f>
        <v>123.95</v>
      </c>
      <c r="BF278" s="229">
        <f>IF(N278="snížená",J278,0)</f>
        <v>0</v>
      </c>
      <c r="BG278" s="229">
        <f>IF(N278="zákl. přenesená",J278,0)</f>
        <v>0</v>
      </c>
      <c r="BH278" s="229">
        <f>IF(N278="sníž. přenesená",J278,0)</f>
        <v>0</v>
      </c>
      <c r="BI278" s="229">
        <f>IF(N278="nulová",J278,0)</f>
        <v>0</v>
      </c>
      <c r="BJ278" s="14" t="s">
        <v>80</v>
      </c>
      <c r="BK278" s="229">
        <f>ROUND(I278*H278,2)</f>
        <v>123.95</v>
      </c>
      <c r="BL278" s="14" t="s">
        <v>345</v>
      </c>
      <c r="BM278" s="228" t="s">
        <v>2118</v>
      </c>
    </row>
    <row r="279" s="2" customFormat="1" ht="6.96" customHeight="1">
      <c r="A279" s="29"/>
      <c r="B279" s="56"/>
      <c r="C279" s="57"/>
      <c r="D279" s="57"/>
      <c r="E279" s="57"/>
      <c r="F279" s="57"/>
      <c r="G279" s="57"/>
      <c r="H279" s="57"/>
      <c r="I279" s="57"/>
      <c r="J279" s="57"/>
      <c r="K279" s="57"/>
      <c r="L279" s="35"/>
      <c r="M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</row>
  </sheetData>
  <sheetProtection sheet="1" autoFilter="0" formatColumns="0" formatRows="0" objects="1" scenarios="1" spinCount="100000" saltValue="CQU/ImmZNF4p1JhXkAbOuvNkDIvF5Ajwww1d55ltCqsz8bbvV8Wrg4vGi6qw3wYvVw1enM3INX1hZCj5bCU2eQ==" hashValue="G6r7e6o3XYKaVqZArCcHuNMKs8h9h9ahIzDWxuTTlg3wO0tf4qb+pq8lLcR1QDndtv/h9ez/XAtahbXx4Vg3Lg==" algorithmName="SHA-512" password="CC35"/>
  <autoFilter ref="C136:K27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3:H123"/>
    <mergeCell ref="E127:H127"/>
    <mergeCell ref="E125:H125"/>
    <mergeCell ref="E129:H12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159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1822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2119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ROUND(J136, 2)</f>
        <v>995309.07999999996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ROUND((SUM(BE136:BE266)),  2)</f>
        <v>995309.07999999996</v>
      </c>
      <c r="G37" s="29"/>
      <c r="H37" s="29"/>
      <c r="I37" s="155">
        <v>0.20999999999999999</v>
      </c>
      <c r="J37" s="154">
        <f>ROUND(((SUM(BE136:BE266))*I37),  2)</f>
        <v>209014.91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ROUND((SUM(BF136:BF266)),  2)</f>
        <v>0</v>
      </c>
      <c r="G38" s="29"/>
      <c r="H38" s="29"/>
      <c r="I38" s="155">
        <v>0.14999999999999999</v>
      </c>
      <c r="J38" s="154">
        <f>ROUND(((SUM(BF136:BF266))*I38),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ROUND((SUM(BG136:BG266)),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ROUND((SUM(BH136:BH266)),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ROUND((SUM(BI136:BI266)),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1204323.99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1822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003.1-2 - ČSOV 2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J136</f>
        <v>995309.07999999996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255</v>
      </c>
      <c r="E101" s="182"/>
      <c r="F101" s="182"/>
      <c r="G101" s="182"/>
      <c r="H101" s="182"/>
      <c r="I101" s="182"/>
      <c r="J101" s="183">
        <f>J137</f>
        <v>953451.34999999998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5"/>
      <c r="C102" s="123"/>
      <c r="D102" s="186" t="s">
        <v>256</v>
      </c>
      <c r="E102" s="187"/>
      <c r="F102" s="187"/>
      <c r="G102" s="187"/>
      <c r="H102" s="187"/>
      <c r="I102" s="187"/>
      <c r="J102" s="188">
        <f>J138</f>
        <v>343639.27000000002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257</v>
      </c>
      <c r="E103" s="187"/>
      <c r="F103" s="187"/>
      <c r="G103" s="187"/>
      <c r="H103" s="187"/>
      <c r="I103" s="187"/>
      <c r="J103" s="188">
        <f>J180</f>
        <v>38976.389999999999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258</v>
      </c>
      <c r="E104" s="187"/>
      <c r="F104" s="187"/>
      <c r="G104" s="187"/>
      <c r="H104" s="187"/>
      <c r="I104" s="187"/>
      <c r="J104" s="188">
        <f>J194</f>
        <v>312074.94999999995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260</v>
      </c>
      <c r="E105" s="187"/>
      <c r="F105" s="187"/>
      <c r="G105" s="187"/>
      <c r="H105" s="187"/>
      <c r="I105" s="187"/>
      <c r="J105" s="188">
        <f>J216</f>
        <v>27854.240000000002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1825</v>
      </c>
      <c r="E106" s="187"/>
      <c r="F106" s="187"/>
      <c r="G106" s="187"/>
      <c r="H106" s="187"/>
      <c r="I106" s="187"/>
      <c r="J106" s="188">
        <f>J223</f>
        <v>13636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261</v>
      </c>
      <c r="E107" s="187"/>
      <c r="F107" s="187"/>
      <c r="G107" s="187"/>
      <c r="H107" s="187"/>
      <c r="I107" s="187"/>
      <c r="J107" s="188">
        <f>J225</f>
        <v>70960.75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262</v>
      </c>
      <c r="E108" s="187"/>
      <c r="F108" s="187"/>
      <c r="G108" s="187"/>
      <c r="H108" s="187"/>
      <c r="I108" s="187"/>
      <c r="J108" s="188">
        <f>J235</f>
        <v>63226.979999999996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5"/>
      <c r="C109" s="123"/>
      <c r="D109" s="186" t="s">
        <v>264</v>
      </c>
      <c r="E109" s="187"/>
      <c r="F109" s="187"/>
      <c r="G109" s="187"/>
      <c r="H109" s="187"/>
      <c r="I109" s="187"/>
      <c r="J109" s="188">
        <f>J250</f>
        <v>83082.770000000004</v>
      </c>
      <c r="K109" s="123"/>
      <c r="L109" s="18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79"/>
      <c r="C110" s="180"/>
      <c r="D110" s="181" t="s">
        <v>1826</v>
      </c>
      <c r="E110" s="182"/>
      <c r="F110" s="182"/>
      <c r="G110" s="182"/>
      <c r="H110" s="182"/>
      <c r="I110" s="182"/>
      <c r="J110" s="183">
        <f>J252</f>
        <v>41857.729999999996</v>
      </c>
      <c r="K110" s="180"/>
      <c r="L110" s="184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85"/>
      <c r="C111" s="123"/>
      <c r="D111" s="186" t="s">
        <v>1827</v>
      </c>
      <c r="E111" s="187"/>
      <c r="F111" s="187"/>
      <c r="G111" s="187"/>
      <c r="H111" s="187"/>
      <c r="I111" s="187"/>
      <c r="J111" s="188">
        <f>J253</f>
        <v>4977.9899999999998</v>
      </c>
      <c r="K111" s="123"/>
      <c r="L111" s="189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5"/>
      <c r="C112" s="123"/>
      <c r="D112" s="186" t="s">
        <v>1828</v>
      </c>
      <c r="E112" s="187"/>
      <c r="F112" s="187"/>
      <c r="G112" s="187"/>
      <c r="H112" s="187"/>
      <c r="I112" s="187"/>
      <c r="J112" s="188">
        <f>J261</f>
        <v>36879.739999999998</v>
      </c>
      <c r="K112" s="123"/>
      <c r="L112" s="18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2" customFormat="1" ht="21.84" customHeight="1">
      <c r="A113" s="29"/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6.96" customHeight="1">
      <c r="A114" s="29"/>
      <c r="B114" s="56"/>
      <c r="C114" s="57"/>
      <c r="D114" s="57"/>
      <c r="E114" s="57"/>
      <c r="F114" s="57"/>
      <c r="G114" s="57"/>
      <c r="H114" s="57"/>
      <c r="I114" s="57"/>
      <c r="J114" s="57"/>
      <c r="K114" s="57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="2" customFormat="1" ht="6.96" customHeight="1">
      <c r="A118" s="29"/>
      <c r="B118" s="58"/>
      <c r="C118" s="59"/>
      <c r="D118" s="59"/>
      <c r="E118" s="59"/>
      <c r="F118" s="59"/>
      <c r="G118" s="59"/>
      <c r="H118" s="59"/>
      <c r="I118" s="59"/>
      <c r="J118" s="59"/>
      <c r="K118" s="59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24.96" customHeight="1">
      <c r="A119" s="29"/>
      <c r="B119" s="30"/>
      <c r="C119" s="20" t="s">
        <v>267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14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26.25" customHeight="1">
      <c r="A122" s="29"/>
      <c r="B122" s="30"/>
      <c r="C122" s="31"/>
      <c r="D122" s="31"/>
      <c r="E122" s="174" t="str">
        <f>E7</f>
        <v>Kanalizace a ČOV pro obec Horní Kruty, místní část Dolní Kruty, Přestavlky a Bohouňovice II</v>
      </c>
      <c r="F122" s="26"/>
      <c r="G122" s="26"/>
      <c r="H122" s="26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1" customFormat="1" ht="12" customHeight="1">
      <c r="B123" s="18"/>
      <c r="C123" s="26" t="s">
        <v>246</v>
      </c>
      <c r="D123" s="19"/>
      <c r="E123" s="19"/>
      <c r="F123" s="19"/>
      <c r="G123" s="19"/>
      <c r="H123" s="19"/>
      <c r="I123" s="19"/>
      <c r="J123" s="19"/>
      <c r="K123" s="19"/>
      <c r="L123" s="17"/>
    </row>
    <row r="124" s="1" customFormat="1" ht="16.5" customHeight="1">
      <c r="B124" s="18"/>
      <c r="C124" s="19"/>
      <c r="D124" s="19"/>
      <c r="E124" s="174" t="s">
        <v>1821</v>
      </c>
      <c r="F124" s="19"/>
      <c r="G124" s="19"/>
      <c r="H124" s="19"/>
      <c r="I124" s="19"/>
      <c r="J124" s="19"/>
      <c r="K124" s="19"/>
      <c r="L124" s="17"/>
    </row>
    <row r="125" s="1" customFormat="1" ht="12" customHeight="1">
      <c r="B125" s="18"/>
      <c r="C125" s="26" t="s">
        <v>248</v>
      </c>
      <c r="D125" s="19"/>
      <c r="E125" s="19"/>
      <c r="F125" s="19"/>
      <c r="G125" s="19"/>
      <c r="H125" s="19"/>
      <c r="I125" s="19"/>
      <c r="J125" s="19"/>
      <c r="K125" s="19"/>
      <c r="L125" s="17"/>
    </row>
    <row r="126" s="2" customFormat="1" ht="16.5" customHeight="1">
      <c r="A126" s="29"/>
      <c r="B126" s="30"/>
      <c r="C126" s="31"/>
      <c r="D126" s="31"/>
      <c r="E126" s="244" t="s">
        <v>1822</v>
      </c>
      <c r="F126" s="31"/>
      <c r="G126" s="31"/>
      <c r="H126" s="31"/>
      <c r="I126" s="31"/>
      <c r="J126" s="31"/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2" customHeight="1">
      <c r="A127" s="29"/>
      <c r="B127" s="30"/>
      <c r="C127" s="26" t="s">
        <v>1823</v>
      </c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6.5" customHeight="1">
      <c r="A128" s="29"/>
      <c r="B128" s="30"/>
      <c r="C128" s="31"/>
      <c r="D128" s="31"/>
      <c r="E128" s="66" t="str">
        <f>E13</f>
        <v>003.1-2 - ČSOV 2</v>
      </c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6.96" customHeight="1">
      <c r="A129" s="29"/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2" customHeight="1">
      <c r="A130" s="29"/>
      <c r="B130" s="30"/>
      <c r="C130" s="26" t="s">
        <v>18</v>
      </c>
      <c r="D130" s="31"/>
      <c r="E130" s="31"/>
      <c r="F130" s="23" t="str">
        <f>F16</f>
        <v>Horní Kruty, místní část Dolní Kruty, Přestavlky a</v>
      </c>
      <c r="G130" s="31"/>
      <c r="H130" s="31"/>
      <c r="I130" s="26" t="s">
        <v>20</v>
      </c>
      <c r="J130" s="69" t="str">
        <f>IF(J16="","",J16)</f>
        <v>10. 2. 2021</v>
      </c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2" customFormat="1" ht="6.96" customHeight="1">
      <c r="A131" s="29"/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53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="2" customFormat="1" ht="40.05" customHeight="1">
      <c r="A132" s="29"/>
      <c r="B132" s="30"/>
      <c r="C132" s="26" t="s">
        <v>22</v>
      </c>
      <c r="D132" s="31"/>
      <c r="E132" s="31"/>
      <c r="F132" s="23" t="str">
        <f>E19</f>
        <v>Obec Horní Kruty</v>
      </c>
      <c r="G132" s="31"/>
      <c r="H132" s="31"/>
      <c r="I132" s="26" t="s">
        <v>28</v>
      </c>
      <c r="J132" s="27" t="str">
        <f>E25</f>
        <v>Vodohospodářské inženýrské služby a.s.</v>
      </c>
      <c r="K132" s="31"/>
      <c r="L132" s="53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="2" customFormat="1" ht="15.15" customHeight="1">
      <c r="A133" s="29"/>
      <c r="B133" s="30"/>
      <c r="C133" s="26" t="s">
        <v>26</v>
      </c>
      <c r="D133" s="31"/>
      <c r="E133" s="31"/>
      <c r="F133" s="23" t="str">
        <f>IF(E22="","",E22)</f>
        <v xml:space="preserve"> </v>
      </c>
      <c r="G133" s="31"/>
      <c r="H133" s="31"/>
      <c r="I133" s="26" t="s">
        <v>31</v>
      </c>
      <c r="J133" s="27" t="str">
        <f>E28</f>
        <v xml:space="preserve"> </v>
      </c>
      <c r="K133" s="31"/>
      <c r="L133" s="53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="2" customFormat="1" ht="10.32" customHeight="1">
      <c r="A134" s="29"/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53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="11" customFormat="1" ht="29.28" customHeight="1">
      <c r="A135" s="190"/>
      <c r="B135" s="191"/>
      <c r="C135" s="192" t="s">
        <v>268</v>
      </c>
      <c r="D135" s="193" t="s">
        <v>58</v>
      </c>
      <c r="E135" s="193" t="s">
        <v>54</v>
      </c>
      <c r="F135" s="193" t="s">
        <v>55</v>
      </c>
      <c r="G135" s="193" t="s">
        <v>269</v>
      </c>
      <c r="H135" s="193" t="s">
        <v>270</v>
      </c>
      <c r="I135" s="193" t="s">
        <v>271</v>
      </c>
      <c r="J135" s="194" t="s">
        <v>252</v>
      </c>
      <c r="K135" s="195" t="s">
        <v>272</v>
      </c>
      <c r="L135" s="196"/>
      <c r="M135" s="90" t="s">
        <v>1</v>
      </c>
      <c r="N135" s="91" t="s">
        <v>37</v>
      </c>
      <c r="O135" s="91" t="s">
        <v>273</v>
      </c>
      <c r="P135" s="91" t="s">
        <v>274</v>
      </c>
      <c r="Q135" s="91" t="s">
        <v>275</v>
      </c>
      <c r="R135" s="91" t="s">
        <v>276</v>
      </c>
      <c r="S135" s="91" t="s">
        <v>277</v>
      </c>
      <c r="T135" s="92" t="s">
        <v>278</v>
      </c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</row>
    <row r="136" s="2" customFormat="1" ht="22.8" customHeight="1">
      <c r="A136" s="29"/>
      <c r="B136" s="30"/>
      <c r="C136" s="97" t="s">
        <v>279</v>
      </c>
      <c r="D136" s="31"/>
      <c r="E136" s="31"/>
      <c r="F136" s="31"/>
      <c r="G136" s="31"/>
      <c r="H136" s="31"/>
      <c r="I136" s="31"/>
      <c r="J136" s="197">
        <f>BK136</f>
        <v>995309.07999999996</v>
      </c>
      <c r="K136" s="31"/>
      <c r="L136" s="35"/>
      <c r="M136" s="93"/>
      <c r="N136" s="198"/>
      <c r="O136" s="94"/>
      <c r="P136" s="199">
        <f>P137+P252</f>
        <v>764.45413199999996</v>
      </c>
      <c r="Q136" s="94"/>
      <c r="R136" s="199">
        <f>R137+R252</f>
        <v>126.07414725000002</v>
      </c>
      <c r="S136" s="94"/>
      <c r="T136" s="200">
        <f>T137+T252</f>
        <v>0.10755000000000001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T136" s="14" t="s">
        <v>72</v>
      </c>
      <c r="AU136" s="14" t="s">
        <v>254</v>
      </c>
      <c r="BK136" s="201">
        <f>BK137+BK252</f>
        <v>995309.07999999996</v>
      </c>
    </row>
    <row r="137" s="12" customFormat="1" ht="25.92" customHeight="1">
      <c r="A137" s="12"/>
      <c r="B137" s="202"/>
      <c r="C137" s="203"/>
      <c r="D137" s="204" t="s">
        <v>72</v>
      </c>
      <c r="E137" s="205" t="s">
        <v>280</v>
      </c>
      <c r="F137" s="205" t="s">
        <v>281</v>
      </c>
      <c r="G137" s="203"/>
      <c r="H137" s="203"/>
      <c r="I137" s="203"/>
      <c r="J137" s="206">
        <f>BK137</f>
        <v>953451.34999999998</v>
      </c>
      <c r="K137" s="203"/>
      <c r="L137" s="207"/>
      <c r="M137" s="208"/>
      <c r="N137" s="209"/>
      <c r="O137" s="209"/>
      <c r="P137" s="210">
        <f>P138+P180+P194+P216+P223+P225+P235+P250</f>
        <v>752.72214799999995</v>
      </c>
      <c r="Q137" s="209"/>
      <c r="R137" s="210">
        <f>R138+R180+R194+R216+R223+R225+R235+R250</f>
        <v>125.81364925000003</v>
      </c>
      <c r="S137" s="209"/>
      <c r="T137" s="211">
        <f>T138+T180+T194+T216+T223+T225+T235+T250</f>
        <v>0.10755000000000001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2" t="s">
        <v>80</v>
      </c>
      <c r="AT137" s="213" t="s">
        <v>72</v>
      </c>
      <c r="AU137" s="213" t="s">
        <v>73</v>
      </c>
      <c r="AY137" s="212" t="s">
        <v>282</v>
      </c>
      <c r="BK137" s="214">
        <f>BK138+BK180+BK194+BK216+BK223+BK225+BK235+BK250</f>
        <v>953451.34999999998</v>
      </c>
    </row>
    <row r="138" s="12" customFormat="1" ht="22.8" customHeight="1">
      <c r="A138" s="12"/>
      <c r="B138" s="202"/>
      <c r="C138" s="203"/>
      <c r="D138" s="204" t="s">
        <v>72</v>
      </c>
      <c r="E138" s="215" t="s">
        <v>80</v>
      </c>
      <c r="F138" s="215" t="s">
        <v>283</v>
      </c>
      <c r="G138" s="203"/>
      <c r="H138" s="203"/>
      <c r="I138" s="203"/>
      <c r="J138" s="216">
        <f>BK138</f>
        <v>343639.27000000002</v>
      </c>
      <c r="K138" s="203"/>
      <c r="L138" s="207"/>
      <c r="M138" s="208"/>
      <c r="N138" s="209"/>
      <c r="O138" s="209"/>
      <c r="P138" s="210">
        <f>SUM(P139:P179)</f>
        <v>479.0609500000001</v>
      </c>
      <c r="Q138" s="209"/>
      <c r="R138" s="210">
        <f>SUM(R139:R179)</f>
        <v>0.061496200000000008</v>
      </c>
      <c r="S138" s="209"/>
      <c r="T138" s="211">
        <f>SUM(T139:T179)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2" t="s">
        <v>80</v>
      </c>
      <c r="AT138" s="213" t="s">
        <v>72</v>
      </c>
      <c r="AU138" s="213" t="s">
        <v>80</v>
      </c>
      <c r="AY138" s="212" t="s">
        <v>282</v>
      </c>
      <c r="BK138" s="214">
        <f>SUM(BK139:BK179)</f>
        <v>343639.27000000002</v>
      </c>
    </row>
    <row r="139" s="2" customFormat="1" ht="21.75" customHeight="1">
      <c r="A139" s="29"/>
      <c r="B139" s="30"/>
      <c r="C139" s="217" t="s">
        <v>80</v>
      </c>
      <c r="D139" s="217" t="s">
        <v>284</v>
      </c>
      <c r="E139" s="218" t="s">
        <v>896</v>
      </c>
      <c r="F139" s="219" t="s">
        <v>897</v>
      </c>
      <c r="G139" s="220" t="s">
        <v>287</v>
      </c>
      <c r="H139" s="221">
        <v>85</v>
      </c>
      <c r="I139" s="222">
        <v>242</v>
      </c>
      <c r="J139" s="222">
        <f>ROUND(I139*H139,2)</f>
        <v>20570</v>
      </c>
      <c r="K139" s="223"/>
      <c r="L139" s="35"/>
      <c r="M139" s="224" t="s">
        <v>1</v>
      </c>
      <c r="N139" s="225" t="s">
        <v>38</v>
      </c>
      <c r="O139" s="226">
        <v>0.66000000000000003</v>
      </c>
      <c r="P139" s="226">
        <f>O139*H139</f>
        <v>56.100000000000001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20570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20570</v>
      </c>
      <c r="BL139" s="14" t="s">
        <v>288</v>
      </c>
      <c r="BM139" s="228" t="s">
        <v>2120</v>
      </c>
    </row>
    <row r="140" s="2" customFormat="1" ht="21.75" customHeight="1">
      <c r="A140" s="29"/>
      <c r="B140" s="30"/>
      <c r="C140" s="217" t="s">
        <v>82</v>
      </c>
      <c r="D140" s="217" t="s">
        <v>284</v>
      </c>
      <c r="E140" s="218" t="s">
        <v>342</v>
      </c>
      <c r="F140" s="219" t="s">
        <v>343</v>
      </c>
      <c r="G140" s="220" t="s">
        <v>322</v>
      </c>
      <c r="H140" s="221">
        <v>89.599999999999994</v>
      </c>
      <c r="I140" s="222">
        <v>63.100000000000001</v>
      </c>
      <c r="J140" s="222">
        <f>ROUND(I140*H140,2)</f>
        <v>5653.7600000000002</v>
      </c>
      <c r="K140" s="223"/>
      <c r="L140" s="35"/>
      <c r="M140" s="224" t="s">
        <v>1</v>
      </c>
      <c r="N140" s="225" t="s">
        <v>38</v>
      </c>
      <c r="O140" s="226">
        <v>0.113</v>
      </c>
      <c r="P140" s="226">
        <f>O140*H140</f>
        <v>10.124800000000001</v>
      </c>
      <c r="Q140" s="226">
        <v>0.00013999999999999999</v>
      </c>
      <c r="R140" s="226">
        <f>Q140*H140</f>
        <v>0.012543999999999998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5653.7600000000002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5653.7600000000002</v>
      </c>
      <c r="BL140" s="14" t="s">
        <v>288</v>
      </c>
      <c r="BM140" s="228" t="s">
        <v>1836</v>
      </c>
    </row>
    <row r="141" s="2" customFormat="1" ht="21.75" customHeight="1">
      <c r="A141" s="29"/>
      <c r="B141" s="30"/>
      <c r="C141" s="217" t="s">
        <v>155</v>
      </c>
      <c r="D141" s="217" t="s">
        <v>284</v>
      </c>
      <c r="E141" s="218" t="s">
        <v>346</v>
      </c>
      <c r="F141" s="219" t="s">
        <v>347</v>
      </c>
      <c r="G141" s="220" t="s">
        <v>322</v>
      </c>
      <c r="H141" s="221">
        <v>89.599999999999994</v>
      </c>
      <c r="I141" s="222">
        <v>36.799999999999997</v>
      </c>
      <c r="J141" s="222">
        <f>ROUND(I141*H141,2)</f>
        <v>3297.2800000000002</v>
      </c>
      <c r="K141" s="223"/>
      <c r="L141" s="35"/>
      <c r="M141" s="224" t="s">
        <v>1</v>
      </c>
      <c r="N141" s="225" t="s">
        <v>38</v>
      </c>
      <c r="O141" s="226">
        <v>0.072999999999999995</v>
      </c>
      <c r="P141" s="226">
        <f>O141*H141</f>
        <v>6.5407999999999991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3297.2800000000002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3297.2800000000002</v>
      </c>
      <c r="BL141" s="14" t="s">
        <v>288</v>
      </c>
      <c r="BM141" s="228" t="s">
        <v>1837</v>
      </c>
    </row>
    <row r="142" s="2" customFormat="1" ht="21.75" customHeight="1">
      <c r="A142" s="29"/>
      <c r="B142" s="30"/>
      <c r="C142" s="217" t="s">
        <v>288</v>
      </c>
      <c r="D142" s="217" t="s">
        <v>284</v>
      </c>
      <c r="E142" s="218" t="s">
        <v>1838</v>
      </c>
      <c r="F142" s="219" t="s">
        <v>1839</v>
      </c>
      <c r="G142" s="220" t="s">
        <v>287</v>
      </c>
      <c r="H142" s="221">
        <v>77.631</v>
      </c>
      <c r="I142" s="222">
        <v>24.399999999999999</v>
      </c>
      <c r="J142" s="222">
        <f>ROUND(I142*H142,2)</f>
        <v>1894.2000000000001</v>
      </c>
      <c r="K142" s="223"/>
      <c r="L142" s="35"/>
      <c r="M142" s="224" t="s">
        <v>1</v>
      </c>
      <c r="N142" s="225" t="s">
        <v>38</v>
      </c>
      <c r="O142" s="226">
        <v>0.025999999999999999</v>
      </c>
      <c r="P142" s="226">
        <f>O142*H142</f>
        <v>2.0184059999999997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1894.2000000000001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1894.2000000000001</v>
      </c>
      <c r="BL142" s="14" t="s">
        <v>288</v>
      </c>
      <c r="BM142" s="228" t="s">
        <v>345</v>
      </c>
    </row>
    <row r="143" s="2" customFormat="1" ht="33" customHeight="1">
      <c r="A143" s="29"/>
      <c r="B143" s="30"/>
      <c r="C143" s="217" t="s">
        <v>299</v>
      </c>
      <c r="D143" s="217" t="s">
        <v>284</v>
      </c>
      <c r="E143" s="218" t="s">
        <v>1840</v>
      </c>
      <c r="F143" s="219" t="s">
        <v>1841</v>
      </c>
      <c r="G143" s="220" t="s">
        <v>356</v>
      </c>
      <c r="H143" s="221">
        <v>18.186</v>
      </c>
      <c r="I143" s="222">
        <v>210</v>
      </c>
      <c r="J143" s="222">
        <f>ROUND(I143*H143,2)</f>
        <v>3819.0599999999999</v>
      </c>
      <c r="K143" s="223"/>
      <c r="L143" s="35"/>
      <c r="M143" s="224" t="s">
        <v>1</v>
      </c>
      <c r="N143" s="225" t="s">
        <v>38</v>
      </c>
      <c r="O143" s="226">
        <v>0.40600000000000003</v>
      </c>
      <c r="P143" s="226">
        <f>O143*H143</f>
        <v>7.3835160000000002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3819.0599999999999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3819.0599999999999</v>
      </c>
      <c r="BL143" s="14" t="s">
        <v>288</v>
      </c>
      <c r="BM143" s="228" t="s">
        <v>1842</v>
      </c>
    </row>
    <row r="144" s="2" customFormat="1" ht="33" customHeight="1">
      <c r="A144" s="29"/>
      <c r="B144" s="30"/>
      <c r="C144" s="217" t="s">
        <v>303</v>
      </c>
      <c r="D144" s="217" t="s">
        <v>284</v>
      </c>
      <c r="E144" s="218" t="s">
        <v>2121</v>
      </c>
      <c r="F144" s="219" t="s">
        <v>2122</v>
      </c>
      <c r="G144" s="220" t="s">
        <v>356</v>
      </c>
      <c r="H144" s="221">
        <v>18.186</v>
      </c>
      <c r="I144" s="222">
        <v>443</v>
      </c>
      <c r="J144" s="222">
        <f>ROUND(I144*H144,2)</f>
        <v>8056.3999999999996</v>
      </c>
      <c r="K144" s="223"/>
      <c r="L144" s="35"/>
      <c r="M144" s="224" t="s">
        <v>1</v>
      </c>
      <c r="N144" s="225" t="s">
        <v>38</v>
      </c>
      <c r="O144" s="226">
        <v>0.85399999999999998</v>
      </c>
      <c r="P144" s="226">
        <f>O144*H144</f>
        <v>15.530844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8056.3999999999996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8056.3999999999996</v>
      </c>
      <c r="BL144" s="14" t="s">
        <v>288</v>
      </c>
      <c r="BM144" s="228" t="s">
        <v>2123</v>
      </c>
    </row>
    <row r="145" s="2" customFormat="1" ht="33" customHeight="1">
      <c r="A145" s="29"/>
      <c r="B145" s="30"/>
      <c r="C145" s="217" t="s">
        <v>307</v>
      </c>
      <c r="D145" s="217" t="s">
        <v>284</v>
      </c>
      <c r="E145" s="218" t="s">
        <v>1843</v>
      </c>
      <c r="F145" s="219" t="s">
        <v>1844</v>
      </c>
      <c r="G145" s="220" t="s">
        <v>356</v>
      </c>
      <c r="H145" s="221">
        <v>8.891</v>
      </c>
      <c r="I145" s="222">
        <v>461</v>
      </c>
      <c r="J145" s="222">
        <f>ROUND(I145*H145,2)</f>
        <v>4098.75</v>
      </c>
      <c r="K145" s="223"/>
      <c r="L145" s="35"/>
      <c r="M145" s="224" t="s">
        <v>1</v>
      </c>
      <c r="N145" s="225" t="s">
        <v>38</v>
      </c>
      <c r="O145" s="226">
        <v>0.67600000000000005</v>
      </c>
      <c r="P145" s="226">
        <f>O145*H145</f>
        <v>6.0103160000000004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4098.75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4098.75</v>
      </c>
      <c r="BL145" s="14" t="s">
        <v>288</v>
      </c>
      <c r="BM145" s="228" t="s">
        <v>353</v>
      </c>
    </row>
    <row r="146" s="2" customFormat="1" ht="33" customHeight="1">
      <c r="A146" s="29"/>
      <c r="B146" s="30"/>
      <c r="C146" s="217" t="s">
        <v>311</v>
      </c>
      <c r="D146" s="217" t="s">
        <v>284</v>
      </c>
      <c r="E146" s="218" t="s">
        <v>1845</v>
      </c>
      <c r="F146" s="219" t="s">
        <v>1846</v>
      </c>
      <c r="G146" s="220" t="s">
        <v>356</v>
      </c>
      <c r="H146" s="221">
        <v>7.2750000000000004</v>
      </c>
      <c r="I146" s="222">
        <v>626</v>
      </c>
      <c r="J146" s="222">
        <f>ROUND(I146*H146,2)</f>
        <v>4554.1499999999996</v>
      </c>
      <c r="K146" s="223"/>
      <c r="L146" s="35"/>
      <c r="M146" s="224" t="s">
        <v>1</v>
      </c>
      <c r="N146" s="225" t="s">
        <v>38</v>
      </c>
      <c r="O146" s="226">
        <v>0.91800000000000004</v>
      </c>
      <c r="P146" s="226">
        <f>O146*H146</f>
        <v>6.6784500000000007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4554.1499999999996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4554.1499999999996</v>
      </c>
      <c r="BL146" s="14" t="s">
        <v>288</v>
      </c>
      <c r="BM146" s="228" t="s">
        <v>1847</v>
      </c>
    </row>
    <row r="147" s="2" customFormat="1" ht="33" customHeight="1">
      <c r="A147" s="29"/>
      <c r="B147" s="30"/>
      <c r="C147" s="217" t="s">
        <v>315</v>
      </c>
      <c r="D147" s="217" t="s">
        <v>284</v>
      </c>
      <c r="E147" s="218" t="s">
        <v>1848</v>
      </c>
      <c r="F147" s="219" t="s">
        <v>1849</v>
      </c>
      <c r="G147" s="220" t="s">
        <v>356</v>
      </c>
      <c r="H147" s="221">
        <v>62.920000000000002</v>
      </c>
      <c r="I147" s="222">
        <v>1110</v>
      </c>
      <c r="J147" s="222">
        <f>ROUND(I147*H147,2)</f>
        <v>69841.199999999997</v>
      </c>
      <c r="K147" s="223"/>
      <c r="L147" s="35"/>
      <c r="M147" s="224" t="s">
        <v>1</v>
      </c>
      <c r="N147" s="225" t="s">
        <v>38</v>
      </c>
      <c r="O147" s="226">
        <v>1.536</v>
      </c>
      <c r="P147" s="226">
        <f>O147*H147</f>
        <v>96.645120000000006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69841.199999999997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69841.199999999997</v>
      </c>
      <c r="BL147" s="14" t="s">
        <v>288</v>
      </c>
      <c r="BM147" s="228" t="s">
        <v>362</v>
      </c>
    </row>
    <row r="148" s="2" customFormat="1" ht="33" customHeight="1">
      <c r="A148" s="29"/>
      <c r="B148" s="30"/>
      <c r="C148" s="217" t="s">
        <v>319</v>
      </c>
      <c r="D148" s="217" t="s">
        <v>284</v>
      </c>
      <c r="E148" s="218" t="s">
        <v>1850</v>
      </c>
      <c r="F148" s="219" t="s">
        <v>1851</v>
      </c>
      <c r="G148" s="220" t="s">
        <v>356</v>
      </c>
      <c r="H148" s="221">
        <v>4.1619999999999999</v>
      </c>
      <c r="I148" s="222">
        <v>1420</v>
      </c>
      <c r="J148" s="222">
        <f>ROUND(I148*H148,2)</f>
        <v>5910.04</v>
      </c>
      <c r="K148" s="223"/>
      <c r="L148" s="35"/>
      <c r="M148" s="224" t="s">
        <v>1</v>
      </c>
      <c r="N148" s="225" t="s">
        <v>38</v>
      </c>
      <c r="O148" s="226">
        <v>1.9670000000000001</v>
      </c>
      <c r="P148" s="226">
        <f>O148*H148</f>
        <v>8.1866540000000008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5910.04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5910.04</v>
      </c>
      <c r="BL148" s="14" t="s">
        <v>288</v>
      </c>
      <c r="BM148" s="228" t="s">
        <v>1852</v>
      </c>
    </row>
    <row r="149" s="2" customFormat="1" ht="33" customHeight="1">
      <c r="A149" s="29"/>
      <c r="B149" s="30"/>
      <c r="C149" s="217" t="s">
        <v>324</v>
      </c>
      <c r="D149" s="217" t="s">
        <v>284</v>
      </c>
      <c r="E149" s="218" t="s">
        <v>2124</v>
      </c>
      <c r="F149" s="219" t="s">
        <v>2125</v>
      </c>
      <c r="G149" s="220" t="s">
        <v>356</v>
      </c>
      <c r="H149" s="221">
        <v>8.0969999999999995</v>
      </c>
      <c r="I149" s="222">
        <v>870</v>
      </c>
      <c r="J149" s="222">
        <f>ROUND(I149*H149,2)</f>
        <v>7044.3900000000003</v>
      </c>
      <c r="K149" s="223"/>
      <c r="L149" s="35"/>
      <c r="M149" s="224" t="s">
        <v>1</v>
      </c>
      <c r="N149" s="225" t="s">
        <v>38</v>
      </c>
      <c r="O149" s="226">
        <v>1.6790000000000001</v>
      </c>
      <c r="P149" s="226">
        <f>O149*H149</f>
        <v>13.594863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7044.3900000000003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7044.3900000000003</v>
      </c>
      <c r="BL149" s="14" t="s">
        <v>288</v>
      </c>
      <c r="BM149" s="228" t="s">
        <v>2126</v>
      </c>
    </row>
    <row r="150" s="2" customFormat="1" ht="16.5" customHeight="1">
      <c r="A150" s="29"/>
      <c r="B150" s="30"/>
      <c r="C150" s="217" t="s">
        <v>329</v>
      </c>
      <c r="D150" s="217" t="s">
        <v>284</v>
      </c>
      <c r="E150" s="218" t="s">
        <v>370</v>
      </c>
      <c r="F150" s="219" t="s">
        <v>371</v>
      </c>
      <c r="G150" s="220" t="s">
        <v>356</v>
      </c>
      <c r="H150" s="221">
        <v>20.812000000000001</v>
      </c>
      <c r="I150" s="222">
        <v>509</v>
      </c>
      <c r="J150" s="222">
        <f>ROUND(I150*H150,2)</f>
        <v>10593.31</v>
      </c>
      <c r="K150" s="223"/>
      <c r="L150" s="35"/>
      <c r="M150" s="224" t="s">
        <v>1</v>
      </c>
      <c r="N150" s="225" t="s">
        <v>38</v>
      </c>
      <c r="O150" s="226">
        <v>1.7629999999999999</v>
      </c>
      <c r="P150" s="226">
        <f>O150*H150</f>
        <v>36.691555999999999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10593.31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10593.31</v>
      </c>
      <c r="BL150" s="14" t="s">
        <v>288</v>
      </c>
      <c r="BM150" s="228" t="s">
        <v>2127</v>
      </c>
    </row>
    <row r="151" s="2" customFormat="1" ht="21.75" customHeight="1">
      <c r="A151" s="29"/>
      <c r="B151" s="30"/>
      <c r="C151" s="217" t="s">
        <v>334</v>
      </c>
      <c r="D151" s="217" t="s">
        <v>284</v>
      </c>
      <c r="E151" s="218" t="s">
        <v>1854</v>
      </c>
      <c r="F151" s="219" t="s">
        <v>1855</v>
      </c>
      <c r="G151" s="220" t="s">
        <v>287</v>
      </c>
      <c r="H151" s="221">
        <v>75.680000000000007</v>
      </c>
      <c r="I151" s="222">
        <v>211</v>
      </c>
      <c r="J151" s="222">
        <f>ROUND(I151*H151,2)</f>
        <v>15968.48</v>
      </c>
      <c r="K151" s="223"/>
      <c r="L151" s="35"/>
      <c r="M151" s="224" t="s">
        <v>1</v>
      </c>
      <c r="N151" s="225" t="s">
        <v>38</v>
      </c>
      <c r="O151" s="226">
        <v>0.14499999999999999</v>
      </c>
      <c r="P151" s="226">
        <f>O151*H151</f>
        <v>10.973599999999999</v>
      </c>
      <c r="Q151" s="226">
        <v>0.00064000000000000005</v>
      </c>
      <c r="R151" s="226">
        <f>Q151*H151</f>
        <v>0.048435200000000012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15968.48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15968.48</v>
      </c>
      <c r="BL151" s="14" t="s">
        <v>288</v>
      </c>
      <c r="BM151" s="228" t="s">
        <v>1856</v>
      </c>
    </row>
    <row r="152" s="2" customFormat="1" ht="21.75" customHeight="1">
      <c r="A152" s="29"/>
      <c r="B152" s="30"/>
      <c r="C152" s="217" t="s">
        <v>338</v>
      </c>
      <c r="D152" s="217" t="s">
        <v>284</v>
      </c>
      <c r="E152" s="218" t="s">
        <v>1857</v>
      </c>
      <c r="F152" s="219" t="s">
        <v>1858</v>
      </c>
      <c r="G152" s="220" t="s">
        <v>287</v>
      </c>
      <c r="H152" s="221">
        <v>75.680000000000007</v>
      </c>
      <c r="I152" s="222">
        <v>147</v>
      </c>
      <c r="J152" s="222">
        <f>ROUND(I152*H152,2)</f>
        <v>11124.959999999999</v>
      </c>
      <c r="K152" s="223"/>
      <c r="L152" s="35"/>
      <c r="M152" s="224" t="s">
        <v>1</v>
      </c>
      <c r="N152" s="225" t="s">
        <v>38</v>
      </c>
      <c r="O152" s="226">
        <v>0.14099999999999999</v>
      </c>
      <c r="P152" s="226">
        <f>O152*H152</f>
        <v>10.67088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11124.959999999999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11124.959999999999</v>
      </c>
      <c r="BL152" s="14" t="s">
        <v>288</v>
      </c>
      <c r="BM152" s="228" t="s">
        <v>1859</v>
      </c>
    </row>
    <row r="153" s="2" customFormat="1" ht="21.75" customHeight="1">
      <c r="A153" s="29"/>
      <c r="B153" s="30"/>
      <c r="C153" s="217" t="s">
        <v>8</v>
      </c>
      <c r="D153" s="217" t="s">
        <v>284</v>
      </c>
      <c r="E153" s="218" t="s">
        <v>1860</v>
      </c>
      <c r="F153" s="219" t="s">
        <v>1861</v>
      </c>
      <c r="G153" s="220" t="s">
        <v>287</v>
      </c>
      <c r="H153" s="221">
        <v>75.680000000000007</v>
      </c>
      <c r="I153" s="222">
        <v>363</v>
      </c>
      <c r="J153" s="222">
        <f>ROUND(I153*H153,2)</f>
        <v>27471.84</v>
      </c>
      <c r="K153" s="223"/>
      <c r="L153" s="35"/>
      <c r="M153" s="224" t="s">
        <v>1</v>
      </c>
      <c r="N153" s="225" t="s">
        <v>38</v>
      </c>
      <c r="O153" s="226">
        <v>1.147</v>
      </c>
      <c r="P153" s="226">
        <f>O153*H153</f>
        <v>86.804960000000008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27471.84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27471.84</v>
      </c>
      <c r="BL153" s="14" t="s">
        <v>288</v>
      </c>
      <c r="BM153" s="228" t="s">
        <v>1862</v>
      </c>
    </row>
    <row r="154" s="2" customFormat="1" ht="33" customHeight="1">
      <c r="A154" s="29"/>
      <c r="B154" s="30"/>
      <c r="C154" s="217" t="s">
        <v>345</v>
      </c>
      <c r="D154" s="217" t="s">
        <v>284</v>
      </c>
      <c r="E154" s="218" t="s">
        <v>1863</v>
      </c>
      <c r="F154" s="219" t="s">
        <v>1864</v>
      </c>
      <c r="G154" s="220" t="s">
        <v>356</v>
      </c>
      <c r="H154" s="221">
        <v>8.891</v>
      </c>
      <c r="I154" s="222">
        <v>114</v>
      </c>
      <c r="J154" s="222">
        <f>ROUND(I154*H154,2)</f>
        <v>1013.5700000000001</v>
      </c>
      <c r="K154" s="223"/>
      <c r="L154" s="35"/>
      <c r="M154" s="224" t="s">
        <v>1</v>
      </c>
      <c r="N154" s="225" t="s">
        <v>38</v>
      </c>
      <c r="O154" s="226">
        <v>0.122</v>
      </c>
      <c r="P154" s="226">
        <f>O154*H154</f>
        <v>1.0847020000000001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1013.5700000000001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1013.5700000000001</v>
      </c>
      <c r="BL154" s="14" t="s">
        <v>288</v>
      </c>
      <c r="BM154" s="228" t="s">
        <v>1865</v>
      </c>
    </row>
    <row r="155" s="2" customFormat="1" ht="33" customHeight="1">
      <c r="A155" s="29"/>
      <c r="B155" s="30"/>
      <c r="C155" s="217" t="s">
        <v>349</v>
      </c>
      <c r="D155" s="217" t="s">
        <v>284</v>
      </c>
      <c r="E155" s="218" t="s">
        <v>1866</v>
      </c>
      <c r="F155" s="219" t="s">
        <v>1867</v>
      </c>
      <c r="G155" s="220" t="s">
        <v>356</v>
      </c>
      <c r="H155" s="221">
        <v>70.194999999999993</v>
      </c>
      <c r="I155" s="222">
        <v>138</v>
      </c>
      <c r="J155" s="222">
        <f>ROUND(I155*H155,2)</f>
        <v>9686.9099999999999</v>
      </c>
      <c r="K155" s="223"/>
      <c r="L155" s="35"/>
      <c r="M155" s="224" t="s">
        <v>1</v>
      </c>
      <c r="N155" s="225" t="s">
        <v>38</v>
      </c>
      <c r="O155" s="226">
        <v>0.14799999999999999</v>
      </c>
      <c r="P155" s="226">
        <f>O155*H155</f>
        <v>10.388859999999999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9686.9099999999999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9686.9099999999999</v>
      </c>
      <c r="BL155" s="14" t="s">
        <v>288</v>
      </c>
      <c r="BM155" s="228" t="s">
        <v>1868</v>
      </c>
    </row>
    <row r="156" s="2" customFormat="1" ht="33" customHeight="1">
      <c r="A156" s="29"/>
      <c r="B156" s="30"/>
      <c r="C156" s="217" t="s">
        <v>353</v>
      </c>
      <c r="D156" s="217" t="s">
        <v>284</v>
      </c>
      <c r="E156" s="218" t="s">
        <v>1869</v>
      </c>
      <c r="F156" s="219" t="s">
        <v>1870</v>
      </c>
      <c r="G156" s="220" t="s">
        <v>356</v>
      </c>
      <c r="H156" s="221">
        <v>4.1619999999999999</v>
      </c>
      <c r="I156" s="222">
        <v>165</v>
      </c>
      <c r="J156" s="222">
        <f>ROUND(I156*H156,2)</f>
        <v>686.73000000000002</v>
      </c>
      <c r="K156" s="223"/>
      <c r="L156" s="35"/>
      <c r="M156" s="224" t="s">
        <v>1</v>
      </c>
      <c r="N156" s="225" t="s">
        <v>38</v>
      </c>
      <c r="O156" s="226">
        <v>0.17599999999999999</v>
      </c>
      <c r="P156" s="226">
        <f>O156*H156</f>
        <v>0.73251199999999994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686.73000000000002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686.73000000000002</v>
      </c>
      <c r="BL156" s="14" t="s">
        <v>288</v>
      </c>
      <c r="BM156" s="228" t="s">
        <v>1871</v>
      </c>
    </row>
    <row r="157" s="2" customFormat="1" ht="21.75" customHeight="1">
      <c r="A157" s="29"/>
      <c r="B157" s="30"/>
      <c r="C157" s="217" t="s">
        <v>358</v>
      </c>
      <c r="D157" s="217" t="s">
        <v>284</v>
      </c>
      <c r="E157" s="218" t="s">
        <v>917</v>
      </c>
      <c r="F157" s="219" t="s">
        <v>918</v>
      </c>
      <c r="G157" s="220" t="s">
        <v>287</v>
      </c>
      <c r="H157" s="221">
        <v>85</v>
      </c>
      <c r="I157" s="222">
        <v>61</v>
      </c>
      <c r="J157" s="222">
        <f>ROUND(I157*H157,2)</f>
        <v>5185</v>
      </c>
      <c r="K157" s="223"/>
      <c r="L157" s="35"/>
      <c r="M157" s="224" t="s">
        <v>1</v>
      </c>
      <c r="N157" s="225" t="s">
        <v>38</v>
      </c>
      <c r="O157" s="226">
        <v>0.050999999999999997</v>
      </c>
      <c r="P157" s="226">
        <f>O157*H157</f>
        <v>4.335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5185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5185</v>
      </c>
      <c r="BL157" s="14" t="s">
        <v>288</v>
      </c>
      <c r="BM157" s="228" t="s">
        <v>2128</v>
      </c>
    </row>
    <row r="158" s="2" customFormat="1" ht="33" customHeight="1">
      <c r="A158" s="29"/>
      <c r="B158" s="30"/>
      <c r="C158" s="217" t="s">
        <v>362</v>
      </c>
      <c r="D158" s="217" t="s">
        <v>284</v>
      </c>
      <c r="E158" s="218" t="s">
        <v>391</v>
      </c>
      <c r="F158" s="219" t="s">
        <v>392</v>
      </c>
      <c r="G158" s="220" t="s">
        <v>356</v>
      </c>
      <c r="H158" s="221">
        <v>19.663</v>
      </c>
      <c r="I158" s="222">
        <v>71.200000000000003</v>
      </c>
      <c r="J158" s="222">
        <f>ROUND(I158*H158,2)</f>
        <v>1400.01</v>
      </c>
      <c r="K158" s="223"/>
      <c r="L158" s="35"/>
      <c r="M158" s="224" t="s">
        <v>1</v>
      </c>
      <c r="N158" s="225" t="s">
        <v>38</v>
      </c>
      <c r="O158" s="226">
        <v>0.043999999999999997</v>
      </c>
      <c r="P158" s="226">
        <f>O158*H158</f>
        <v>0.86517199999999994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1400.01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1400.01</v>
      </c>
      <c r="BL158" s="14" t="s">
        <v>288</v>
      </c>
      <c r="BM158" s="228" t="s">
        <v>1878</v>
      </c>
    </row>
    <row r="159" s="2" customFormat="1" ht="33" customHeight="1">
      <c r="A159" s="29"/>
      <c r="B159" s="30"/>
      <c r="C159" s="217" t="s">
        <v>7</v>
      </c>
      <c r="D159" s="217" t="s">
        <v>284</v>
      </c>
      <c r="E159" s="218" t="s">
        <v>395</v>
      </c>
      <c r="F159" s="219" t="s">
        <v>396</v>
      </c>
      <c r="G159" s="220" t="s">
        <v>356</v>
      </c>
      <c r="H159" s="221">
        <v>50.066000000000002</v>
      </c>
      <c r="I159" s="222">
        <v>100</v>
      </c>
      <c r="J159" s="222">
        <f>ROUND(I159*H159,2)</f>
        <v>5006.6000000000004</v>
      </c>
      <c r="K159" s="223"/>
      <c r="L159" s="35"/>
      <c r="M159" s="224" t="s">
        <v>1</v>
      </c>
      <c r="N159" s="225" t="s">
        <v>38</v>
      </c>
      <c r="O159" s="226">
        <v>0.050000000000000003</v>
      </c>
      <c r="P159" s="226">
        <f>O159*H159</f>
        <v>2.5033000000000003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5006.6000000000004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5006.6000000000004</v>
      </c>
      <c r="BL159" s="14" t="s">
        <v>288</v>
      </c>
      <c r="BM159" s="228" t="s">
        <v>1879</v>
      </c>
    </row>
    <row r="160" s="2" customFormat="1" ht="33" customHeight="1">
      <c r="A160" s="29"/>
      <c r="B160" s="30"/>
      <c r="C160" s="217" t="s">
        <v>369</v>
      </c>
      <c r="D160" s="217" t="s">
        <v>284</v>
      </c>
      <c r="E160" s="218" t="s">
        <v>399</v>
      </c>
      <c r="F160" s="219" t="s">
        <v>400</v>
      </c>
      <c r="G160" s="220" t="s">
        <v>356</v>
      </c>
      <c r="H160" s="221">
        <v>139.107</v>
      </c>
      <c r="I160" s="222">
        <v>115</v>
      </c>
      <c r="J160" s="222">
        <f>ROUND(I160*H160,2)</f>
        <v>15997.31</v>
      </c>
      <c r="K160" s="223"/>
      <c r="L160" s="35"/>
      <c r="M160" s="224" t="s">
        <v>1</v>
      </c>
      <c r="N160" s="225" t="s">
        <v>38</v>
      </c>
      <c r="O160" s="226">
        <v>0.057000000000000002</v>
      </c>
      <c r="P160" s="226">
        <f>O160*H160</f>
        <v>7.9290989999999999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15997.31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15997.31</v>
      </c>
      <c r="BL160" s="14" t="s">
        <v>288</v>
      </c>
      <c r="BM160" s="228" t="s">
        <v>1880</v>
      </c>
    </row>
    <row r="161" s="2" customFormat="1" ht="33" customHeight="1">
      <c r="A161" s="29"/>
      <c r="B161" s="30"/>
      <c r="C161" s="217" t="s">
        <v>373</v>
      </c>
      <c r="D161" s="217" t="s">
        <v>284</v>
      </c>
      <c r="E161" s="218" t="s">
        <v>403</v>
      </c>
      <c r="F161" s="219" t="s">
        <v>404</v>
      </c>
      <c r="G161" s="220" t="s">
        <v>356</v>
      </c>
      <c r="H161" s="221">
        <v>4.1619999999999999</v>
      </c>
      <c r="I161" s="222">
        <v>132</v>
      </c>
      <c r="J161" s="222">
        <f>ROUND(I161*H161,2)</f>
        <v>549.38</v>
      </c>
      <c r="K161" s="223"/>
      <c r="L161" s="35"/>
      <c r="M161" s="224" t="s">
        <v>1</v>
      </c>
      <c r="N161" s="225" t="s">
        <v>38</v>
      </c>
      <c r="O161" s="226">
        <v>0.064000000000000001</v>
      </c>
      <c r="P161" s="226">
        <f>O161*H161</f>
        <v>0.26636799999999999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549.38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549.38</v>
      </c>
      <c r="BL161" s="14" t="s">
        <v>288</v>
      </c>
      <c r="BM161" s="228" t="s">
        <v>1881</v>
      </c>
    </row>
    <row r="162" s="2" customFormat="1" ht="21.75" customHeight="1">
      <c r="A162" s="29"/>
      <c r="B162" s="30"/>
      <c r="C162" s="217" t="s">
        <v>377</v>
      </c>
      <c r="D162" s="217" t="s">
        <v>284</v>
      </c>
      <c r="E162" s="218" t="s">
        <v>1596</v>
      </c>
      <c r="F162" s="219" t="s">
        <v>1597</v>
      </c>
      <c r="G162" s="220" t="s">
        <v>356</v>
      </c>
      <c r="H162" s="221">
        <v>35.933</v>
      </c>
      <c r="I162" s="222">
        <v>140</v>
      </c>
      <c r="J162" s="222">
        <f>ROUND(I162*H162,2)</f>
        <v>5030.6199999999999</v>
      </c>
      <c r="K162" s="223"/>
      <c r="L162" s="35"/>
      <c r="M162" s="224" t="s">
        <v>1</v>
      </c>
      <c r="N162" s="225" t="s">
        <v>38</v>
      </c>
      <c r="O162" s="226">
        <v>0.19700000000000001</v>
      </c>
      <c r="P162" s="226">
        <f>O162*H162</f>
        <v>7.0788010000000003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5030.6199999999999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5030.6199999999999</v>
      </c>
      <c r="BL162" s="14" t="s">
        <v>288</v>
      </c>
      <c r="BM162" s="228" t="s">
        <v>1882</v>
      </c>
    </row>
    <row r="163" s="2" customFormat="1" ht="21.75" customHeight="1">
      <c r="A163" s="29"/>
      <c r="B163" s="30"/>
      <c r="C163" s="217" t="s">
        <v>382</v>
      </c>
      <c r="D163" s="217" t="s">
        <v>284</v>
      </c>
      <c r="E163" s="218" t="s">
        <v>1598</v>
      </c>
      <c r="F163" s="219" t="s">
        <v>1599</v>
      </c>
      <c r="G163" s="220" t="s">
        <v>356</v>
      </c>
      <c r="H163" s="221">
        <v>96.477999999999994</v>
      </c>
      <c r="I163" s="222">
        <v>182</v>
      </c>
      <c r="J163" s="222">
        <f>ROUND(I163*H163,2)</f>
        <v>17559</v>
      </c>
      <c r="K163" s="223"/>
      <c r="L163" s="35"/>
      <c r="M163" s="224" t="s">
        <v>1</v>
      </c>
      <c r="N163" s="225" t="s">
        <v>38</v>
      </c>
      <c r="O163" s="226">
        <v>0.25600000000000001</v>
      </c>
      <c r="P163" s="226">
        <f>O163*H163</f>
        <v>24.698367999999999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17559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17559</v>
      </c>
      <c r="BL163" s="14" t="s">
        <v>288</v>
      </c>
      <c r="BM163" s="228" t="s">
        <v>1883</v>
      </c>
    </row>
    <row r="164" s="2" customFormat="1" ht="21.75" customHeight="1">
      <c r="A164" s="29"/>
      <c r="B164" s="30"/>
      <c r="C164" s="217" t="s">
        <v>386</v>
      </c>
      <c r="D164" s="217" t="s">
        <v>284</v>
      </c>
      <c r="E164" s="218" t="s">
        <v>1600</v>
      </c>
      <c r="F164" s="219" t="s">
        <v>1601</v>
      </c>
      <c r="G164" s="220" t="s">
        <v>356</v>
      </c>
      <c r="H164" s="221">
        <v>4.1619999999999999</v>
      </c>
      <c r="I164" s="222">
        <v>227</v>
      </c>
      <c r="J164" s="222">
        <f>ROUND(I164*H164,2)</f>
        <v>944.76999999999998</v>
      </c>
      <c r="K164" s="223"/>
      <c r="L164" s="35"/>
      <c r="M164" s="224" t="s">
        <v>1</v>
      </c>
      <c r="N164" s="225" t="s">
        <v>38</v>
      </c>
      <c r="O164" s="226">
        <v>0.32000000000000001</v>
      </c>
      <c r="P164" s="226">
        <f>O164*H164</f>
        <v>1.3318399999999999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944.76999999999998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944.76999999999998</v>
      </c>
      <c r="BL164" s="14" t="s">
        <v>288</v>
      </c>
      <c r="BM164" s="228" t="s">
        <v>1884</v>
      </c>
    </row>
    <row r="165" s="2" customFormat="1" ht="16.5" customHeight="1">
      <c r="A165" s="29"/>
      <c r="B165" s="30"/>
      <c r="C165" s="217" t="s">
        <v>390</v>
      </c>
      <c r="D165" s="217" t="s">
        <v>284</v>
      </c>
      <c r="E165" s="218" t="s">
        <v>419</v>
      </c>
      <c r="F165" s="219" t="s">
        <v>420</v>
      </c>
      <c r="G165" s="220" t="s">
        <v>356</v>
      </c>
      <c r="H165" s="221">
        <v>144.37100000000001</v>
      </c>
      <c r="I165" s="222">
        <v>18.5</v>
      </c>
      <c r="J165" s="222">
        <f>ROUND(I165*H165,2)</f>
        <v>2670.8600000000001</v>
      </c>
      <c r="K165" s="223"/>
      <c r="L165" s="35"/>
      <c r="M165" s="224" t="s">
        <v>1</v>
      </c>
      <c r="N165" s="225" t="s">
        <v>38</v>
      </c>
      <c r="O165" s="226">
        <v>0.0089999999999999993</v>
      </c>
      <c r="P165" s="226">
        <f>O165*H165</f>
        <v>1.299339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2670.8600000000001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2670.8600000000001</v>
      </c>
      <c r="BL165" s="14" t="s">
        <v>288</v>
      </c>
      <c r="BM165" s="228" t="s">
        <v>1885</v>
      </c>
    </row>
    <row r="166" s="2" customFormat="1" ht="21.75" customHeight="1">
      <c r="A166" s="29"/>
      <c r="B166" s="30"/>
      <c r="C166" s="217" t="s">
        <v>394</v>
      </c>
      <c r="D166" s="217" t="s">
        <v>284</v>
      </c>
      <c r="E166" s="218" t="s">
        <v>432</v>
      </c>
      <c r="F166" s="219" t="s">
        <v>433</v>
      </c>
      <c r="G166" s="220" t="s">
        <v>356</v>
      </c>
      <c r="H166" s="221">
        <v>60.899000000000001</v>
      </c>
      <c r="I166" s="222">
        <v>133</v>
      </c>
      <c r="J166" s="222">
        <f>ROUND(I166*H166,2)</f>
        <v>8099.5699999999997</v>
      </c>
      <c r="K166" s="223"/>
      <c r="L166" s="35"/>
      <c r="M166" s="224" t="s">
        <v>1</v>
      </c>
      <c r="N166" s="225" t="s">
        <v>38</v>
      </c>
      <c r="O166" s="226">
        <v>0.32800000000000001</v>
      </c>
      <c r="P166" s="226">
        <f>O166*H166</f>
        <v>19.974872000000001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8099.5699999999997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8099.5699999999997</v>
      </c>
      <c r="BL166" s="14" t="s">
        <v>288</v>
      </c>
      <c r="BM166" s="228" t="s">
        <v>1886</v>
      </c>
    </row>
    <row r="167" s="2" customFormat="1" ht="33" customHeight="1">
      <c r="A167" s="29"/>
      <c r="B167" s="30"/>
      <c r="C167" s="217" t="s">
        <v>398</v>
      </c>
      <c r="D167" s="217" t="s">
        <v>284</v>
      </c>
      <c r="E167" s="218" t="s">
        <v>440</v>
      </c>
      <c r="F167" s="219" t="s">
        <v>441</v>
      </c>
      <c r="G167" s="220" t="s">
        <v>356</v>
      </c>
      <c r="H167" s="221">
        <v>9.9350000000000005</v>
      </c>
      <c r="I167" s="222">
        <v>256</v>
      </c>
      <c r="J167" s="222">
        <f>ROUND(I167*H167,2)</f>
        <v>2543.3600000000001</v>
      </c>
      <c r="K167" s="223"/>
      <c r="L167" s="35"/>
      <c r="M167" s="224" t="s">
        <v>1</v>
      </c>
      <c r="N167" s="225" t="s">
        <v>38</v>
      </c>
      <c r="O167" s="226">
        <v>0.086999999999999994</v>
      </c>
      <c r="P167" s="226">
        <f>O167*H167</f>
        <v>0.86434500000000003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2543.3600000000001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2543.3600000000001</v>
      </c>
      <c r="BL167" s="14" t="s">
        <v>288</v>
      </c>
      <c r="BM167" s="228" t="s">
        <v>1887</v>
      </c>
    </row>
    <row r="168" s="2" customFormat="1" ht="33" customHeight="1">
      <c r="A168" s="29"/>
      <c r="B168" s="30"/>
      <c r="C168" s="217" t="s">
        <v>402</v>
      </c>
      <c r="D168" s="217" t="s">
        <v>284</v>
      </c>
      <c r="E168" s="218" t="s">
        <v>444</v>
      </c>
      <c r="F168" s="219" t="s">
        <v>445</v>
      </c>
      <c r="G168" s="220" t="s">
        <v>356</v>
      </c>
      <c r="H168" s="221">
        <v>99.349999999999994</v>
      </c>
      <c r="I168" s="222">
        <v>19.399999999999999</v>
      </c>
      <c r="J168" s="222">
        <f>ROUND(I168*H168,2)</f>
        <v>1927.3900000000001</v>
      </c>
      <c r="K168" s="223"/>
      <c r="L168" s="35"/>
      <c r="M168" s="224" t="s">
        <v>1</v>
      </c>
      <c r="N168" s="225" t="s">
        <v>38</v>
      </c>
      <c r="O168" s="226">
        <v>0.0050000000000000001</v>
      </c>
      <c r="P168" s="226">
        <f>O168*H168</f>
        <v>0.49674999999999997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1927.3900000000001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1927.3900000000001</v>
      </c>
      <c r="BL168" s="14" t="s">
        <v>288</v>
      </c>
      <c r="BM168" s="228" t="s">
        <v>1888</v>
      </c>
    </row>
    <row r="169" s="2" customFormat="1" ht="33" customHeight="1">
      <c r="A169" s="29"/>
      <c r="B169" s="30"/>
      <c r="C169" s="217" t="s">
        <v>406</v>
      </c>
      <c r="D169" s="217" t="s">
        <v>284</v>
      </c>
      <c r="E169" s="218" t="s">
        <v>448</v>
      </c>
      <c r="F169" s="219" t="s">
        <v>449</v>
      </c>
      <c r="G169" s="220" t="s">
        <v>356</v>
      </c>
      <c r="H169" s="221">
        <v>53.848999999999997</v>
      </c>
      <c r="I169" s="222">
        <v>296</v>
      </c>
      <c r="J169" s="222">
        <f>ROUND(I169*H169,2)</f>
        <v>15939.299999999999</v>
      </c>
      <c r="K169" s="223"/>
      <c r="L169" s="35"/>
      <c r="M169" s="224" t="s">
        <v>1</v>
      </c>
      <c r="N169" s="225" t="s">
        <v>38</v>
      </c>
      <c r="O169" s="226">
        <v>0.099000000000000005</v>
      </c>
      <c r="P169" s="226">
        <f>O169*H169</f>
        <v>5.3310509999999995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15939.299999999999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15939.299999999999</v>
      </c>
      <c r="BL169" s="14" t="s">
        <v>288</v>
      </c>
      <c r="BM169" s="228" t="s">
        <v>1889</v>
      </c>
    </row>
    <row r="170" s="2" customFormat="1" ht="33" customHeight="1">
      <c r="A170" s="29"/>
      <c r="B170" s="30"/>
      <c r="C170" s="217" t="s">
        <v>410</v>
      </c>
      <c r="D170" s="217" t="s">
        <v>284</v>
      </c>
      <c r="E170" s="218" t="s">
        <v>452</v>
      </c>
      <c r="F170" s="219" t="s">
        <v>453</v>
      </c>
      <c r="G170" s="220" t="s">
        <v>356</v>
      </c>
      <c r="H170" s="221">
        <v>538.49000000000001</v>
      </c>
      <c r="I170" s="222">
        <v>22.800000000000001</v>
      </c>
      <c r="J170" s="222">
        <f>ROUND(I170*H170,2)</f>
        <v>12277.57</v>
      </c>
      <c r="K170" s="223"/>
      <c r="L170" s="35"/>
      <c r="M170" s="224" t="s">
        <v>1</v>
      </c>
      <c r="N170" s="225" t="s">
        <v>38</v>
      </c>
      <c r="O170" s="226">
        <v>0.0060000000000000001</v>
      </c>
      <c r="P170" s="226">
        <f>O170*H170</f>
        <v>3.2309399999999999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12277.57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12277.57</v>
      </c>
      <c r="BL170" s="14" t="s">
        <v>288</v>
      </c>
      <c r="BM170" s="228" t="s">
        <v>1890</v>
      </c>
    </row>
    <row r="171" s="2" customFormat="1" ht="33" customHeight="1">
      <c r="A171" s="29"/>
      <c r="B171" s="30"/>
      <c r="C171" s="217" t="s">
        <v>414</v>
      </c>
      <c r="D171" s="217" t="s">
        <v>284</v>
      </c>
      <c r="E171" s="218" t="s">
        <v>456</v>
      </c>
      <c r="F171" s="219" t="s">
        <v>457</v>
      </c>
      <c r="G171" s="220" t="s">
        <v>356</v>
      </c>
      <c r="H171" s="221">
        <v>4.1619999999999999</v>
      </c>
      <c r="I171" s="222">
        <v>336</v>
      </c>
      <c r="J171" s="222">
        <f>ROUND(I171*H171,2)</f>
        <v>1398.4300000000001</v>
      </c>
      <c r="K171" s="223"/>
      <c r="L171" s="35"/>
      <c r="M171" s="224" t="s">
        <v>1</v>
      </c>
      <c r="N171" s="225" t="s">
        <v>38</v>
      </c>
      <c r="O171" s="226">
        <v>0.113</v>
      </c>
      <c r="P171" s="226">
        <f>O171*H171</f>
        <v>0.470306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1398.4300000000001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1398.4300000000001</v>
      </c>
      <c r="BL171" s="14" t="s">
        <v>288</v>
      </c>
      <c r="BM171" s="228" t="s">
        <v>1891</v>
      </c>
    </row>
    <row r="172" s="2" customFormat="1" ht="33" customHeight="1">
      <c r="A172" s="29"/>
      <c r="B172" s="30"/>
      <c r="C172" s="217" t="s">
        <v>418</v>
      </c>
      <c r="D172" s="217" t="s">
        <v>284</v>
      </c>
      <c r="E172" s="218" t="s">
        <v>460</v>
      </c>
      <c r="F172" s="219" t="s">
        <v>461</v>
      </c>
      <c r="G172" s="220" t="s">
        <v>356</v>
      </c>
      <c r="H172" s="221">
        <v>41.619999999999997</v>
      </c>
      <c r="I172" s="222">
        <v>25.399999999999999</v>
      </c>
      <c r="J172" s="222">
        <f>ROUND(I172*H172,2)</f>
        <v>1057.1500000000001</v>
      </c>
      <c r="K172" s="223"/>
      <c r="L172" s="35"/>
      <c r="M172" s="224" t="s">
        <v>1</v>
      </c>
      <c r="N172" s="225" t="s">
        <v>38</v>
      </c>
      <c r="O172" s="226">
        <v>0.0060000000000000001</v>
      </c>
      <c r="P172" s="226">
        <f>O172*H172</f>
        <v>0.24972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1057.1500000000001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1057.1500000000001</v>
      </c>
      <c r="BL172" s="14" t="s">
        <v>288</v>
      </c>
      <c r="BM172" s="228" t="s">
        <v>1892</v>
      </c>
    </row>
    <row r="173" s="2" customFormat="1" ht="33" customHeight="1">
      <c r="A173" s="29"/>
      <c r="B173" s="30"/>
      <c r="C173" s="217" t="s">
        <v>422</v>
      </c>
      <c r="D173" s="217" t="s">
        <v>284</v>
      </c>
      <c r="E173" s="218" t="s">
        <v>464</v>
      </c>
      <c r="F173" s="219" t="s">
        <v>465</v>
      </c>
      <c r="G173" s="220" t="s">
        <v>429</v>
      </c>
      <c r="H173" s="221">
        <v>115.508</v>
      </c>
      <c r="I173" s="222">
        <v>253</v>
      </c>
      <c r="J173" s="222">
        <f>ROUND(I173*H173,2)</f>
        <v>29223.52</v>
      </c>
      <c r="K173" s="223"/>
      <c r="L173" s="35"/>
      <c r="M173" s="224" t="s">
        <v>1</v>
      </c>
      <c r="N173" s="225" t="s">
        <v>38</v>
      </c>
      <c r="O173" s="226">
        <v>0</v>
      </c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29223.52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29223.52</v>
      </c>
      <c r="BL173" s="14" t="s">
        <v>288</v>
      </c>
      <c r="BM173" s="228" t="s">
        <v>1893</v>
      </c>
    </row>
    <row r="174" s="2" customFormat="1" ht="21.75" customHeight="1">
      <c r="A174" s="29"/>
      <c r="B174" s="30"/>
      <c r="C174" s="217" t="s">
        <v>426</v>
      </c>
      <c r="D174" s="217" t="s">
        <v>284</v>
      </c>
      <c r="E174" s="218" t="s">
        <v>468</v>
      </c>
      <c r="F174" s="219" t="s">
        <v>469</v>
      </c>
      <c r="G174" s="220" t="s">
        <v>287</v>
      </c>
      <c r="H174" s="221">
        <v>20.686</v>
      </c>
      <c r="I174" s="222">
        <v>13.699999999999999</v>
      </c>
      <c r="J174" s="222">
        <f>ROUND(I174*H174,2)</f>
        <v>283.39999999999998</v>
      </c>
      <c r="K174" s="223"/>
      <c r="L174" s="35"/>
      <c r="M174" s="224" t="s">
        <v>1</v>
      </c>
      <c r="N174" s="225" t="s">
        <v>38</v>
      </c>
      <c r="O174" s="226">
        <v>0.019</v>
      </c>
      <c r="P174" s="226">
        <f>O174*H174</f>
        <v>0.39303399999999999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283.39999999999998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283.39999999999998</v>
      </c>
      <c r="BL174" s="14" t="s">
        <v>288</v>
      </c>
      <c r="BM174" s="228" t="s">
        <v>2129</v>
      </c>
    </row>
    <row r="175" s="2" customFormat="1" ht="21.75" customHeight="1">
      <c r="A175" s="29"/>
      <c r="B175" s="30"/>
      <c r="C175" s="217" t="s">
        <v>431</v>
      </c>
      <c r="D175" s="217" t="s">
        <v>284</v>
      </c>
      <c r="E175" s="218" t="s">
        <v>472</v>
      </c>
      <c r="F175" s="219" t="s">
        <v>473</v>
      </c>
      <c r="G175" s="220" t="s">
        <v>287</v>
      </c>
      <c r="H175" s="221">
        <v>51.152000000000001</v>
      </c>
      <c r="I175" s="222">
        <v>21.800000000000001</v>
      </c>
      <c r="J175" s="222">
        <f>ROUND(I175*H175,2)</f>
        <v>1115.1099999999999</v>
      </c>
      <c r="K175" s="223"/>
      <c r="L175" s="35"/>
      <c r="M175" s="224" t="s">
        <v>1</v>
      </c>
      <c r="N175" s="225" t="s">
        <v>38</v>
      </c>
      <c r="O175" s="226">
        <v>0.025000000000000001</v>
      </c>
      <c r="P175" s="226">
        <f>O175*H175</f>
        <v>1.2788000000000002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1115.1099999999999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1115.1099999999999</v>
      </c>
      <c r="BL175" s="14" t="s">
        <v>288</v>
      </c>
      <c r="BM175" s="228" t="s">
        <v>1894</v>
      </c>
    </row>
    <row r="176" s="2" customFormat="1" ht="21.75" customHeight="1">
      <c r="A176" s="29"/>
      <c r="B176" s="30"/>
      <c r="C176" s="217" t="s">
        <v>435</v>
      </c>
      <c r="D176" s="217" t="s">
        <v>284</v>
      </c>
      <c r="E176" s="218" t="s">
        <v>476</v>
      </c>
      <c r="F176" s="219" t="s">
        <v>477</v>
      </c>
      <c r="G176" s="220" t="s">
        <v>287</v>
      </c>
      <c r="H176" s="221">
        <v>20.686</v>
      </c>
      <c r="I176" s="222">
        <v>76</v>
      </c>
      <c r="J176" s="222">
        <f>ROUND(I176*H176,2)</f>
        <v>1572.1400000000001</v>
      </c>
      <c r="K176" s="223"/>
      <c r="L176" s="35"/>
      <c r="M176" s="224" t="s">
        <v>1</v>
      </c>
      <c r="N176" s="225" t="s">
        <v>38</v>
      </c>
      <c r="O176" s="226">
        <v>0.114</v>
      </c>
      <c r="P176" s="226">
        <f>O176*H176</f>
        <v>2.3582040000000002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1572.1400000000001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1572.1400000000001</v>
      </c>
      <c r="BL176" s="14" t="s">
        <v>288</v>
      </c>
      <c r="BM176" s="228" t="s">
        <v>528</v>
      </c>
    </row>
    <row r="177" s="2" customFormat="1" ht="21.75" customHeight="1">
      <c r="A177" s="29"/>
      <c r="B177" s="30"/>
      <c r="C177" s="217" t="s">
        <v>439</v>
      </c>
      <c r="D177" s="217" t="s">
        <v>284</v>
      </c>
      <c r="E177" s="218" t="s">
        <v>480</v>
      </c>
      <c r="F177" s="219" t="s">
        <v>481</v>
      </c>
      <c r="G177" s="220" t="s">
        <v>287</v>
      </c>
      <c r="H177" s="221">
        <v>20.686</v>
      </c>
      <c r="I177" s="222">
        <v>5.7999999999999998</v>
      </c>
      <c r="J177" s="222">
        <f>ROUND(I177*H177,2)</f>
        <v>119.98</v>
      </c>
      <c r="K177" s="223"/>
      <c r="L177" s="35"/>
      <c r="M177" s="224" t="s">
        <v>1</v>
      </c>
      <c r="N177" s="225" t="s">
        <v>38</v>
      </c>
      <c r="O177" s="226">
        <v>0.0070000000000000001</v>
      </c>
      <c r="P177" s="226">
        <f>O177*H177</f>
        <v>0.14480200000000001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119.98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119.98</v>
      </c>
      <c r="BL177" s="14" t="s">
        <v>288</v>
      </c>
      <c r="BM177" s="228" t="s">
        <v>1895</v>
      </c>
    </row>
    <row r="178" s="2" customFormat="1" ht="16.5" customHeight="1">
      <c r="A178" s="29"/>
      <c r="B178" s="30"/>
      <c r="C178" s="230" t="s">
        <v>443</v>
      </c>
      <c r="D178" s="230" t="s">
        <v>378</v>
      </c>
      <c r="E178" s="231" t="s">
        <v>484</v>
      </c>
      <c r="F178" s="232" t="s">
        <v>485</v>
      </c>
      <c r="G178" s="233" t="s">
        <v>486</v>
      </c>
      <c r="H178" s="234">
        <v>0.51700000000000002</v>
      </c>
      <c r="I178" s="235">
        <v>104</v>
      </c>
      <c r="J178" s="235">
        <f>ROUND(I178*H178,2)</f>
        <v>53.770000000000003</v>
      </c>
      <c r="K178" s="236"/>
      <c r="L178" s="237"/>
      <c r="M178" s="238" t="s">
        <v>1</v>
      </c>
      <c r="N178" s="239" t="s">
        <v>38</v>
      </c>
      <c r="O178" s="226">
        <v>0</v>
      </c>
      <c r="P178" s="226">
        <f>O178*H178</f>
        <v>0</v>
      </c>
      <c r="Q178" s="226">
        <v>0.001</v>
      </c>
      <c r="R178" s="226">
        <f>Q178*H178</f>
        <v>0.00051699999999999999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311</v>
      </c>
      <c r="AT178" s="228" t="s">
        <v>378</v>
      </c>
      <c r="AU178" s="228" t="s">
        <v>82</v>
      </c>
      <c r="AY178" s="14" t="s">
        <v>282</v>
      </c>
      <c r="BE178" s="229">
        <f>IF(N178="základní",J178,0)</f>
        <v>53.770000000000003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53.770000000000003</v>
      </c>
      <c r="BL178" s="14" t="s">
        <v>288</v>
      </c>
      <c r="BM178" s="228" t="s">
        <v>1896</v>
      </c>
    </row>
    <row r="179" s="2" customFormat="1" ht="21.75" customHeight="1">
      <c r="A179" s="29"/>
      <c r="B179" s="30"/>
      <c r="C179" s="217" t="s">
        <v>447</v>
      </c>
      <c r="D179" s="217" t="s">
        <v>284</v>
      </c>
      <c r="E179" s="218" t="s">
        <v>1897</v>
      </c>
      <c r="F179" s="219" t="s">
        <v>1898</v>
      </c>
      <c r="G179" s="220" t="s">
        <v>501</v>
      </c>
      <c r="H179" s="221">
        <v>15</v>
      </c>
      <c r="I179" s="222">
        <v>160</v>
      </c>
      <c r="J179" s="222">
        <f>ROUND(I179*H179,2)</f>
        <v>2400</v>
      </c>
      <c r="K179" s="223"/>
      <c r="L179" s="35"/>
      <c r="M179" s="224" t="s">
        <v>1</v>
      </c>
      <c r="N179" s="225" t="s">
        <v>38</v>
      </c>
      <c r="O179" s="226">
        <v>0.52000000000000002</v>
      </c>
      <c r="P179" s="226">
        <f>O179*H179</f>
        <v>7.8000000000000007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2400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2400</v>
      </c>
      <c r="BL179" s="14" t="s">
        <v>288</v>
      </c>
      <c r="BM179" s="228" t="s">
        <v>1899</v>
      </c>
    </row>
    <row r="180" s="12" customFormat="1" ht="22.8" customHeight="1">
      <c r="A180" s="12"/>
      <c r="B180" s="202"/>
      <c r="C180" s="203"/>
      <c r="D180" s="204" t="s">
        <v>72</v>
      </c>
      <c r="E180" s="215" t="s">
        <v>82</v>
      </c>
      <c r="F180" s="215" t="s">
        <v>488</v>
      </c>
      <c r="G180" s="203"/>
      <c r="H180" s="203"/>
      <c r="I180" s="203"/>
      <c r="J180" s="216">
        <f>BK180</f>
        <v>38976.389999999999</v>
      </c>
      <c r="K180" s="203"/>
      <c r="L180" s="207"/>
      <c r="M180" s="208"/>
      <c r="N180" s="209"/>
      <c r="O180" s="209"/>
      <c r="P180" s="210">
        <f>SUM(P181:P193)</f>
        <v>24.354152000000003</v>
      </c>
      <c r="Q180" s="209"/>
      <c r="R180" s="210">
        <f>SUM(R181:R193)</f>
        <v>17.76008616</v>
      </c>
      <c r="S180" s="209"/>
      <c r="T180" s="211">
        <f>SUM(T181:T193)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2" t="s">
        <v>80</v>
      </c>
      <c r="AT180" s="213" t="s">
        <v>72</v>
      </c>
      <c r="AU180" s="213" t="s">
        <v>80</v>
      </c>
      <c r="AY180" s="212" t="s">
        <v>282</v>
      </c>
      <c r="BK180" s="214">
        <f>SUM(BK181:BK193)</f>
        <v>38976.389999999999</v>
      </c>
    </row>
    <row r="181" s="2" customFormat="1" ht="21.75" customHeight="1">
      <c r="A181" s="29"/>
      <c r="B181" s="30"/>
      <c r="C181" s="217" t="s">
        <v>451</v>
      </c>
      <c r="D181" s="217" t="s">
        <v>284</v>
      </c>
      <c r="E181" s="218" t="s">
        <v>2130</v>
      </c>
      <c r="F181" s="219" t="s">
        <v>2131</v>
      </c>
      <c r="G181" s="220" t="s">
        <v>287</v>
      </c>
      <c r="H181" s="221">
        <v>10.890000000000001</v>
      </c>
      <c r="I181" s="222">
        <v>19</v>
      </c>
      <c r="J181" s="222">
        <f>ROUND(I181*H181,2)</f>
        <v>206.91</v>
      </c>
      <c r="K181" s="223"/>
      <c r="L181" s="35"/>
      <c r="M181" s="224" t="s">
        <v>1</v>
      </c>
      <c r="N181" s="225" t="s">
        <v>38</v>
      </c>
      <c r="O181" s="226">
        <v>0.058000000000000003</v>
      </c>
      <c r="P181" s="226">
        <f>O181*H181</f>
        <v>0.63162000000000007</v>
      </c>
      <c r="Q181" s="226">
        <v>0.00010000000000000001</v>
      </c>
      <c r="R181" s="226">
        <f>Q181*H181</f>
        <v>0.0010890000000000001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206.91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206.91</v>
      </c>
      <c r="BL181" s="14" t="s">
        <v>288</v>
      </c>
      <c r="BM181" s="228" t="s">
        <v>2132</v>
      </c>
    </row>
    <row r="182" s="2" customFormat="1" ht="21.75" customHeight="1">
      <c r="A182" s="29"/>
      <c r="B182" s="30"/>
      <c r="C182" s="217" t="s">
        <v>455</v>
      </c>
      <c r="D182" s="217" t="s">
        <v>284</v>
      </c>
      <c r="E182" s="218" t="s">
        <v>2133</v>
      </c>
      <c r="F182" s="219" t="s">
        <v>2134</v>
      </c>
      <c r="G182" s="220" t="s">
        <v>287</v>
      </c>
      <c r="H182" s="221">
        <v>32.075000000000003</v>
      </c>
      <c r="I182" s="222">
        <v>36.600000000000001</v>
      </c>
      <c r="J182" s="222">
        <f>ROUND(I182*H182,2)</f>
        <v>1173.9500000000001</v>
      </c>
      <c r="K182" s="223"/>
      <c r="L182" s="35"/>
      <c r="M182" s="224" t="s">
        <v>1</v>
      </c>
      <c r="N182" s="225" t="s">
        <v>38</v>
      </c>
      <c r="O182" s="226">
        <v>0.11500000000000001</v>
      </c>
      <c r="P182" s="226">
        <f>O182*H182</f>
        <v>3.6886250000000005</v>
      </c>
      <c r="Q182" s="226">
        <v>0.00010000000000000001</v>
      </c>
      <c r="R182" s="226">
        <f>Q182*H182</f>
        <v>0.0032075000000000003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1173.9500000000001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1173.9500000000001</v>
      </c>
      <c r="BL182" s="14" t="s">
        <v>288</v>
      </c>
      <c r="BM182" s="228" t="s">
        <v>2135</v>
      </c>
    </row>
    <row r="183" s="2" customFormat="1" ht="21.75" customHeight="1">
      <c r="A183" s="29"/>
      <c r="B183" s="30"/>
      <c r="C183" s="230" t="s">
        <v>459</v>
      </c>
      <c r="D183" s="230" t="s">
        <v>378</v>
      </c>
      <c r="E183" s="231" t="s">
        <v>2136</v>
      </c>
      <c r="F183" s="232" t="s">
        <v>2137</v>
      </c>
      <c r="G183" s="233" t="s">
        <v>287</v>
      </c>
      <c r="H183" s="234">
        <v>51.558</v>
      </c>
      <c r="I183" s="235">
        <v>36.299999999999997</v>
      </c>
      <c r="J183" s="235">
        <f>ROUND(I183*H183,2)</f>
        <v>1871.56</v>
      </c>
      <c r="K183" s="236"/>
      <c r="L183" s="237"/>
      <c r="M183" s="238" t="s">
        <v>1</v>
      </c>
      <c r="N183" s="239" t="s">
        <v>38</v>
      </c>
      <c r="O183" s="226">
        <v>0</v>
      </c>
      <c r="P183" s="226">
        <f>O183*H183</f>
        <v>0</v>
      </c>
      <c r="Q183" s="226">
        <v>0.00050000000000000001</v>
      </c>
      <c r="R183" s="226">
        <f>Q183*H183</f>
        <v>0.025779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311</v>
      </c>
      <c r="AT183" s="228" t="s">
        <v>378</v>
      </c>
      <c r="AU183" s="228" t="s">
        <v>82</v>
      </c>
      <c r="AY183" s="14" t="s">
        <v>282</v>
      </c>
      <c r="BE183" s="229">
        <f>IF(N183="základní",J183,0)</f>
        <v>1871.56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1871.56</v>
      </c>
      <c r="BL183" s="14" t="s">
        <v>288</v>
      </c>
      <c r="BM183" s="228" t="s">
        <v>2138</v>
      </c>
    </row>
    <row r="184" s="2" customFormat="1" ht="21.75" customHeight="1">
      <c r="A184" s="29"/>
      <c r="B184" s="30"/>
      <c r="C184" s="217" t="s">
        <v>463</v>
      </c>
      <c r="D184" s="217" t="s">
        <v>284</v>
      </c>
      <c r="E184" s="218" t="s">
        <v>1900</v>
      </c>
      <c r="F184" s="219" t="s">
        <v>1901</v>
      </c>
      <c r="G184" s="220" t="s">
        <v>356</v>
      </c>
      <c r="H184" s="221">
        <v>1.9359999999999999</v>
      </c>
      <c r="I184" s="222">
        <v>1420</v>
      </c>
      <c r="J184" s="222">
        <f>ROUND(I184*H184,2)</f>
        <v>2749.1199999999999</v>
      </c>
      <c r="K184" s="223"/>
      <c r="L184" s="35"/>
      <c r="M184" s="224" t="s">
        <v>1</v>
      </c>
      <c r="N184" s="225" t="s">
        <v>38</v>
      </c>
      <c r="O184" s="226">
        <v>1.0249999999999999</v>
      </c>
      <c r="P184" s="226">
        <f>O184*H184</f>
        <v>1.9843999999999997</v>
      </c>
      <c r="Q184" s="226">
        <v>2.1600000000000001</v>
      </c>
      <c r="R184" s="226">
        <f>Q184*H184</f>
        <v>4.1817600000000006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2749.1199999999999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2749.1199999999999</v>
      </c>
      <c r="BL184" s="14" t="s">
        <v>288</v>
      </c>
      <c r="BM184" s="228" t="s">
        <v>561</v>
      </c>
    </row>
    <row r="185" s="2" customFormat="1" ht="21.75" customHeight="1">
      <c r="A185" s="29"/>
      <c r="B185" s="30"/>
      <c r="C185" s="217" t="s">
        <v>467</v>
      </c>
      <c r="D185" s="217" t="s">
        <v>284</v>
      </c>
      <c r="E185" s="218" t="s">
        <v>1902</v>
      </c>
      <c r="F185" s="219" t="s">
        <v>1903</v>
      </c>
      <c r="G185" s="220" t="s">
        <v>356</v>
      </c>
      <c r="H185" s="221">
        <v>1.655</v>
      </c>
      <c r="I185" s="222">
        <v>1050</v>
      </c>
      <c r="J185" s="222">
        <f>ROUND(I185*H185,2)</f>
        <v>1737.75</v>
      </c>
      <c r="K185" s="223"/>
      <c r="L185" s="35"/>
      <c r="M185" s="224" t="s">
        <v>1</v>
      </c>
      <c r="N185" s="225" t="s">
        <v>38</v>
      </c>
      <c r="O185" s="226">
        <v>0.98499999999999999</v>
      </c>
      <c r="P185" s="226">
        <f>O185*H185</f>
        <v>1.6301749999999999</v>
      </c>
      <c r="Q185" s="226">
        <v>1.98</v>
      </c>
      <c r="R185" s="226">
        <f>Q185*H185</f>
        <v>3.2768999999999999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1737.75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1737.75</v>
      </c>
      <c r="BL185" s="14" t="s">
        <v>288</v>
      </c>
      <c r="BM185" s="228" t="s">
        <v>2139</v>
      </c>
    </row>
    <row r="186" s="2" customFormat="1" ht="21.75" customHeight="1">
      <c r="A186" s="29"/>
      <c r="B186" s="30"/>
      <c r="C186" s="217" t="s">
        <v>471</v>
      </c>
      <c r="D186" s="217" t="s">
        <v>284</v>
      </c>
      <c r="E186" s="218" t="s">
        <v>1905</v>
      </c>
      <c r="F186" s="219" t="s">
        <v>1906</v>
      </c>
      <c r="G186" s="220" t="s">
        <v>356</v>
      </c>
      <c r="H186" s="221">
        <v>1.254</v>
      </c>
      <c r="I186" s="222">
        <v>3060</v>
      </c>
      <c r="J186" s="222">
        <f>ROUND(I186*H186,2)</f>
        <v>3837.2399999999998</v>
      </c>
      <c r="K186" s="223"/>
      <c r="L186" s="35"/>
      <c r="M186" s="224" t="s">
        <v>1</v>
      </c>
      <c r="N186" s="225" t="s">
        <v>38</v>
      </c>
      <c r="O186" s="226">
        <v>0.629</v>
      </c>
      <c r="P186" s="226">
        <f>O186*H186</f>
        <v>0.78876599999999997</v>
      </c>
      <c r="Q186" s="226">
        <v>2.45329</v>
      </c>
      <c r="R186" s="226">
        <f>Q186*H186</f>
        <v>3.07642566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3837.2399999999998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3837.2399999999998</v>
      </c>
      <c r="BL186" s="14" t="s">
        <v>288</v>
      </c>
      <c r="BM186" s="228" t="s">
        <v>1907</v>
      </c>
    </row>
    <row r="187" s="2" customFormat="1" ht="21.75" customHeight="1">
      <c r="A187" s="29"/>
      <c r="B187" s="30"/>
      <c r="C187" s="217" t="s">
        <v>475</v>
      </c>
      <c r="D187" s="217" t="s">
        <v>284</v>
      </c>
      <c r="E187" s="218" t="s">
        <v>1908</v>
      </c>
      <c r="F187" s="219" t="s">
        <v>1909</v>
      </c>
      <c r="G187" s="220" t="s">
        <v>429</v>
      </c>
      <c r="H187" s="221">
        <v>0.16200000000000001</v>
      </c>
      <c r="I187" s="222">
        <v>41500</v>
      </c>
      <c r="J187" s="222">
        <f>ROUND(I187*H187,2)</f>
        <v>6723</v>
      </c>
      <c r="K187" s="223"/>
      <c r="L187" s="35"/>
      <c r="M187" s="224" t="s">
        <v>1</v>
      </c>
      <c r="N187" s="225" t="s">
        <v>38</v>
      </c>
      <c r="O187" s="226">
        <v>23.968</v>
      </c>
      <c r="P187" s="226">
        <f>O187*H187</f>
        <v>3.882816</v>
      </c>
      <c r="Q187" s="226">
        <v>1.0606199999999999</v>
      </c>
      <c r="R187" s="226">
        <f>Q187*H187</f>
        <v>0.17182043999999999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6723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6723</v>
      </c>
      <c r="BL187" s="14" t="s">
        <v>288</v>
      </c>
      <c r="BM187" s="228" t="s">
        <v>1910</v>
      </c>
    </row>
    <row r="188" s="2" customFormat="1" ht="16.5" customHeight="1">
      <c r="A188" s="29"/>
      <c r="B188" s="30"/>
      <c r="C188" s="217" t="s">
        <v>479</v>
      </c>
      <c r="D188" s="217" t="s">
        <v>284</v>
      </c>
      <c r="E188" s="218" t="s">
        <v>1911</v>
      </c>
      <c r="F188" s="219" t="s">
        <v>1912</v>
      </c>
      <c r="G188" s="220" t="s">
        <v>287</v>
      </c>
      <c r="H188" s="221">
        <v>3.024</v>
      </c>
      <c r="I188" s="222">
        <v>319</v>
      </c>
      <c r="J188" s="222">
        <f>ROUND(I188*H188,2)</f>
        <v>964.65999999999997</v>
      </c>
      <c r="K188" s="223"/>
      <c r="L188" s="35"/>
      <c r="M188" s="224" t="s">
        <v>1</v>
      </c>
      <c r="N188" s="225" t="s">
        <v>38</v>
      </c>
      <c r="O188" s="226">
        <v>0.247</v>
      </c>
      <c r="P188" s="226">
        <f>O188*H188</f>
        <v>0.74692800000000004</v>
      </c>
      <c r="Q188" s="226">
        <v>0.0026900000000000001</v>
      </c>
      <c r="R188" s="226">
        <f>Q188*H188</f>
        <v>0.0081345600000000007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964.65999999999997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964.65999999999997</v>
      </c>
      <c r="BL188" s="14" t="s">
        <v>288</v>
      </c>
      <c r="BM188" s="228" t="s">
        <v>1913</v>
      </c>
    </row>
    <row r="189" s="2" customFormat="1" ht="16.5" customHeight="1">
      <c r="A189" s="29"/>
      <c r="B189" s="30"/>
      <c r="C189" s="217" t="s">
        <v>483</v>
      </c>
      <c r="D189" s="217" t="s">
        <v>284</v>
      </c>
      <c r="E189" s="218" t="s">
        <v>1914</v>
      </c>
      <c r="F189" s="219" t="s">
        <v>1915</v>
      </c>
      <c r="G189" s="220" t="s">
        <v>287</v>
      </c>
      <c r="H189" s="221">
        <v>3.024</v>
      </c>
      <c r="I189" s="222">
        <v>61.200000000000003</v>
      </c>
      <c r="J189" s="222">
        <f>ROUND(I189*H189,2)</f>
        <v>185.06999999999999</v>
      </c>
      <c r="K189" s="223"/>
      <c r="L189" s="35"/>
      <c r="M189" s="224" t="s">
        <v>1</v>
      </c>
      <c r="N189" s="225" t="s">
        <v>38</v>
      </c>
      <c r="O189" s="226">
        <v>0.083000000000000004</v>
      </c>
      <c r="P189" s="226">
        <f>O189*H189</f>
        <v>0.25099199999999999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185.06999999999999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185.06999999999999</v>
      </c>
      <c r="BL189" s="14" t="s">
        <v>288</v>
      </c>
      <c r="BM189" s="228" t="s">
        <v>1916</v>
      </c>
    </row>
    <row r="190" s="2" customFormat="1" ht="16.5" customHeight="1">
      <c r="A190" s="29"/>
      <c r="B190" s="30"/>
      <c r="C190" s="217" t="s">
        <v>489</v>
      </c>
      <c r="D190" s="217" t="s">
        <v>284</v>
      </c>
      <c r="E190" s="218" t="s">
        <v>1917</v>
      </c>
      <c r="F190" s="219" t="s">
        <v>1918</v>
      </c>
      <c r="G190" s="220" t="s">
        <v>287</v>
      </c>
      <c r="H190" s="221">
        <v>8.2799999999999994</v>
      </c>
      <c r="I190" s="222">
        <v>326</v>
      </c>
      <c r="J190" s="222">
        <f>ROUND(I190*H190,2)</f>
        <v>2699.2800000000002</v>
      </c>
      <c r="K190" s="223"/>
      <c r="L190" s="35"/>
      <c r="M190" s="224" t="s">
        <v>1</v>
      </c>
      <c r="N190" s="225" t="s">
        <v>38</v>
      </c>
      <c r="O190" s="226">
        <v>0.27400000000000002</v>
      </c>
      <c r="P190" s="226">
        <f>O190*H190</f>
        <v>2.2687200000000001</v>
      </c>
      <c r="Q190" s="226">
        <v>0.00264</v>
      </c>
      <c r="R190" s="226">
        <f>Q190*H190</f>
        <v>0.021859199999999999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2699.2800000000002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2699.2800000000002</v>
      </c>
      <c r="BL190" s="14" t="s">
        <v>288</v>
      </c>
      <c r="BM190" s="228" t="s">
        <v>2140</v>
      </c>
    </row>
    <row r="191" s="2" customFormat="1" ht="16.5" customHeight="1">
      <c r="A191" s="29"/>
      <c r="B191" s="30"/>
      <c r="C191" s="217" t="s">
        <v>493</v>
      </c>
      <c r="D191" s="217" t="s">
        <v>284</v>
      </c>
      <c r="E191" s="218" t="s">
        <v>1920</v>
      </c>
      <c r="F191" s="219" t="s">
        <v>1921</v>
      </c>
      <c r="G191" s="220" t="s">
        <v>287</v>
      </c>
      <c r="H191" s="221">
        <v>8.2799999999999994</v>
      </c>
      <c r="I191" s="222">
        <v>65.900000000000006</v>
      </c>
      <c r="J191" s="222">
        <f>ROUND(I191*H191,2)</f>
        <v>545.64999999999998</v>
      </c>
      <c r="K191" s="223"/>
      <c r="L191" s="35"/>
      <c r="M191" s="224" t="s">
        <v>1</v>
      </c>
      <c r="N191" s="225" t="s">
        <v>38</v>
      </c>
      <c r="O191" s="226">
        <v>0.091999999999999998</v>
      </c>
      <c r="P191" s="226">
        <f>O191*H191</f>
        <v>0.76175999999999988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545.64999999999998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545.64999999999998</v>
      </c>
      <c r="BL191" s="14" t="s">
        <v>288</v>
      </c>
      <c r="BM191" s="228" t="s">
        <v>2141</v>
      </c>
    </row>
    <row r="192" s="2" customFormat="1" ht="21.75" customHeight="1">
      <c r="A192" s="29"/>
      <c r="B192" s="30"/>
      <c r="C192" s="217" t="s">
        <v>498</v>
      </c>
      <c r="D192" s="217" t="s">
        <v>284</v>
      </c>
      <c r="E192" s="218" t="s">
        <v>1923</v>
      </c>
      <c r="F192" s="219" t="s">
        <v>1924</v>
      </c>
      <c r="G192" s="220" t="s">
        <v>356</v>
      </c>
      <c r="H192" s="221">
        <v>2.774</v>
      </c>
      <c r="I192" s="222">
        <v>3300</v>
      </c>
      <c r="J192" s="222">
        <f>ROUND(I192*H192,2)</f>
        <v>9154.2000000000007</v>
      </c>
      <c r="K192" s="223"/>
      <c r="L192" s="35"/>
      <c r="M192" s="224" t="s">
        <v>1</v>
      </c>
      <c r="N192" s="225" t="s">
        <v>38</v>
      </c>
      <c r="O192" s="226">
        <v>1.4650000000000001</v>
      </c>
      <c r="P192" s="226">
        <f>O192*H192</f>
        <v>4.0639099999999999</v>
      </c>
      <c r="Q192" s="226">
        <v>2.4289999999999998</v>
      </c>
      <c r="R192" s="226">
        <f>Q192*H192</f>
        <v>6.7380459999999998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9154.2000000000007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9154.2000000000007</v>
      </c>
      <c r="BL192" s="14" t="s">
        <v>288</v>
      </c>
      <c r="BM192" s="228" t="s">
        <v>569</v>
      </c>
    </row>
    <row r="193" s="2" customFormat="1" ht="16.5" customHeight="1">
      <c r="A193" s="29"/>
      <c r="B193" s="30"/>
      <c r="C193" s="217" t="s">
        <v>503</v>
      </c>
      <c r="D193" s="217" t="s">
        <v>284</v>
      </c>
      <c r="E193" s="218" t="s">
        <v>1925</v>
      </c>
      <c r="F193" s="219" t="s">
        <v>1926</v>
      </c>
      <c r="G193" s="220" t="s">
        <v>429</v>
      </c>
      <c r="H193" s="221">
        <v>0.23999999999999999</v>
      </c>
      <c r="I193" s="222">
        <v>29700</v>
      </c>
      <c r="J193" s="222">
        <f>ROUND(I193*H193,2)</f>
        <v>7128</v>
      </c>
      <c r="K193" s="223"/>
      <c r="L193" s="35"/>
      <c r="M193" s="224" t="s">
        <v>1</v>
      </c>
      <c r="N193" s="225" t="s">
        <v>38</v>
      </c>
      <c r="O193" s="226">
        <v>15.231</v>
      </c>
      <c r="P193" s="226">
        <f>O193*H193</f>
        <v>3.65544</v>
      </c>
      <c r="Q193" s="226">
        <v>1.06277</v>
      </c>
      <c r="R193" s="226">
        <f>Q193*H193</f>
        <v>0.25506479999999998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7128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7128</v>
      </c>
      <c r="BL193" s="14" t="s">
        <v>288</v>
      </c>
      <c r="BM193" s="228" t="s">
        <v>1927</v>
      </c>
    </row>
    <row r="194" s="12" customFormat="1" ht="22.8" customHeight="1">
      <c r="A194" s="12"/>
      <c r="B194" s="202"/>
      <c r="C194" s="203"/>
      <c r="D194" s="204" t="s">
        <v>72</v>
      </c>
      <c r="E194" s="215" t="s">
        <v>155</v>
      </c>
      <c r="F194" s="215" t="s">
        <v>497</v>
      </c>
      <c r="G194" s="203"/>
      <c r="H194" s="203"/>
      <c r="I194" s="203"/>
      <c r="J194" s="216">
        <f>BK194</f>
        <v>312074.94999999995</v>
      </c>
      <c r="K194" s="203"/>
      <c r="L194" s="207"/>
      <c r="M194" s="208"/>
      <c r="N194" s="209"/>
      <c r="O194" s="209"/>
      <c r="P194" s="210">
        <f>SUM(P195:P215)</f>
        <v>128.192081</v>
      </c>
      <c r="Q194" s="209"/>
      <c r="R194" s="210">
        <f>SUM(R195:R215)</f>
        <v>72.083851620000019</v>
      </c>
      <c r="S194" s="209"/>
      <c r="T194" s="211">
        <f>SUM(T195:T215)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2" t="s">
        <v>80</v>
      </c>
      <c r="AT194" s="213" t="s">
        <v>72</v>
      </c>
      <c r="AU194" s="213" t="s">
        <v>80</v>
      </c>
      <c r="AY194" s="212" t="s">
        <v>282</v>
      </c>
      <c r="BK194" s="214">
        <f>SUM(BK195:BK215)</f>
        <v>312074.94999999995</v>
      </c>
    </row>
    <row r="195" s="2" customFormat="1" ht="21.75" customHeight="1">
      <c r="A195" s="29"/>
      <c r="B195" s="30"/>
      <c r="C195" s="217" t="s">
        <v>507</v>
      </c>
      <c r="D195" s="217" t="s">
        <v>284</v>
      </c>
      <c r="E195" s="218" t="s">
        <v>2142</v>
      </c>
      <c r="F195" s="219" t="s">
        <v>2143</v>
      </c>
      <c r="G195" s="220" t="s">
        <v>356</v>
      </c>
      <c r="H195" s="221">
        <v>16.497</v>
      </c>
      <c r="I195" s="222">
        <v>3880</v>
      </c>
      <c r="J195" s="222">
        <f>ROUND(I195*H195,2)</f>
        <v>64008.360000000001</v>
      </c>
      <c r="K195" s="223"/>
      <c r="L195" s="35"/>
      <c r="M195" s="224" t="s">
        <v>1</v>
      </c>
      <c r="N195" s="225" t="s">
        <v>38</v>
      </c>
      <c r="O195" s="226">
        <v>4.4400000000000004</v>
      </c>
      <c r="P195" s="226">
        <f>O195*H195</f>
        <v>73.246680000000012</v>
      </c>
      <c r="Q195" s="226">
        <v>2.2912400000000002</v>
      </c>
      <c r="R195" s="226">
        <f>Q195*H195</f>
        <v>37.798586280000002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64008.360000000001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64008.360000000001</v>
      </c>
      <c r="BL195" s="14" t="s">
        <v>288</v>
      </c>
      <c r="BM195" s="228" t="s">
        <v>2144</v>
      </c>
    </row>
    <row r="196" s="2" customFormat="1" ht="21.75" customHeight="1">
      <c r="A196" s="29"/>
      <c r="B196" s="30"/>
      <c r="C196" s="217" t="s">
        <v>511</v>
      </c>
      <c r="D196" s="217" t="s">
        <v>284</v>
      </c>
      <c r="E196" s="218" t="s">
        <v>1928</v>
      </c>
      <c r="F196" s="219" t="s">
        <v>1929</v>
      </c>
      <c r="G196" s="220" t="s">
        <v>501</v>
      </c>
      <c r="H196" s="221">
        <v>9</v>
      </c>
      <c r="I196" s="222">
        <v>912</v>
      </c>
      <c r="J196" s="222">
        <f>ROUND(I196*H196,2)</f>
        <v>8208</v>
      </c>
      <c r="K196" s="223"/>
      <c r="L196" s="35"/>
      <c r="M196" s="224" t="s">
        <v>1</v>
      </c>
      <c r="N196" s="225" t="s">
        <v>38</v>
      </c>
      <c r="O196" s="226">
        <v>1.3560000000000001</v>
      </c>
      <c r="P196" s="226">
        <f>O196*H196</f>
        <v>12.204000000000001</v>
      </c>
      <c r="Q196" s="226">
        <v>0.36435000000000001</v>
      </c>
      <c r="R196" s="226">
        <f>Q196*H196</f>
        <v>3.27915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8208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8208</v>
      </c>
      <c r="BL196" s="14" t="s">
        <v>288</v>
      </c>
      <c r="BM196" s="228" t="s">
        <v>585</v>
      </c>
    </row>
    <row r="197" s="2" customFormat="1" ht="21.75" customHeight="1">
      <c r="A197" s="29"/>
      <c r="B197" s="30"/>
      <c r="C197" s="217" t="s">
        <v>515</v>
      </c>
      <c r="D197" s="217" t="s">
        <v>284</v>
      </c>
      <c r="E197" s="218" t="s">
        <v>1930</v>
      </c>
      <c r="F197" s="219" t="s">
        <v>1931</v>
      </c>
      <c r="G197" s="220" t="s">
        <v>501</v>
      </c>
      <c r="H197" s="221">
        <v>6</v>
      </c>
      <c r="I197" s="222">
        <v>1360</v>
      </c>
      <c r="J197" s="222">
        <f>ROUND(I197*H197,2)</f>
        <v>8160</v>
      </c>
      <c r="K197" s="223"/>
      <c r="L197" s="35"/>
      <c r="M197" s="224" t="s">
        <v>1</v>
      </c>
      <c r="N197" s="225" t="s">
        <v>38</v>
      </c>
      <c r="O197" s="226">
        <v>1.446</v>
      </c>
      <c r="P197" s="226">
        <f>O197*H197</f>
        <v>8.6760000000000002</v>
      </c>
      <c r="Q197" s="226">
        <v>0.72870000000000001</v>
      </c>
      <c r="R197" s="226">
        <f>Q197*H197</f>
        <v>4.3722000000000003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8160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8160</v>
      </c>
      <c r="BL197" s="14" t="s">
        <v>288</v>
      </c>
      <c r="BM197" s="228" t="s">
        <v>1932</v>
      </c>
    </row>
    <row r="198" s="2" customFormat="1" ht="21.75" customHeight="1">
      <c r="A198" s="29"/>
      <c r="B198" s="30"/>
      <c r="C198" s="230" t="s">
        <v>520</v>
      </c>
      <c r="D198" s="230" t="s">
        <v>378</v>
      </c>
      <c r="E198" s="231" t="s">
        <v>1933</v>
      </c>
      <c r="F198" s="232" t="s">
        <v>1934</v>
      </c>
      <c r="G198" s="233" t="s">
        <v>501</v>
      </c>
      <c r="H198" s="234">
        <v>9</v>
      </c>
      <c r="I198" s="235">
        <v>401.5</v>
      </c>
      <c r="J198" s="235">
        <f>ROUND(I198*H198,2)</f>
        <v>3613.5</v>
      </c>
      <c r="K198" s="236"/>
      <c r="L198" s="237"/>
      <c r="M198" s="238" t="s">
        <v>1</v>
      </c>
      <c r="N198" s="239" t="s">
        <v>38</v>
      </c>
      <c r="O198" s="226">
        <v>0</v>
      </c>
      <c r="P198" s="226">
        <f>O198*H198</f>
        <v>0</v>
      </c>
      <c r="Q198" s="226">
        <v>0.10100000000000001</v>
      </c>
      <c r="R198" s="226">
        <f>Q198*H198</f>
        <v>0.90900000000000003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311</v>
      </c>
      <c r="AT198" s="228" t="s">
        <v>378</v>
      </c>
      <c r="AU198" s="228" t="s">
        <v>82</v>
      </c>
      <c r="AY198" s="14" t="s">
        <v>282</v>
      </c>
      <c r="BE198" s="229">
        <f>IF(N198="základní",J198,0)</f>
        <v>3613.5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3613.5</v>
      </c>
      <c r="BL198" s="14" t="s">
        <v>288</v>
      </c>
      <c r="BM198" s="228" t="s">
        <v>1935</v>
      </c>
    </row>
    <row r="199" s="2" customFormat="1" ht="21.75" customHeight="1">
      <c r="A199" s="29"/>
      <c r="B199" s="30"/>
      <c r="C199" s="230" t="s">
        <v>524</v>
      </c>
      <c r="D199" s="230" t="s">
        <v>378</v>
      </c>
      <c r="E199" s="231" t="s">
        <v>1936</v>
      </c>
      <c r="F199" s="232" t="s">
        <v>1937</v>
      </c>
      <c r="G199" s="233" t="s">
        <v>501</v>
      </c>
      <c r="H199" s="234">
        <v>6</v>
      </c>
      <c r="I199" s="235">
        <v>401.5</v>
      </c>
      <c r="J199" s="235">
        <f>ROUND(I199*H199,2)</f>
        <v>2409</v>
      </c>
      <c r="K199" s="236"/>
      <c r="L199" s="237"/>
      <c r="M199" s="238" t="s">
        <v>1</v>
      </c>
      <c r="N199" s="239" t="s">
        <v>38</v>
      </c>
      <c r="O199" s="226">
        <v>0</v>
      </c>
      <c r="P199" s="226">
        <f>O199*H199</f>
        <v>0</v>
      </c>
      <c r="Q199" s="226">
        <v>0.10100000000000001</v>
      </c>
      <c r="R199" s="226">
        <f>Q199*H199</f>
        <v>0.60600000000000009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311</v>
      </c>
      <c r="AT199" s="228" t="s">
        <v>378</v>
      </c>
      <c r="AU199" s="228" t="s">
        <v>82</v>
      </c>
      <c r="AY199" s="14" t="s">
        <v>282</v>
      </c>
      <c r="BE199" s="229">
        <f>IF(N199="základní",J199,0)</f>
        <v>2409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2409</v>
      </c>
      <c r="BL199" s="14" t="s">
        <v>288</v>
      </c>
      <c r="BM199" s="228" t="s">
        <v>1938</v>
      </c>
    </row>
    <row r="200" s="2" customFormat="1" ht="21.75" customHeight="1">
      <c r="A200" s="29"/>
      <c r="B200" s="30"/>
      <c r="C200" s="217" t="s">
        <v>528</v>
      </c>
      <c r="D200" s="217" t="s">
        <v>284</v>
      </c>
      <c r="E200" s="218" t="s">
        <v>1939</v>
      </c>
      <c r="F200" s="219" t="s">
        <v>1940</v>
      </c>
      <c r="G200" s="220" t="s">
        <v>501</v>
      </c>
      <c r="H200" s="221">
        <v>2</v>
      </c>
      <c r="I200" s="222">
        <v>312</v>
      </c>
      <c r="J200" s="222">
        <f>ROUND(I200*H200,2)</f>
        <v>624</v>
      </c>
      <c r="K200" s="223"/>
      <c r="L200" s="35"/>
      <c r="M200" s="224" t="s">
        <v>1</v>
      </c>
      <c r="N200" s="225" t="s">
        <v>38</v>
      </c>
      <c r="O200" s="226">
        <v>0.35999999999999999</v>
      </c>
      <c r="P200" s="226">
        <f>O200*H200</f>
        <v>0.71999999999999997</v>
      </c>
      <c r="Q200" s="226">
        <v>0.17488999999999999</v>
      </c>
      <c r="R200" s="226">
        <f>Q200*H200</f>
        <v>0.34977999999999998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624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624</v>
      </c>
      <c r="BL200" s="14" t="s">
        <v>288</v>
      </c>
      <c r="BM200" s="228" t="s">
        <v>1941</v>
      </c>
    </row>
    <row r="201" s="2" customFormat="1" ht="21.75" customHeight="1">
      <c r="A201" s="29"/>
      <c r="B201" s="30"/>
      <c r="C201" s="217" t="s">
        <v>532</v>
      </c>
      <c r="D201" s="217" t="s">
        <v>284</v>
      </c>
      <c r="E201" s="218" t="s">
        <v>1942</v>
      </c>
      <c r="F201" s="219" t="s">
        <v>1943</v>
      </c>
      <c r="G201" s="220" t="s">
        <v>501</v>
      </c>
      <c r="H201" s="221">
        <v>1</v>
      </c>
      <c r="I201" s="222">
        <v>1020</v>
      </c>
      <c r="J201" s="222">
        <f>ROUND(I201*H201,2)</f>
        <v>1020</v>
      </c>
      <c r="K201" s="223"/>
      <c r="L201" s="35"/>
      <c r="M201" s="224" t="s">
        <v>1</v>
      </c>
      <c r="N201" s="225" t="s">
        <v>38</v>
      </c>
      <c r="O201" s="226">
        <v>3.2999999999999998</v>
      </c>
      <c r="P201" s="226">
        <f>O201*H201</f>
        <v>3.2999999999999998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1020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1020</v>
      </c>
      <c r="BL201" s="14" t="s">
        <v>288</v>
      </c>
      <c r="BM201" s="228" t="s">
        <v>602</v>
      </c>
    </row>
    <row r="202" s="2" customFormat="1" ht="33" customHeight="1">
      <c r="A202" s="29"/>
      <c r="B202" s="30"/>
      <c r="C202" s="230" t="s">
        <v>536</v>
      </c>
      <c r="D202" s="230" t="s">
        <v>378</v>
      </c>
      <c r="E202" s="231" t="s">
        <v>1944</v>
      </c>
      <c r="F202" s="232" t="s">
        <v>1945</v>
      </c>
      <c r="G202" s="233" t="s">
        <v>501</v>
      </c>
      <c r="H202" s="234">
        <v>1</v>
      </c>
      <c r="I202" s="235">
        <v>29630</v>
      </c>
      <c r="J202" s="235">
        <f>ROUND(I202*H202,2)</f>
        <v>29630</v>
      </c>
      <c r="K202" s="236"/>
      <c r="L202" s="237"/>
      <c r="M202" s="238" t="s">
        <v>1</v>
      </c>
      <c r="N202" s="239" t="s">
        <v>38</v>
      </c>
      <c r="O202" s="226">
        <v>0</v>
      </c>
      <c r="P202" s="226">
        <f>O202*H202</f>
        <v>0</v>
      </c>
      <c r="Q202" s="226">
        <v>0.158</v>
      </c>
      <c r="R202" s="226">
        <f>Q202*H202</f>
        <v>0.158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311</v>
      </c>
      <c r="AT202" s="228" t="s">
        <v>378</v>
      </c>
      <c r="AU202" s="228" t="s">
        <v>82</v>
      </c>
      <c r="AY202" s="14" t="s">
        <v>282</v>
      </c>
      <c r="BE202" s="229">
        <f>IF(N202="základní",J202,0)</f>
        <v>29630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29630</v>
      </c>
      <c r="BL202" s="14" t="s">
        <v>288</v>
      </c>
      <c r="BM202" s="228" t="s">
        <v>1946</v>
      </c>
    </row>
    <row r="203" s="2" customFormat="1" ht="21.75" customHeight="1">
      <c r="A203" s="29"/>
      <c r="B203" s="30"/>
      <c r="C203" s="217" t="s">
        <v>540</v>
      </c>
      <c r="D203" s="217" t="s">
        <v>284</v>
      </c>
      <c r="E203" s="218" t="s">
        <v>1947</v>
      </c>
      <c r="F203" s="219" t="s">
        <v>1948</v>
      </c>
      <c r="G203" s="220" t="s">
        <v>322</v>
      </c>
      <c r="H203" s="221">
        <v>15.4</v>
      </c>
      <c r="I203" s="222">
        <v>92.400000000000006</v>
      </c>
      <c r="J203" s="222">
        <f>ROUND(I203*H203,2)</f>
        <v>1422.96</v>
      </c>
      <c r="K203" s="223"/>
      <c r="L203" s="35"/>
      <c r="M203" s="224" t="s">
        <v>1</v>
      </c>
      <c r="N203" s="225" t="s">
        <v>38</v>
      </c>
      <c r="O203" s="226">
        <v>0.29999999999999999</v>
      </c>
      <c r="P203" s="226">
        <f>O203*H203</f>
        <v>4.6200000000000001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1422.96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1422.96</v>
      </c>
      <c r="BL203" s="14" t="s">
        <v>288</v>
      </c>
      <c r="BM203" s="228" t="s">
        <v>618</v>
      </c>
    </row>
    <row r="204" s="2" customFormat="1" ht="16.5" customHeight="1">
      <c r="A204" s="29"/>
      <c r="B204" s="30"/>
      <c r="C204" s="230" t="s">
        <v>544</v>
      </c>
      <c r="D204" s="230" t="s">
        <v>378</v>
      </c>
      <c r="E204" s="231" t="s">
        <v>1949</v>
      </c>
      <c r="F204" s="232" t="s">
        <v>1950</v>
      </c>
      <c r="G204" s="233" t="s">
        <v>322</v>
      </c>
      <c r="H204" s="234">
        <v>50.82</v>
      </c>
      <c r="I204" s="235">
        <v>2.2000000000000002</v>
      </c>
      <c r="J204" s="235">
        <f>ROUND(I204*H204,2)</f>
        <v>111.8</v>
      </c>
      <c r="K204" s="236"/>
      <c r="L204" s="237"/>
      <c r="M204" s="238" t="s">
        <v>1</v>
      </c>
      <c r="N204" s="239" t="s">
        <v>38</v>
      </c>
      <c r="O204" s="226">
        <v>0</v>
      </c>
      <c r="P204" s="226">
        <f>O204*H204</f>
        <v>0</v>
      </c>
      <c r="Q204" s="226">
        <v>4.0000000000000003E-05</v>
      </c>
      <c r="R204" s="226">
        <f>Q204*H204</f>
        <v>0.0020328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311</v>
      </c>
      <c r="AT204" s="228" t="s">
        <v>378</v>
      </c>
      <c r="AU204" s="228" t="s">
        <v>82</v>
      </c>
      <c r="AY204" s="14" t="s">
        <v>282</v>
      </c>
      <c r="BE204" s="229">
        <f>IF(N204="základní",J204,0)</f>
        <v>111.8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111.8</v>
      </c>
      <c r="BL204" s="14" t="s">
        <v>288</v>
      </c>
      <c r="BM204" s="228" t="s">
        <v>1951</v>
      </c>
    </row>
    <row r="205" s="2" customFormat="1" ht="21.75" customHeight="1">
      <c r="A205" s="29"/>
      <c r="B205" s="30"/>
      <c r="C205" s="230" t="s">
        <v>548</v>
      </c>
      <c r="D205" s="230" t="s">
        <v>378</v>
      </c>
      <c r="E205" s="231" t="s">
        <v>1952</v>
      </c>
      <c r="F205" s="232" t="s">
        <v>1953</v>
      </c>
      <c r="G205" s="233" t="s">
        <v>322</v>
      </c>
      <c r="H205" s="234">
        <v>16.170000000000002</v>
      </c>
      <c r="I205" s="235">
        <v>72.299999999999997</v>
      </c>
      <c r="J205" s="235">
        <f>ROUND(I205*H205,2)</f>
        <v>1169.0899999999999</v>
      </c>
      <c r="K205" s="236"/>
      <c r="L205" s="237"/>
      <c r="M205" s="238" t="s">
        <v>1</v>
      </c>
      <c r="N205" s="239" t="s">
        <v>38</v>
      </c>
      <c r="O205" s="226">
        <v>0</v>
      </c>
      <c r="P205" s="226">
        <f>O205*H205</f>
        <v>0</v>
      </c>
      <c r="Q205" s="226">
        <v>0.0016000000000000001</v>
      </c>
      <c r="R205" s="226">
        <f>Q205*H205</f>
        <v>0.025872000000000003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311</v>
      </c>
      <c r="AT205" s="228" t="s">
        <v>378</v>
      </c>
      <c r="AU205" s="228" t="s">
        <v>82</v>
      </c>
      <c r="AY205" s="14" t="s">
        <v>282</v>
      </c>
      <c r="BE205" s="229">
        <f>IF(N205="základní",J205,0)</f>
        <v>1169.0899999999999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1169.0899999999999</v>
      </c>
      <c r="BL205" s="14" t="s">
        <v>288</v>
      </c>
      <c r="BM205" s="228" t="s">
        <v>626</v>
      </c>
    </row>
    <row r="206" s="2" customFormat="1" ht="33" customHeight="1">
      <c r="A206" s="29"/>
      <c r="B206" s="30"/>
      <c r="C206" s="217" t="s">
        <v>553</v>
      </c>
      <c r="D206" s="217" t="s">
        <v>284</v>
      </c>
      <c r="E206" s="218" t="s">
        <v>1954</v>
      </c>
      <c r="F206" s="219" t="s">
        <v>1955</v>
      </c>
      <c r="G206" s="220" t="s">
        <v>356</v>
      </c>
      <c r="H206" s="221">
        <v>1.0349999999999999</v>
      </c>
      <c r="I206" s="222">
        <v>4700</v>
      </c>
      <c r="J206" s="222">
        <f>ROUND(I206*H206,2)</f>
        <v>4864.5</v>
      </c>
      <c r="K206" s="223"/>
      <c r="L206" s="35"/>
      <c r="M206" s="224" t="s">
        <v>1</v>
      </c>
      <c r="N206" s="225" t="s">
        <v>38</v>
      </c>
      <c r="O206" s="226">
        <v>3.863</v>
      </c>
      <c r="P206" s="226">
        <f>O206*H206</f>
        <v>3.9982049999999996</v>
      </c>
      <c r="Q206" s="226">
        <v>2.5143</v>
      </c>
      <c r="R206" s="226">
        <f>Q206*H206</f>
        <v>2.6023004999999997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4864.5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4864.5</v>
      </c>
      <c r="BL206" s="14" t="s">
        <v>288</v>
      </c>
      <c r="BM206" s="228" t="s">
        <v>1956</v>
      </c>
    </row>
    <row r="207" s="2" customFormat="1" ht="33" customHeight="1">
      <c r="A207" s="29"/>
      <c r="B207" s="30"/>
      <c r="C207" s="217" t="s">
        <v>557</v>
      </c>
      <c r="D207" s="217" t="s">
        <v>284</v>
      </c>
      <c r="E207" s="218" t="s">
        <v>1960</v>
      </c>
      <c r="F207" s="219" t="s">
        <v>1961</v>
      </c>
      <c r="G207" s="220" t="s">
        <v>287</v>
      </c>
      <c r="H207" s="221">
        <v>7.2679999999999998</v>
      </c>
      <c r="I207" s="222">
        <v>1010</v>
      </c>
      <c r="J207" s="222">
        <f>ROUND(I207*H207,2)</f>
        <v>7340.6800000000003</v>
      </c>
      <c r="K207" s="223"/>
      <c r="L207" s="35"/>
      <c r="M207" s="224" t="s">
        <v>1</v>
      </c>
      <c r="N207" s="225" t="s">
        <v>38</v>
      </c>
      <c r="O207" s="226">
        <v>1.51</v>
      </c>
      <c r="P207" s="226">
        <f>O207*H207</f>
        <v>10.974679999999999</v>
      </c>
      <c r="Q207" s="226">
        <v>0.00247</v>
      </c>
      <c r="R207" s="226">
        <f>Q207*H207</f>
        <v>0.017951959999999999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7340.6800000000003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7340.6800000000003</v>
      </c>
      <c r="BL207" s="14" t="s">
        <v>288</v>
      </c>
      <c r="BM207" s="228" t="s">
        <v>1962</v>
      </c>
    </row>
    <row r="208" s="2" customFormat="1" ht="21.75" customHeight="1">
      <c r="A208" s="29"/>
      <c r="B208" s="30"/>
      <c r="C208" s="217" t="s">
        <v>561</v>
      </c>
      <c r="D208" s="217" t="s">
        <v>284</v>
      </c>
      <c r="E208" s="218" t="s">
        <v>1957</v>
      </c>
      <c r="F208" s="219" t="s">
        <v>1958</v>
      </c>
      <c r="G208" s="220" t="s">
        <v>429</v>
      </c>
      <c r="H208" s="221">
        <v>0.104</v>
      </c>
      <c r="I208" s="222">
        <v>29400</v>
      </c>
      <c r="J208" s="222">
        <f>ROUND(I208*H208,2)</f>
        <v>3057.5999999999999</v>
      </c>
      <c r="K208" s="223"/>
      <c r="L208" s="35"/>
      <c r="M208" s="224" t="s">
        <v>1</v>
      </c>
      <c r="N208" s="225" t="s">
        <v>38</v>
      </c>
      <c r="O208" s="226">
        <v>14.551</v>
      </c>
      <c r="P208" s="226">
        <f>O208*H208</f>
        <v>1.513304</v>
      </c>
      <c r="Q208" s="226">
        <v>1.06277</v>
      </c>
      <c r="R208" s="226">
        <f>Q208*H208</f>
        <v>0.11052808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3057.5999999999999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3057.5999999999999</v>
      </c>
      <c r="BL208" s="14" t="s">
        <v>288</v>
      </c>
      <c r="BM208" s="228" t="s">
        <v>1959</v>
      </c>
    </row>
    <row r="209" s="2" customFormat="1" ht="33" customHeight="1">
      <c r="A209" s="29"/>
      <c r="B209" s="30"/>
      <c r="C209" s="217" t="s">
        <v>565</v>
      </c>
      <c r="D209" s="217" t="s">
        <v>284</v>
      </c>
      <c r="E209" s="218" t="s">
        <v>1963</v>
      </c>
      <c r="F209" s="219" t="s">
        <v>1964</v>
      </c>
      <c r="G209" s="220" t="s">
        <v>287</v>
      </c>
      <c r="H209" s="221">
        <v>7.2679999999999998</v>
      </c>
      <c r="I209" s="222">
        <v>192</v>
      </c>
      <c r="J209" s="222">
        <f>ROUND(I209*H209,2)</f>
        <v>1395.46</v>
      </c>
      <c r="K209" s="223"/>
      <c r="L209" s="35"/>
      <c r="M209" s="224" t="s">
        <v>1</v>
      </c>
      <c r="N209" s="225" t="s">
        <v>38</v>
      </c>
      <c r="O209" s="226">
        <v>0.35899999999999999</v>
      </c>
      <c r="P209" s="226">
        <f>O209*H209</f>
        <v>2.6092119999999999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1395.46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1395.46</v>
      </c>
      <c r="BL209" s="14" t="s">
        <v>288</v>
      </c>
      <c r="BM209" s="228" t="s">
        <v>1965</v>
      </c>
    </row>
    <row r="210" s="2" customFormat="1" ht="16.5" customHeight="1">
      <c r="A210" s="29"/>
      <c r="B210" s="30"/>
      <c r="C210" s="217" t="s">
        <v>569</v>
      </c>
      <c r="D210" s="217" t="s">
        <v>284</v>
      </c>
      <c r="E210" s="218" t="s">
        <v>1966</v>
      </c>
      <c r="F210" s="219" t="s">
        <v>1967</v>
      </c>
      <c r="G210" s="220" t="s">
        <v>501</v>
      </c>
      <c r="H210" s="221">
        <v>2</v>
      </c>
      <c r="I210" s="222">
        <v>9950</v>
      </c>
      <c r="J210" s="222">
        <f>ROUND(I210*H210,2)</f>
        <v>19900</v>
      </c>
      <c r="K210" s="223"/>
      <c r="L210" s="35"/>
      <c r="M210" s="224" t="s">
        <v>1</v>
      </c>
      <c r="N210" s="225" t="s">
        <v>38</v>
      </c>
      <c r="O210" s="226">
        <v>2.0350000000000001</v>
      </c>
      <c r="P210" s="226">
        <f>O210*H210</f>
        <v>4.0700000000000003</v>
      </c>
      <c r="Q210" s="226">
        <v>0.11065999999999999</v>
      </c>
      <c r="R210" s="226">
        <f>Q210*H210</f>
        <v>0.22131999999999999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19900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19900</v>
      </c>
      <c r="BL210" s="14" t="s">
        <v>288</v>
      </c>
      <c r="BM210" s="228" t="s">
        <v>1968</v>
      </c>
    </row>
    <row r="211" s="2" customFormat="1" ht="21.75" customHeight="1">
      <c r="A211" s="29"/>
      <c r="B211" s="30"/>
      <c r="C211" s="217" t="s">
        <v>573</v>
      </c>
      <c r="D211" s="217" t="s">
        <v>284</v>
      </c>
      <c r="E211" s="218" t="s">
        <v>1969</v>
      </c>
      <c r="F211" s="219" t="s">
        <v>1970</v>
      </c>
      <c r="G211" s="220" t="s">
        <v>501</v>
      </c>
      <c r="H211" s="221">
        <v>1</v>
      </c>
      <c r="I211" s="222">
        <v>12150</v>
      </c>
      <c r="J211" s="222">
        <f>ROUND(I211*H211,2)</f>
        <v>12150</v>
      </c>
      <c r="K211" s="223"/>
      <c r="L211" s="35"/>
      <c r="M211" s="224" t="s">
        <v>1</v>
      </c>
      <c r="N211" s="225" t="s">
        <v>38</v>
      </c>
      <c r="O211" s="226">
        <v>2.2599999999999998</v>
      </c>
      <c r="P211" s="226">
        <f>O211*H211</f>
        <v>2.2599999999999998</v>
      </c>
      <c r="Q211" s="226">
        <v>0.16113</v>
      </c>
      <c r="R211" s="226">
        <f>Q211*H211</f>
        <v>0.16113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12150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12150</v>
      </c>
      <c r="BL211" s="14" t="s">
        <v>288</v>
      </c>
      <c r="BM211" s="228" t="s">
        <v>1971</v>
      </c>
    </row>
    <row r="212" s="2" customFormat="1" ht="21.75" customHeight="1">
      <c r="A212" s="29"/>
      <c r="B212" s="30"/>
      <c r="C212" s="230" t="s">
        <v>577</v>
      </c>
      <c r="D212" s="230" t="s">
        <v>378</v>
      </c>
      <c r="E212" s="231" t="s">
        <v>1972</v>
      </c>
      <c r="F212" s="232" t="s">
        <v>1973</v>
      </c>
      <c r="G212" s="233" t="s">
        <v>501</v>
      </c>
      <c r="H212" s="234">
        <v>1</v>
      </c>
      <c r="I212" s="235">
        <v>20550</v>
      </c>
      <c r="J212" s="235">
        <f>ROUND(I212*H212,2)</f>
        <v>20550</v>
      </c>
      <c r="K212" s="236"/>
      <c r="L212" s="237"/>
      <c r="M212" s="238" t="s">
        <v>1</v>
      </c>
      <c r="N212" s="239" t="s">
        <v>38</v>
      </c>
      <c r="O212" s="226">
        <v>0</v>
      </c>
      <c r="P212" s="226">
        <f>O212*H212</f>
        <v>0</v>
      </c>
      <c r="Q212" s="226">
        <v>2.8900000000000001</v>
      </c>
      <c r="R212" s="226">
        <f>Q212*H212</f>
        <v>2.8900000000000001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311</v>
      </c>
      <c r="AT212" s="228" t="s">
        <v>378</v>
      </c>
      <c r="AU212" s="228" t="s">
        <v>82</v>
      </c>
      <c r="AY212" s="14" t="s">
        <v>282</v>
      </c>
      <c r="BE212" s="229">
        <f>IF(N212="základní",J212,0)</f>
        <v>20550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20550</v>
      </c>
      <c r="BL212" s="14" t="s">
        <v>288</v>
      </c>
      <c r="BM212" s="228" t="s">
        <v>1974</v>
      </c>
    </row>
    <row r="213" s="2" customFormat="1" ht="21.75" customHeight="1">
      <c r="A213" s="29"/>
      <c r="B213" s="30"/>
      <c r="C213" s="230" t="s">
        <v>581</v>
      </c>
      <c r="D213" s="230" t="s">
        <v>378</v>
      </c>
      <c r="E213" s="231" t="s">
        <v>2145</v>
      </c>
      <c r="F213" s="232" t="s">
        <v>2146</v>
      </c>
      <c r="G213" s="233" t="s">
        <v>501</v>
      </c>
      <c r="H213" s="234">
        <v>1</v>
      </c>
      <c r="I213" s="235">
        <v>31060</v>
      </c>
      <c r="J213" s="235">
        <f>ROUND(I213*H213,2)</f>
        <v>31060</v>
      </c>
      <c r="K213" s="236"/>
      <c r="L213" s="237"/>
      <c r="M213" s="238" t="s">
        <v>1</v>
      </c>
      <c r="N213" s="239" t="s">
        <v>38</v>
      </c>
      <c r="O213" s="226">
        <v>0</v>
      </c>
      <c r="P213" s="226">
        <f>O213*H213</f>
        <v>0</v>
      </c>
      <c r="Q213" s="226">
        <v>4.3399999999999999</v>
      </c>
      <c r="R213" s="226">
        <f>Q213*H213</f>
        <v>4.3399999999999999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311</v>
      </c>
      <c r="AT213" s="228" t="s">
        <v>378</v>
      </c>
      <c r="AU213" s="228" t="s">
        <v>82</v>
      </c>
      <c r="AY213" s="14" t="s">
        <v>282</v>
      </c>
      <c r="BE213" s="229">
        <f>IF(N213="základní",J213,0)</f>
        <v>31060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31060</v>
      </c>
      <c r="BL213" s="14" t="s">
        <v>288</v>
      </c>
      <c r="BM213" s="228" t="s">
        <v>2147</v>
      </c>
    </row>
    <row r="214" s="2" customFormat="1" ht="21.75" customHeight="1">
      <c r="A214" s="29"/>
      <c r="B214" s="30"/>
      <c r="C214" s="230" t="s">
        <v>585</v>
      </c>
      <c r="D214" s="230" t="s">
        <v>378</v>
      </c>
      <c r="E214" s="231" t="s">
        <v>1978</v>
      </c>
      <c r="F214" s="232" t="s">
        <v>1979</v>
      </c>
      <c r="G214" s="233" t="s">
        <v>501</v>
      </c>
      <c r="H214" s="234">
        <v>1</v>
      </c>
      <c r="I214" s="235">
        <v>87780</v>
      </c>
      <c r="J214" s="235">
        <f>ROUND(I214*H214,2)</f>
        <v>87780</v>
      </c>
      <c r="K214" s="236"/>
      <c r="L214" s="237"/>
      <c r="M214" s="238" t="s">
        <v>1</v>
      </c>
      <c r="N214" s="239" t="s">
        <v>38</v>
      </c>
      <c r="O214" s="226">
        <v>0</v>
      </c>
      <c r="P214" s="226">
        <f>O214*H214</f>
        <v>0</v>
      </c>
      <c r="Q214" s="226">
        <v>14.199999999999999</v>
      </c>
      <c r="R214" s="226">
        <f>Q214*H214</f>
        <v>14.199999999999999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311</v>
      </c>
      <c r="AT214" s="228" t="s">
        <v>378</v>
      </c>
      <c r="AU214" s="228" t="s">
        <v>82</v>
      </c>
      <c r="AY214" s="14" t="s">
        <v>282</v>
      </c>
      <c r="BE214" s="229">
        <f>IF(N214="základní",J214,0)</f>
        <v>87780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87780</v>
      </c>
      <c r="BL214" s="14" t="s">
        <v>288</v>
      </c>
      <c r="BM214" s="228" t="s">
        <v>1980</v>
      </c>
    </row>
    <row r="215" s="2" customFormat="1" ht="21.75" customHeight="1">
      <c r="A215" s="29"/>
      <c r="B215" s="30"/>
      <c r="C215" s="230" t="s">
        <v>589</v>
      </c>
      <c r="D215" s="230" t="s">
        <v>378</v>
      </c>
      <c r="E215" s="231" t="s">
        <v>1981</v>
      </c>
      <c r="F215" s="232" t="s">
        <v>1982</v>
      </c>
      <c r="G215" s="233" t="s">
        <v>501</v>
      </c>
      <c r="H215" s="234">
        <v>2</v>
      </c>
      <c r="I215" s="235">
        <v>1800</v>
      </c>
      <c r="J215" s="235">
        <f>ROUND(I215*H215,2)</f>
        <v>3600</v>
      </c>
      <c r="K215" s="236"/>
      <c r="L215" s="237"/>
      <c r="M215" s="238" t="s">
        <v>1</v>
      </c>
      <c r="N215" s="239" t="s">
        <v>38</v>
      </c>
      <c r="O215" s="226">
        <v>0</v>
      </c>
      <c r="P215" s="226">
        <f>O215*H215</f>
        <v>0</v>
      </c>
      <c r="Q215" s="226">
        <v>0.02</v>
      </c>
      <c r="R215" s="226">
        <f>Q215*H215</f>
        <v>0.040000000000000001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311</v>
      </c>
      <c r="AT215" s="228" t="s">
        <v>378</v>
      </c>
      <c r="AU215" s="228" t="s">
        <v>82</v>
      </c>
      <c r="AY215" s="14" t="s">
        <v>282</v>
      </c>
      <c r="BE215" s="229">
        <f>IF(N215="základní",J215,0)</f>
        <v>3600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3600</v>
      </c>
      <c r="BL215" s="14" t="s">
        <v>288</v>
      </c>
      <c r="BM215" s="228" t="s">
        <v>1983</v>
      </c>
    </row>
    <row r="216" s="12" customFormat="1" ht="22.8" customHeight="1">
      <c r="A216" s="12"/>
      <c r="B216" s="202"/>
      <c r="C216" s="203"/>
      <c r="D216" s="204" t="s">
        <v>72</v>
      </c>
      <c r="E216" s="215" t="s">
        <v>299</v>
      </c>
      <c r="F216" s="215" t="s">
        <v>552</v>
      </c>
      <c r="G216" s="203"/>
      <c r="H216" s="203"/>
      <c r="I216" s="203"/>
      <c r="J216" s="216">
        <f>BK216</f>
        <v>27854.240000000002</v>
      </c>
      <c r="K216" s="203"/>
      <c r="L216" s="207"/>
      <c r="M216" s="208"/>
      <c r="N216" s="209"/>
      <c r="O216" s="209"/>
      <c r="P216" s="210">
        <f>SUM(P217:P222)</f>
        <v>21.195132999999998</v>
      </c>
      <c r="Q216" s="209"/>
      <c r="R216" s="210">
        <f>SUM(R217:R222)</f>
        <v>27.316304420000002</v>
      </c>
      <c r="S216" s="209"/>
      <c r="T216" s="211">
        <f>SUM(T217:T222)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2" t="s">
        <v>80</v>
      </c>
      <c r="AT216" s="213" t="s">
        <v>72</v>
      </c>
      <c r="AU216" s="213" t="s">
        <v>80</v>
      </c>
      <c r="AY216" s="212" t="s">
        <v>282</v>
      </c>
      <c r="BK216" s="214">
        <f>SUM(BK217:BK222)</f>
        <v>27854.240000000002</v>
      </c>
    </row>
    <row r="217" s="2" customFormat="1" ht="21.75" customHeight="1">
      <c r="A217" s="29"/>
      <c r="B217" s="30"/>
      <c r="C217" s="217" t="s">
        <v>593</v>
      </c>
      <c r="D217" s="217" t="s">
        <v>284</v>
      </c>
      <c r="E217" s="218" t="s">
        <v>1990</v>
      </c>
      <c r="F217" s="219" t="s">
        <v>1991</v>
      </c>
      <c r="G217" s="220" t="s">
        <v>287</v>
      </c>
      <c r="H217" s="221">
        <v>25.440999999999999</v>
      </c>
      <c r="I217" s="222">
        <v>69.200000000000003</v>
      </c>
      <c r="J217" s="222">
        <f>ROUND(I217*H217,2)</f>
        <v>1760.52</v>
      </c>
      <c r="K217" s="223"/>
      <c r="L217" s="35"/>
      <c r="M217" s="224" t="s">
        <v>1</v>
      </c>
      <c r="N217" s="225" t="s">
        <v>38</v>
      </c>
      <c r="O217" s="226">
        <v>0.024</v>
      </c>
      <c r="P217" s="226">
        <f>O217*H217</f>
        <v>0.61058400000000002</v>
      </c>
      <c r="Q217" s="226">
        <v>0.106</v>
      </c>
      <c r="R217" s="226">
        <f>Q217*H217</f>
        <v>2.6967459999999996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1760.52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1760.52</v>
      </c>
      <c r="BL217" s="14" t="s">
        <v>288</v>
      </c>
      <c r="BM217" s="228" t="s">
        <v>1992</v>
      </c>
    </row>
    <row r="218" s="2" customFormat="1" ht="16.5" customHeight="1">
      <c r="A218" s="29"/>
      <c r="B218" s="30"/>
      <c r="C218" s="217" t="s">
        <v>598</v>
      </c>
      <c r="D218" s="217" t="s">
        <v>284</v>
      </c>
      <c r="E218" s="218" t="s">
        <v>788</v>
      </c>
      <c r="F218" s="219" t="s">
        <v>789</v>
      </c>
      <c r="G218" s="220" t="s">
        <v>287</v>
      </c>
      <c r="H218" s="221">
        <v>12.509</v>
      </c>
      <c r="I218" s="222">
        <v>112</v>
      </c>
      <c r="J218" s="222">
        <f>ROUND(I218*H218,2)</f>
        <v>1401.01</v>
      </c>
      <c r="K218" s="223"/>
      <c r="L218" s="35"/>
      <c r="M218" s="224" t="s">
        <v>1</v>
      </c>
      <c r="N218" s="225" t="s">
        <v>38</v>
      </c>
      <c r="O218" s="226">
        <v>0.023</v>
      </c>
      <c r="P218" s="226">
        <f>O218*H218</f>
        <v>0.28770699999999999</v>
      </c>
      <c r="Q218" s="226">
        <v>0.23000000000000001</v>
      </c>
      <c r="R218" s="226">
        <f>Q218*H218</f>
        <v>2.8770700000000002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1401.01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1401.01</v>
      </c>
      <c r="BL218" s="14" t="s">
        <v>288</v>
      </c>
      <c r="BM218" s="228" t="s">
        <v>2148</v>
      </c>
    </row>
    <row r="219" s="2" customFormat="1" ht="16.5" customHeight="1">
      <c r="A219" s="29"/>
      <c r="B219" s="30"/>
      <c r="C219" s="217" t="s">
        <v>602</v>
      </c>
      <c r="D219" s="217" t="s">
        <v>284</v>
      </c>
      <c r="E219" s="218" t="s">
        <v>562</v>
      </c>
      <c r="F219" s="219" t="s">
        <v>563</v>
      </c>
      <c r="G219" s="220" t="s">
        <v>287</v>
      </c>
      <c r="H219" s="221">
        <v>25.440999999999999</v>
      </c>
      <c r="I219" s="222">
        <v>211</v>
      </c>
      <c r="J219" s="222">
        <f>ROUND(I219*H219,2)</f>
        <v>5368.0500000000002</v>
      </c>
      <c r="K219" s="223"/>
      <c r="L219" s="35"/>
      <c r="M219" s="224" t="s">
        <v>1</v>
      </c>
      <c r="N219" s="225" t="s">
        <v>38</v>
      </c>
      <c r="O219" s="226">
        <v>0.029000000000000001</v>
      </c>
      <c r="P219" s="226">
        <f>O219*H219</f>
        <v>0.73778900000000003</v>
      </c>
      <c r="Q219" s="226">
        <v>0.46000000000000002</v>
      </c>
      <c r="R219" s="226">
        <f>Q219*H219</f>
        <v>11.702859999999999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5368.0500000000002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5368.0500000000002</v>
      </c>
      <c r="BL219" s="14" t="s">
        <v>288</v>
      </c>
      <c r="BM219" s="228" t="s">
        <v>666</v>
      </c>
    </row>
    <row r="220" s="2" customFormat="1" ht="16.5" customHeight="1">
      <c r="A220" s="29"/>
      <c r="B220" s="30"/>
      <c r="C220" s="217" t="s">
        <v>606</v>
      </c>
      <c r="D220" s="217" t="s">
        <v>284</v>
      </c>
      <c r="E220" s="218" t="s">
        <v>791</v>
      </c>
      <c r="F220" s="219" t="s">
        <v>792</v>
      </c>
      <c r="G220" s="220" t="s">
        <v>287</v>
      </c>
      <c r="H220" s="221">
        <v>12.509</v>
      </c>
      <c r="I220" s="222">
        <v>67.599999999999994</v>
      </c>
      <c r="J220" s="222">
        <f>ROUND(I220*H220,2)</f>
        <v>845.61000000000001</v>
      </c>
      <c r="K220" s="223"/>
      <c r="L220" s="35"/>
      <c r="M220" s="224" t="s">
        <v>1</v>
      </c>
      <c r="N220" s="225" t="s">
        <v>38</v>
      </c>
      <c r="O220" s="226">
        <v>0.024</v>
      </c>
      <c r="P220" s="226">
        <f>O220*H220</f>
        <v>0.30021600000000004</v>
      </c>
      <c r="Q220" s="226">
        <v>0.216</v>
      </c>
      <c r="R220" s="226">
        <f>Q220*H220</f>
        <v>2.7019440000000001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845.61000000000001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845.61000000000001</v>
      </c>
      <c r="BL220" s="14" t="s">
        <v>288</v>
      </c>
      <c r="BM220" s="228" t="s">
        <v>2149</v>
      </c>
    </row>
    <row r="221" s="2" customFormat="1" ht="21.75" customHeight="1">
      <c r="A221" s="29"/>
      <c r="B221" s="30"/>
      <c r="C221" s="217" t="s">
        <v>610</v>
      </c>
      <c r="D221" s="217" t="s">
        <v>284</v>
      </c>
      <c r="E221" s="218" t="s">
        <v>1995</v>
      </c>
      <c r="F221" s="219" t="s">
        <v>1996</v>
      </c>
      <c r="G221" s="220" t="s">
        <v>287</v>
      </c>
      <c r="H221" s="221">
        <v>25.440999999999999</v>
      </c>
      <c r="I221" s="222">
        <v>362</v>
      </c>
      <c r="J221" s="222">
        <f>ROUND(I221*H221,2)</f>
        <v>9209.6399999999994</v>
      </c>
      <c r="K221" s="223"/>
      <c r="L221" s="35"/>
      <c r="M221" s="224" t="s">
        <v>1</v>
      </c>
      <c r="N221" s="225" t="s">
        <v>38</v>
      </c>
      <c r="O221" s="226">
        <v>0.75700000000000001</v>
      </c>
      <c r="P221" s="226">
        <f>O221*H221</f>
        <v>19.258837</v>
      </c>
      <c r="Q221" s="226">
        <v>0.10362</v>
      </c>
      <c r="R221" s="226">
        <f>Q221*H221</f>
        <v>2.6361964200000001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9209.6399999999994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9209.6399999999994</v>
      </c>
      <c r="BL221" s="14" t="s">
        <v>288</v>
      </c>
      <c r="BM221" s="228" t="s">
        <v>1997</v>
      </c>
    </row>
    <row r="222" s="2" customFormat="1" ht="16.5" customHeight="1">
      <c r="A222" s="29"/>
      <c r="B222" s="30"/>
      <c r="C222" s="230" t="s">
        <v>614</v>
      </c>
      <c r="D222" s="230" t="s">
        <v>378</v>
      </c>
      <c r="E222" s="231" t="s">
        <v>1998</v>
      </c>
      <c r="F222" s="232" t="s">
        <v>1999</v>
      </c>
      <c r="G222" s="233" t="s">
        <v>287</v>
      </c>
      <c r="H222" s="234">
        <v>26.713000000000001</v>
      </c>
      <c r="I222" s="235">
        <v>347</v>
      </c>
      <c r="J222" s="235">
        <f>ROUND(I222*H222,2)</f>
        <v>9269.4099999999999</v>
      </c>
      <c r="K222" s="236"/>
      <c r="L222" s="237"/>
      <c r="M222" s="238" t="s">
        <v>1</v>
      </c>
      <c r="N222" s="239" t="s">
        <v>38</v>
      </c>
      <c r="O222" s="226">
        <v>0</v>
      </c>
      <c r="P222" s="226">
        <f>O222*H222</f>
        <v>0</v>
      </c>
      <c r="Q222" s="226">
        <v>0.17599999999999999</v>
      </c>
      <c r="R222" s="226">
        <f>Q222*H222</f>
        <v>4.7014880000000003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311</v>
      </c>
      <c r="AT222" s="228" t="s">
        <v>378</v>
      </c>
      <c r="AU222" s="228" t="s">
        <v>82</v>
      </c>
      <c r="AY222" s="14" t="s">
        <v>282</v>
      </c>
      <c r="BE222" s="229">
        <f>IF(N222="základní",J222,0)</f>
        <v>9269.4099999999999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9269.4099999999999</v>
      </c>
      <c r="BL222" s="14" t="s">
        <v>288</v>
      </c>
      <c r="BM222" s="228" t="s">
        <v>716</v>
      </c>
    </row>
    <row r="223" s="12" customFormat="1" ht="22.8" customHeight="1">
      <c r="A223" s="12"/>
      <c r="B223" s="202"/>
      <c r="C223" s="203"/>
      <c r="D223" s="204" t="s">
        <v>72</v>
      </c>
      <c r="E223" s="215" t="s">
        <v>303</v>
      </c>
      <c r="F223" s="215" t="s">
        <v>2000</v>
      </c>
      <c r="G223" s="203"/>
      <c r="H223" s="203"/>
      <c r="I223" s="203"/>
      <c r="J223" s="216">
        <f>BK223</f>
        <v>13636</v>
      </c>
      <c r="K223" s="203"/>
      <c r="L223" s="207"/>
      <c r="M223" s="208"/>
      <c r="N223" s="209"/>
      <c r="O223" s="209"/>
      <c r="P223" s="210">
        <f>P224</f>
        <v>20.8992</v>
      </c>
      <c r="Q223" s="209"/>
      <c r="R223" s="210">
        <f>R224</f>
        <v>3.6167179999999997</v>
      </c>
      <c r="S223" s="209"/>
      <c r="T223" s="211">
        <f>T224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12" t="s">
        <v>80</v>
      </c>
      <c r="AT223" s="213" t="s">
        <v>72</v>
      </c>
      <c r="AU223" s="213" t="s">
        <v>80</v>
      </c>
      <c r="AY223" s="212" t="s">
        <v>282</v>
      </c>
      <c r="BK223" s="214">
        <f>BK224</f>
        <v>13636</v>
      </c>
    </row>
    <row r="224" s="2" customFormat="1" ht="33" customHeight="1">
      <c r="A224" s="29"/>
      <c r="B224" s="30"/>
      <c r="C224" s="217" t="s">
        <v>618</v>
      </c>
      <c r="D224" s="217" t="s">
        <v>284</v>
      </c>
      <c r="E224" s="218" t="s">
        <v>2001</v>
      </c>
      <c r="F224" s="219" t="s">
        <v>2002</v>
      </c>
      <c r="G224" s="220" t="s">
        <v>356</v>
      </c>
      <c r="H224" s="221">
        <v>1.3999999999999999</v>
      </c>
      <c r="I224" s="222">
        <v>9740</v>
      </c>
      <c r="J224" s="222">
        <f>ROUND(I224*H224,2)</f>
        <v>13636</v>
      </c>
      <c r="K224" s="223"/>
      <c r="L224" s="35"/>
      <c r="M224" s="224" t="s">
        <v>1</v>
      </c>
      <c r="N224" s="225" t="s">
        <v>38</v>
      </c>
      <c r="O224" s="226">
        <v>14.928000000000001</v>
      </c>
      <c r="P224" s="226">
        <f>O224*H224</f>
        <v>20.8992</v>
      </c>
      <c r="Q224" s="226">
        <v>2.5833699999999999</v>
      </c>
      <c r="R224" s="226">
        <f>Q224*H224</f>
        <v>3.6167179999999997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13636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13636</v>
      </c>
      <c r="BL224" s="14" t="s">
        <v>288</v>
      </c>
      <c r="BM224" s="228" t="s">
        <v>2003</v>
      </c>
    </row>
    <row r="225" s="12" customFormat="1" ht="22.8" customHeight="1">
      <c r="A225" s="12"/>
      <c r="B225" s="202"/>
      <c r="C225" s="203"/>
      <c r="D225" s="204" t="s">
        <v>72</v>
      </c>
      <c r="E225" s="215" t="s">
        <v>311</v>
      </c>
      <c r="F225" s="215" t="s">
        <v>597</v>
      </c>
      <c r="G225" s="203"/>
      <c r="H225" s="203"/>
      <c r="I225" s="203"/>
      <c r="J225" s="216">
        <f>BK225</f>
        <v>70960.75</v>
      </c>
      <c r="K225" s="203"/>
      <c r="L225" s="207"/>
      <c r="M225" s="208"/>
      <c r="N225" s="209"/>
      <c r="O225" s="209"/>
      <c r="P225" s="210">
        <f>SUM(P226:P234)</f>
        <v>15.632669</v>
      </c>
      <c r="Q225" s="209"/>
      <c r="R225" s="210">
        <f>SUM(R226:R234)</f>
        <v>0.69954000000000005</v>
      </c>
      <c r="S225" s="209"/>
      <c r="T225" s="211">
        <f>SUM(T226:T234)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2" t="s">
        <v>80</v>
      </c>
      <c r="AT225" s="213" t="s">
        <v>72</v>
      </c>
      <c r="AU225" s="213" t="s">
        <v>80</v>
      </c>
      <c r="AY225" s="212" t="s">
        <v>282</v>
      </c>
      <c r="BK225" s="214">
        <f>SUM(BK226:BK234)</f>
        <v>70960.75</v>
      </c>
    </row>
    <row r="226" s="2" customFormat="1" ht="21.75" customHeight="1">
      <c r="A226" s="29"/>
      <c r="B226" s="30"/>
      <c r="C226" s="217" t="s">
        <v>622</v>
      </c>
      <c r="D226" s="217" t="s">
        <v>284</v>
      </c>
      <c r="E226" s="218" t="s">
        <v>2004</v>
      </c>
      <c r="F226" s="219" t="s">
        <v>2005</v>
      </c>
      <c r="G226" s="220" t="s">
        <v>501</v>
      </c>
      <c r="H226" s="221">
        <v>3</v>
      </c>
      <c r="I226" s="222">
        <v>947</v>
      </c>
      <c r="J226" s="222">
        <f>ROUND(I226*H226,2)</f>
        <v>2841</v>
      </c>
      <c r="K226" s="223"/>
      <c r="L226" s="35"/>
      <c r="M226" s="224" t="s">
        <v>1</v>
      </c>
      <c r="N226" s="225" t="s">
        <v>38</v>
      </c>
      <c r="O226" s="226">
        <v>1.3140000000000001</v>
      </c>
      <c r="P226" s="226">
        <f>O226*H226</f>
        <v>3.9420000000000002</v>
      </c>
      <c r="Q226" s="226">
        <v>0.21734000000000001</v>
      </c>
      <c r="R226" s="226">
        <f>Q226*H226</f>
        <v>0.65202000000000004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2841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2841</v>
      </c>
      <c r="BL226" s="14" t="s">
        <v>288</v>
      </c>
      <c r="BM226" s="228" t="s">
        <v>727</v>
      </c>
    </row>
    <row r="227" s="2" customFormat="1" ht="21.75" customHeight="1">
      <c r="A227" s="29"/>
      <c r="B227" s="30"/>
      <c r="C227" s="230" t="s">
        <v>626</v>
      </c>
      <c r="D227" s="230" t="s">
        <v>378</v>
      </c>
      <c r="E227" s="231" t="s">
        <v>2006</v>
      </c>
      <c r="F227" s="232" t="s">
        <v>2007</v>
      </c>
      <c r="G227" s="233" t="s">
        <v>501</v>
      </c>
      <c r="H227" s="234">
        <v>2</v>
      </c>
      <c r="I227" s="235">
        <v>6780</v>
      </c>
      <c r="J227" s="235">
        <f>ROUND(I227*H227,2)</f>
        <v>13560</v>
      </c>
      <c r="K227" s="236"/>
      <c r="L227" s="237"/>
      <c r="M227" s="238" t="s">
        <v>1</v>
      </c>
      <c r="N227" s="239" t="s">
        <v>38</v>
      </c>
      <c r="O227" s="226">
        <v>0</v>
      </c>
      <c r="P227" s="226">
        <f>O227*H227</f>
        <v>0</v>
      </c>
      <c r="Q227" s="226">
        <v>0.010999999999999999</v>
      </c>
      <c r="R227" s="226">
        <f>Q227*H227</f>
        <v>0.021999999999999999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311</v>
      </c>
      <c r="AT227" s="228" t="s">
        <v>378</v>
      </c>
      <c r="AU227" s="228" t="s">
        <v>82</v>
      </c>
      <c r="AY227" s="14" t="s">
        <v>282</v>
      </c>
      <c r="BE227" s="229">
        <f>IF(N227="základní",J227,0)</f>
        <v>13560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13560</v>
      </c>
      <c r="BL227" s="14" t="s">
        <v>288</v>
      </c>
      <c r="BM227" s="228" t="s">
        <v>2008</v>
      </c>
    </row>
    <row r="228" s="2" customFormat="1" ht="21.75" customHeight="1">
      <c r="A228" s="29"/>
      <c r="B228" s="30"/>
      <c r="C228" s="230" t="s">
        <v>630</v>
      </c>
      <c r="D228" s="230" t="s">
        <v>378</v>
      </c>
      <c r="E228" s="231" t="s">
        <v>2009</v>
      </c>
      <c r="F228" s="232" t="s">
        <v>2010</v>
      </c>
      <c r="G228" s="233" t="s">
        <v>501</v>
      </c>
      <c r="H228" s="234">
        <v>1</v>
      </c>
      <c r="I228" s="235">
        <v>10174</v>
      </c>
      <c r="J228" s="235">
        <f>ROUND(I228*H228,2)</f>
        <v>10174</v>
      </c>
      <c r="K228" s="236"/>
      <c r="L228" s="237"/>
      <c r="M228" s="238" t="s">
        <v>1</v>
      </c>
      <c r="N228" s="239" t="s">
        <v>38</v>
      </c>
      <c r="O228" s="226">
        <v>0</v>
      </c>
      <c r="P228" s="226">
        <f>O228*H228</f>
        <v>0</v>
      </c>
      <c r="Q228" s="226">
        <v>0.024</v>
      </c>
      <c r="R228" s="226">
        <f>Q228*H228</f>
        <v>0.024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311</v>
      </c>
      <c r="AT228" s="228" t="s">
        <v>378</v>
      </c>
      <c r="AU228" s="228" t="s">
        <v>82</v>
      </c>
      <c r="AY228" s="14" t="s">
        <v>282</v>
      </c>
      <c r="BE228" s="229">
        <f>IF(N228="základní",J228,0)</f>
        <v>10174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10174</v>
      </c>
      <c r="BL228" s="14" t="s">
        <v>288</v>
      </c>
      <c r="BM228" s="228" t="s">
        <v>2011</v>
      </c>
    </row>
    <row r="229" s="2" customFormat="1" ht="21.75" customHeight="1">
      <c r="A229" s="29"/>
      <c r="B229" s="30"/>
      <c r="C229" s="217" t="s">
        <v>634</v>
      </c>
      <c r="D229" s="217" t="s">
        <v>284</v>
      </c>
      <c r="E229" s="218" t="s">
        <v>2012</v>
      </c>
      <c r="F229" s="219" t="s">
        <v>2013</v>
      </c>
      <c r="G229" s="220" t="s">
        <v>501</v>
      </c>
      <c r="H229" s="221">
        <v>2</v>
      </c>
      <c r="I229" s="222">
        <v>145</v>
      </c>
      <c r="J229" s="222">
        <f>ROUND(I229*H229,2)</f>
        <v>290</v>
      </c>
      <c r="K229" s="223"/>
      <c r="L229" s="35"/>
      <c r="M229" s="224" t="s">
        <v>1</v>
      </c>
      <c r="N229" s="225" t="s">
        <v>38</v>
      </c>
      <c r="O229" s="226">
        <v>0.14000000000000001</v>
      </c>
      <c r="P229" s="226">
        <f>O229*H229</f>
        <v>0.28000000000000003</v>
      </c>
      <c r="Q229" s="226">
        <v>0.00076000000000000004</v>
      </c>
      <c r="R229" s="226">
        <f>Q229*H229</f>
        <v>0.0015200000000000001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290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290</v>
      </c>
      <c r="BL229" s="14" t="s">
        <v>288</v>
      </c>
      <c r="BM229" s="228" t="s">
        <v>2014</v>
      </c>
    </row>
    <row r="230" s="2" customFormat="1" ht="21.75" customHeight="1">
      <c r="A230" s="29"/>
      <c r="B230" s="30"/>
      <c r="C230" s="217" t="s">
        <v>638</v>
      </c>
      <c r="D230" s="217" t="s">
        <v>284</v>
      </c>
      <c r="E230" s="218" t="s">
        <v>2015</v>
      </c>
      <c r="F230" s="219" t="s">
        <v>2016</v>
      </c>
      <c r="G230" s="220" t="s">
        <v>356</v>
      </c>
      <c r="H230" s="221">
        <v>8.6509999999999998</v>
      </c>
      <c r="I230" s="222">
        <v>3250</v>
      </c>
      <c r="J230" s="222">
        <f>ROUND(I230*H230,2)</f>
        <v>28115.75</v>
      </c>
      <c r="K230" s="223"/>
      <c r="L230" s="35"/>
      <c r="M230" s="224" t="s">
        <v>1</v>
      </c>
      <c r="N230" s="225" t="s">
        <v>38</v>
      </c>
      <c r="O230" s="226">
        <v>1.319</v>
      </c>
      <c r="P230" s="226">
        <f>O230*H230</f>
        <v>11.410668999999999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28115.75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28115.75</v>
      </c>
      <c r="BL230" s="14" t="s">
        <v>288</v>
      </c>
      <c r="BM230" s="228" t="s">
        <v>2017</v>
      </c>
    </row>
    <row r="231" s="2" customFormat="1" ht="21.75" customHeight="1">
      <c r="A231" s="29"/>
      <c r="B231" s="30"/>
      <c r="C231" s="217" t="s">
        <v>642</v>
      </c>
      <c r="D231" s="217" t="s">
        <v>284</v>
      </c>
      <c r="E231" s="218" t="s">
        <v>2021</v>
      </c>
      <c r="F231" s="219" t="s">
        <v>2022</v>
      </c>
      <c r="G231" s="220" t="s">
        <v>719</v>
      </c>
      <c r="H231" s="221">
        <v>3</v>
      </c>
      <c r="I231" s="222">
        <v>1200</v>
      </c>
      <c r="J231" s="222">
        <f>ROUND(I231*H231,2)</f>
        <v>3600</v>
      </c>
      <c r="K231" s="223"/>
      <c r="L231" s="35"/>
      <c r="M231" s="224" t="s">
        <v>1</v>
      </c>
      <c r="N231" s="225" t="s">
        <v>38</v>
      </c>
      <c r="O231" s="226">
        <v>0</v>
      </c>
      <c r="P231" s="226">
        <f>O231*H231</f>
        <v>0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3600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3600</v>
      </c>
      <c r="BL231" s="14" t="s">
        <v>288</v>
      </c>
      <c r="BM231" s="228" t="s">
        <v>2023</v>
      </c>
    </row>
    <row r="232" s="2" customFormat="1" ht="21.75" customHeight="1">
      <c r="A232" s="29"/>
      <c r="B232" s="30"/>
      <c r="C232" s="217" t="s">
        <v>646</v>
      </c>
      <c r="D232" s="217" t="s">
        <v>284</v>
      </c>
      <c r="E232" s="218" t="s">
        <v>2024</v>
      </c>
      <c r="F232" s="219" t="s">
        <v>2025</v>
      </c>
      <c r="G232" s="220" t="s">
        <v>719</v>
      </c>
      <c r="H232" s="221">
        <v>1</v>
      </c>
      <c r="I232" s="222">
        <v>4320</v>
      </c>
      <c r="J232" s="222">
        <f>ROUND(I232*H232,2)</f>
        <v>4320</v>
      </c>
      <c r="K232" s="223"/>
      <c r="L232" s="35"/>
      <c r="M232" s="224" t="s">
        <v>1</v>
      </c>
      <c r="N232" s="225" t="s">
        <v>38</v>
      </c>
      <c r="O232" s="226">
        <v>0</v>
      </c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4320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4320</v>
      </c>
      <c r="BL232" s="14" t="s">
        <v>288</v>
      </c>
      <c r="BM232" s="228" t="s">
        <v>2026</v>
      </c>
    </row>
    <row r="233" s="2" customFormat="1" ht="21.75" customHeight="1">
      <c r="A233" s="29"/>
      <c r="B233" s="30"/>
      <c r="C233" s="217" t="s">
        <v>650</v>
      </c>
      <c r="D233" s="217" t="s">
        <v>284</v>
      </c>
      <c r="E233" s="218" t="s">
        <v>2018</v>
      </c>
      <c r="F233" s="219" t="s">
        <v>2019</v>
      </c>
      <c r="G233" s="220" t="s">
        <v>719</v>
      </c>
      <c r="H233" s="221">
        <v>1</v>
      </c>
      <c r="I233" s="222">
        <v>2260</v>
      </c>
      <c r="J233" s="222">
        <f>ROUND(I233*H233,2)</f>
        <v>2260</v>
      </c>
      <c r="K233" s="223"/>
      <c r="L233" s="35"/>
      <c r="M233" s="224" t="s">
        <v>1</v>
      </c>
      <c r="N233" s="225" t="s">
        <v>38</v>
      </c>
      <c r="O233" s="226">
        <v>0</v>
      </c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2260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2260</v>
      </c>
      <c r="BL233" s="14" t="s">
        <v>288</v>
      </c>
      <c r="BM233" s="228" t="s">
        <v>2150</v>
      </c>
    </row>
    <row r="234" s="2" customFormat="1" ht="21.75" customHeight="1">
      <c r="A234" s="29"/>
      <c r="B234" s="30"/>
      <c r="C234" s="217" t="s">
        <v>654</v>
      </c>
      <c r="D234" s="217" t="s">
        <v>284</v>
      </c>
      <c r="E234" s="218" t="s">
        <v>2027</v>
      </c>
      <c r="F234" s="219" t="s">
        <v>2028</v>
      </c>
      <c r="G234" s="220" t="s">
        <v>719</v>
      </c>
      <c r="H234" s="221">
        <v>1</v>
      </c>
      <c r="I234" s="222">
        <v>5800</v>
      </c>
      <c r="J234" s="222">
        <f>ROUND(I234*H234,2)</f>
        <v>5800</v>
      </c>
      <c r="K234" s="223"/>
      <c r="L234" s="35"/>
      <c r="M234" s="224" t="s">
        <v>1</v>
      </c>
      <c r="N234" s="225" t="s">
        <v>38</v>
      </c>
      <c r="O234" s="226">
        <v>0</v>
      </c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5800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5800</v>
      </c>
      <c r="BL234" s="14" t="s">
        <v>288</v>
      </c>
      <c r="BM234" s="228" t="s">
        <v>2029</v>
      </c>
    </row>
    <row r="235" s="12" customFormat="1" ht="22.8" customHeight="1">
      <c r="A235" s="12"/>
      <c r="B235" s="202"/>
      <c r="C235" s="203"/>
      <c r="D235" s="204" t="s">
        <v>72</v>
      </c>
      <c r="E235" s="215" t="s">
        <v>315</v>
      </c>
      <c r="F235" s="215" t="s">
        <v>683</v>
      </c>
      <c r="G235" s="203"/>
      <c r="H235" s="203"/>
      <c r="I235" s="203"/>
      <c r="J235" s="216">
        <f>BK235</f>
        <v>63226.979999999996</v>
      </c>
      <c r="K235" s="203"/>
      <c r="L235" s="207"/>
      <c r="M235" s="208"/>
      <c r="N235" s="209"/>
      <c r="O235" s="209"/>
      <c r="P235" s="210">
        <f>SUM(P236:P249)</f>
        <v>10.941179000000004</v>
      </c>
      <c r="Q235" s="209"/>
      <c r="R235" s="210">
        <f>SUM(R236:R249)</f>
        <v>4.2756528500000002</v>
      </c>
      <c r="S235" s="209"/>
      <c r="T235" s="211">
        <f>SUM(T236:T249)</f>
        <v>0.10755000000000001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2" t="s">
        <v>80</v>
      </c>
      <c r="AT235" s="213" t="s">
        <v>72</v>
      </c>
      <c r="AU235" s="213" t="s">
        <v>80</v>
      </c>
      <c r="AY235" s="212" t="s">
        <v>282</v>
      </c>
      <c r="BK235" s="214">
        <f>SUM(BK236:BK249)</f>
        <v>63226.979999999996</v>
      </c>
    </row>
    <row r="236" s="2" customFormat="1" ht="33" customHeight="1">
      <c r="A236" s="29"/>
      <c r="B236" s="30"/>
      <c r="C236" s="217" t="s">
        <v>658</v>
      </c>
      <c r="D236" s="217" t="s">
        <v>284</v>
      </c>
      <c r="E236" s="218" t="s">
        <v>857</v>
      </c>
      <c r="F236" s="219" t="s">
        <v>858</v>
      </c>
      <c r="G236" s="220" t="s">
        <v>322</v>
      </c>
      <c r="H236" s="221">
        <v>6.2999999999999998</v>
      </c>
      <c r="I236" s="222">
        <v>256</v>
      </c>
      <c r="J236" s="222">
        <f>ROUND(I236*H236,2)</f>
        <v>1612.8</v>
      </c>
      <c r="K236" s="223"/>
      <c r="L236" s="35"/>
      <c r="M236" s="224" t="s">
        <v>1</v>
      </c>
      <c r="N236" s="225" t="s">
        <v>38</v>
      </c>
      <c r="O236" s="226">
        <v>0.26800000000000002</v>
      </c>
      <c r="P236" s="226">
        <f>O236*H236</f>
        <v>1.6884000000000001</v>
      </c>
      <c r="Q236" s="226">
        <v>0.15540000000000001</v>
      </c>
      <c r="R236" s="226">
        <f>Q236*H236</f>
        <v>0.97902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1612.8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1612.8</v>
      </c>
      <c r="BL236" s="14" t="s">
        <v>288</v>
      </c>
      <c r="BM236" s="228" t="s">
        <v>973</v>
      </c>
    </row>
    <row r="237" s="2" customFormat="1" ht="16.5" customHeight="1">
      <c r="A237" s="29"/>
      <c r="B237" s="30"/>
      <c r="C237" s="230" t="s">
        <v>662</v>
      </c>
      <c r="D237" s="230" t="s">
        <v>378</v>
      </c>
      <c r="E237" s="231" t="s">
        <v>2030</v>
      </c>
      <c r="F237" s="232" t="s">
        <v>2031</v>
      </c>
      <c r="G237" s="233" t="s">
        <v>322</v>
      </c>
      <c r="H237" s="234">
        <v>6.6150000000000002</v>
      </c>
      <c r="I237" s="235">
        <v>174</v>
      </c>
      <c r="J237" s="235">
        <f>ROUND(I237*H237,2)</f>
        <v>1151.01</v>
      </c>
      <c r="K237" s="236"/>
      <c r="L237" s="237"/>
      <c r="M237" s="238" t="s">
        <v>1</v>
      </c>
      <c r="N237" s="239" t="s">
        <v>38</v>
      </c>
      <c r="O237" s="226">
        <v>0</v>
      </c>
      <c r="P237" s="226">
        <f>O237*H237</f>
        <v>0</v>
      </c>
      <c r="Q237" s="226">
        <v>0.080000000000000002</v>
      </c>
      <c r="R237" s="226">
        <f>Q237*H237</f>
        <v>0.5292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311</v>
      </c>
      <c r="AT237" s="228" t="s">
        <v>378</v>
      </c>
      <c r="AU237" s="228" t="s">
        <v>82</v>
      </c>
      <c r="AY237" s="14" t="s">
        <v>282</v>
      </c>
      <c r="BE237" s="229">
        <f>IF(N237="základní",J237,0)</f>
        <v>1151.01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1151.01</v>
      </c>
      <c r="BL237" s="14" t="s">
        <v>288</v>
      </c>
      <c r="BM237" s="228" t="s">
        <v>975</v>
      </c>
    </row>
    <row r="238" s="2" customFormat="1" ht="21.75" customHeight="1">
      <c r="A238" s="29"/>
      <c r="B238" s="30"/>
      <c r="C238" s="217" t="s">
        <v>666</v>
      </c>
      <c r="D238" s="217" t="s">
        <v>284</v>
      </c>
      <c r="E238" s="218" t="s">
        <v>860</v>
      </c>
      <c r="F238" s="219" t="s">
        <v>861</v>
      </c>
      <c r="G238" s="220" t="s">
        <v>356</v>
      </c>
      <c r="H238" s="221">
        <v>0.189</v>
      </c>
      <c r="I238" s="222">
        <v>3020</v>
      </c>
      <c r="J238" s="222">
        <f>ROUND(I238*H238,2)</f>
        <v>570.77999999999997</v>
      </c>
      <c r="K238" s="223"/>
      <c r="L238" s="35"/>
      <c r="M238" s="224" t="s">
        <v>1</v>
      </c>
      <c r="N238" s="225" t="s">
        <v>38</v>
      </c>
      <c r="O238" s="226">
        <v>1.442</v>
      </c>
      <c r="P238" s="226">
        <f>O238*H238</f>
        <v>0.272538</v>
      </c>
      <c r="Q238" s="226">
        <v>2.2563399999999998</v>
      </c>
      <c r="R238" s="226">
        <f>Q238*H238</f>
        <v>0.42644825999999997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570.77999999999997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570.77999999999997</v>
      </c>
      <c r="BL238" s="14" t="s">
        <v>288</v>
      </c>
      <c r="BM238" s="228" t="s">
        <v>2032</v>
      </c>
    </row>
    <row r="239" s="2" customFormat="1" ht="21.75" customHeight="1">
      <c r="A239" s="29"/>
      <c r="B239" s="30"/>
      <c r="C239" s="217" t="s">
        <v>670</v>
      </c>
      <c r="D239" s="217" t="s">
        <v>284</v>
      </c>
      <c r="E239" s="218" t="s">
        <v>2041</v>
      </c>
      <c r="F239" s="219" t="s">
        <v>2042</v>
      </c>
      <c r="G239" s="220" t="s">
        <v>356</v>
      </c>
      <c r="H239" s="221">
        <v>16.762</v>
      </c>
      <c r="I239" s="222">
        <v>37.200000000000003</v>
      </c>
      <c r="J239" s="222">
        <f>ROUND(I239*H239,2)</f>
        <v>623.54999999999995</v>
      </c>
      <c r="K239" s="223"/>
      <c r="L239" s="35"/>
      <c r="M239" s="224" t="s">
        <v>1</v>
      </c>
      <c r="N239" s="225" t="s">
        <v>38</v>
      </c>
      <c r="O239" s="226">
        <v>0.114</v>
      </c>
      <c r="P239" s="226">
        <f>O239*H239</f>
        <v>1.910868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623.54999999999995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623.54999999999995</v>
      </c>
      <c r="BL239" s="14" t="s">
        <v>288</v>
      </c>
      <c r="BM239" s="228" t="s">
        <v>2043</v>
      </c>
    </row>
    <row r="240" s="2" customFormat="1" ht="16.5" customHeight="1">
      <c r="A240" s="29"/>
      <c r="B240" s="30"/>
      <c r="C240" s="230" t="s">
        <v>675</v>
      </c>
      <c r="D240" s="230" t="s">
        <v>378</v>
      </c>
      <c r="E240" s="231" t="s">
        <v>2044</v>
      </c>
      <c r="F240" s="232" t="s">
        <v>2045</v>
      </c>
      <c r="G240" s="233" t="s">
        <v>356</v>
      </c>
      <c r="H240" s="234">
        <v>16.762</v>
      </c>
      <c r="I240" s="235">
        <v>46.200000000000003</v>
      </c>
      <c r="J240" s="235">
        <f>ROUND(I240*H240,2)</f>
        <v>774.39999999999998</v>
      </c>
      <c r="K240" s="236"/>
      <c r="L240" s="237"/>
      <c r="M240" s="238" t="s">
        <v>1</v>
      </c>
      <c r="N240" s="239" t="s">
        <v>38</v>
      </c>
      <c r="O240" s="226">
        <v>0</v>
      </c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311</v>
      </c>
      <c r="AT240" s="228" t="s">
        <v>378</v>
      </c>
      <c r="AU240" s="228" t="s">
        <v>82</v>
      </c>
      <c r="AY240" s="14" t="s">
        <v>282</v>
      </c>
      <c r="BE240" s="229">
        <f>IF(N240="základní",J240,0)</f>
        <v>774.39999999999998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774.39999999999998</v>
      </c>
      <c r="BL240" s="14" t="s">
        <v>288</v>
      </c>
      <c r="BM240" s="228" t="s">
        <v>2046</v>
      </c>
    </row>
    <row r="241" s="2" customFormat="1" ht="21.75" customHeight="1">
      <c r="A241" s="29"/>
      <c r="B241" s="30"/>
      <c r="C241" s="217" t="s">
        <v>679</v>
      </c>
      <c r="D241" s="217" t="s">
        <v>284</v>
      </c>
      <c r="E241" s="218" t="s">
        <v>2047</v>
      </c>
      <c r="F241" s="219" t="s">
        <v>2048</v>
      </c>
      <c r="G241" s="220" t="s">
        <v>356</v>
      </c>
      <c r="H241" s="221">
        <v>16.762</v>
      </c>
      <c r="I241" s="222">
        <v>57.600000000000001</v>
      </c>
      <c r="J241" s="222">
        <f>ROUND(I241*H241,2)</f>
        <v>965.49000000000001</v>
      </c>
      <c r="K241" s="223"/>
      <c r="L241" s="35"/>
      <c r="M241" s="224" t="s">
        <v>1</v>
      </c>
      <c r="N241" s="225" t="s">
        <v>38</v>
      </c>
      <c r="O241" s="226">
        <v>0.035000000000000003</v>
      </c>
      <c r="P241" s="226">
        <f>O241*H241</f>
        <v>0.58667000000000002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965.49000000000001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965.49000000000001</v>
      </c>
      <c r="BL241" s="14" t="s">
        <v>288</v>
      </c>
      <c r="BM241" s="228" t="s">
        <v>2049</v>
      </c>
    </row>
    <row r="242" s="2" customFormat="1" ht="21.75" customHeight="1">
      <c r="A242" s="29"/>
      <c r="B242" s="30"/>
      <c r="C242" s="217" t="s">
        <v>684</v>
      </c>
      <c r="D242" s="217" t="s">
        <v>284</v>
      </c>
      <c r="E242" s="218" t="s">
        <v>2053</v>
      </c>
      <c r="F242" s="219" t="s">
        <v>2054</v>
      </c>
      <c r="G242" s="220" t="s">
        <v>287</v>
      </c>
      <c r="H242" s="221">
        <v>4.9089999999999998</v>
      </c>
      <c r="I242" s="222">
        <v>56.799999999999997</v>
      </c>
      <c r="J242" s="222">
        <f>ROUND(I242*H242,2)</f>
        <v>278.82999999999998</v>
      </c>
      <c r="K242" s="223"/>
      <c r="L242" s="35"/>
      <c r="M242" s="224" t="s">
        <v>1</v>
      </c>
      <c r="N242" s="225" t="s">
        <v>38</v>
      </c>
      <c r="O242" s="226">
        <v>0.17100000000000001</v>
      </c>
      <c r="P242" s="226">
        <f>O242*H242</f>
        <v>0.83943900000000005</v>
      </c>
      <c r="Q242" s="226">
        <v>1.0000000000000001E-05</v>
      </c>
      <c r="R242" s="226">
        <f>Q242*H242</f>
        <v>4.9089999999999999E-05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278.82999999999998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278.82999999999998</v>
      </c>
      <c r="BL242" s="14" t="s">
        <v>288</v>
      </c>
      <c r="BM242" s="228" t="s">
        <v>2055</v>
      </c>
    </row>
    <row r="243" s="2" customFormat="1" ht="21.75" customHeight="1">
      <c r="A243" s="29"/>
      <c r="B243" s="30"/>
      <c r="C243" s="217" t="s">
        <v>688</v>
      </c>
      <c r="D243" s="217" t="s">
        <v>284</v>
      </c>
      <c r="E243" s="218" t="s">
        <v>2056</v>
      </c>
      <c r="F243" s="219" t="s">
        <v>2057</v>
      </c>
      <c r="G243" s="220" t="s">
        <v>287</v>
      </c>
      <c r="H243" s="221">
        <v>4.9089999999999998</v>
      </c>
      <c r="I243" s="222">
        <v>31.699999999999999</v>
      </c>
      <c r="J243" s="222">
        <f>ROUND(I243*H243,2)</f>
        <v>155.62000000000001</v>
      </c>
      <c r="K243" s="223"/>
      <c r="L243" s="35"/>
      <c r="M243" s="224" t="s">
        <v>1</v>
      </c>
      <c r="N243" s="225" t="s">
        <v>38</v>
      </c>
      <c r="O243" s="226">
        <v>0.096000000000000002</v>
      </c>
      <c r="P243" s="226">
        <f>O243*H243</f>
        <v>0.47126400000000002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155.62000000000001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155.62000000000001</v>
      </c>
      <c r="BL243" s="14" t="s">
        <v>288</v>
      </c>
      <c r="BM243" s="228" t="s">
        <v>2058</v>
      </c>
    </row>
    <row r="244" s="2" customFormat="1" ht="21.75" customHeight="1">
      <c r="A244" s="29"/>
      <c r="B244" s="30"/>
      <c r="C244" s="217" t="s">
        <v>692</v>
      </c>
      <c r="D244" s="217" t="s">
        <v>284</v>
      </c>
      <c r="E244" s="218" t="s">
        <v>2059</v>
      </c>
      <c r="F244" s="219" t="s">
        <v>2060</v>
      </c>
      <c r="G244" s="220" t="s">
        <v>322</v>
      </c>
      <c r="H244" s="221">
        <v>7.2000000000000002</v>
      </c>
      <c r="I244" s="222">
        <v>140</v>
      </c>
      <c r="J244" s="222">
        <f>ROUND(I244*H244,2)</f>
        <v>1008</v>
      </c>
      <c r="K244" s="223"/>
      <c r="L244" s="35"/>
      <c r="M244" s="224" t="s">
        <v>1</v>
      </c>
      <c r="N244" s="225" t="s">
        <v>38</v>
      </c>
      <c r="O244" s="226">
        <v>0.35999999999999999</v>
      </c>
      <c r="P244" s="226">
        <f>O244*H244</f>
        <v>2.5920000000000001</v>
      </c>
      <c r="Q244" s="226">
        <v>2.0000000000000002E-05</v>
      </c>
      <c r="R244" s="226">
        <f>Q244*H244</f>
        <v>0.000144</v>
      </c>
      <c r="S244" s="226">
        <v>0.001</v>
      </c>
      <c r="T244" s="227">
        <f>S244*H244</f>
        <v>0.0072000000000000007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1008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1008</v>
      </c>
      <c r="BL244" s="14" t="s">
        <v>288</v>
      </c>
      <c r="BM244" s="228" t="s">
        <v>2151</v>
      </c>
    </row>
    <row r="245" s="2" customFormat="1" ht="21.75" customHeight="1">
      <c r="A245" s="29"/>
      <c r="B245" s="30"/>
      <c r="C245" s="217" t="s">
        <v>696</v>
      </c>
      <c r="D245" s="217" t="s">
        <v>284</v>
      </c>
      <c r="E245" s="218" t="s">
        <v>2062</v>
      </c>
      <c r="F245" s="219" t="s">
        <v>2063</v>
      </c>
      <c r="G245" s="220" t="s">
        <v>322</v>
      </c>
      <c r="H245" s="221">
        <v>0.90000000000000002</v>
      </c>
      <c r="I245" s="222">
        <v>2310</v>
      </c>
      <c r="J245" s="222">
        <f>ROUND(I245*H245,2)</f>
        <v>2079</v>
      </c>
      <c r="K245" s="223"/>
      <c r="L245" s="35"/>
      <c r="M245" s="224" t="s">
        <v>1</v>
      </c>
      <c r="N245" s="225" t="s">
        <v>38</v>
      </c>
      <c r="O245" s="226">
        <v>1</v>
      </c>
      <c r="P245" s="226">
        <f>O245*H245</f>
        <v>0.90000000000000002</v>
      </c>
      <c r="Q245" s="226">
        <v>0.00067000000000000002</v>
      </c>
      <c r="R245" s="226">
        <f>Q245*H245</f>
        <v>0.00060300000000000002</v>
      </c>
      <c r="S245" s="226">
        <v>0.02</v>
      </c>
      <c r="T245" s="227">
        <f>S245*H245</f>
        <v>0.018000000000000002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2079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2079</v>
      </c>
      <c r="BL245" s="14" t="s">
        <v>288</v>
      </c>
      <c r="BM245" s="228" t="s">
        <v>2064</v>
      </c>
    </row>
    <row r="246" s="2" customFormat="1" ht="21.75" customHeight="1">
      <c r="A246" s="29"/>
      <c r="B246" s="30"/>
      <c r="C246" s="217" t="s">
        <v>700</v>
      </c>
      <c r="D246" s="217" t="s">
        <v>284</v>
      </c>
      <c r="E246" s="218" t="s">
        <v>2065</v>
      </c>
      <c r="F246" s="219" t="s">
        <v>2066</v>
      </c>
      <c r="G246" s="220" t="s">
        <v>322</v>
      </c>
      <c r="H246" s="221">
        <v>0.29999999999999999</v>
      </c>
      <c r="I246" s="222">
        <v>3450</v>
      </c>
      <c r="J246" s="222">
        <f>ROUND(I246*H246,2)</f>
        <v>1035</v>
      </c>
      <c r="K246" s="223"/>
      <c r="L246" s="35"/>
      <c r="M246" s="224" t="s">
        <v>1</v>
      </c>
      <c r="N246" s="225" t="s">
        <v>38</v>
      </c>
      <c r="O246" s="226">
        <v>1.8999999999999999</v>
      </c>
      <c r="P246" s="226">
        <f>O246*H246</f>
        <v>0.56999999999999995</v>
      </c>
      <c r="Q246" s="226">
        <v>0.00093000000000000005</v>
      </c>
      <c r="R246" s="226">
        <f>Q246*H246</f>
        <v>0.00027900000000000001</v>
      </c>
      <c r="S246" s="226">
        <v>0.070000000000000007</v>
      </c>
      <c r="T246" s="227">
        <f>S246*H246</f>
        <v>0.021000000000000001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1035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1035</v>
      </c>
      <c r="BL246" s="14" t="s">
        <v>288</v>
      </c>
      <c r="BM246" s="228" t="s">
        <v>2152</v>
      </c>
    </row>
    <row r="247" s="2" customFormat="1" ht="21.75" customHeight="1">
      <c r="A247" s="29"/>
      <c r="B247" s="30"/>
      <c r="C247" s="217" t="s">
        <v>704</v>
      </c>
      <c r="D247" s="217" t="s">
        <v>284</v>
      </c>
      <c r="E247" s="218" t="s">
        <v>2068</v>
      </c>
      <c r="F247" s="219" t="s">
        <v>2069</v>
      </c>
      <c r="G247" s="220" t="s">
        <v>322</v>
      </c>
      <c r="H247" s="221">
        <v>0.14999999999999999</v>
      </c>
      <c r="I247" s="222">
        <v>5640</v>
      </c>
      <c r="J247" s="222">
        <f>ROUND(I247*H247,2)</f>
        <v>846</v>
      </c>
      <c r="K247" s="223"/>
      <c r="L247" s="35"/>
      <c r="M247" s="224" t="s">
        <v>1</v>
      </c>
      <c r="N247" s="225" t="s">
        <v>38</v>
      </c>
      <c r="O247" s="226">
        <v>3.2000000000000002</v>
      </c>
      <c r="P247" s="226">
        <f>O247*H247</f>
        <v>0.47999999999999998</v>
      </c>
      <c r="Q247" s="226">
        <v>0.0025899999999999999</v>
      </c>
      <c r="R247" s="226">
        <f>Q247*H247</f>
        <v>0.00038849999999999996</v>
      </c>
      <c r="S247" s="226">
        <v>0.126</v>
      </c>
      <c r="T247" s="227">
        <f>S247*H247</f>
        <v>0.0189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846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846</v>
      </c>
      <c r="BL247" s="14" t="s">
        <v>288</v>
      </c>
      <c r="BM247" s="228" t="s">
        <v>2070</v>
      </c>
    </row>
    <row r="248" s="2" customFormat="1" ht="21.75" customHeight="1">
      <c r="A248" s="29"/>
      <c r="B248" s="30"/>
      <c r="C248" s="217" t="s">
        <v>708</v>
      </c>
      <c r="D248" s="217" t="s">
        <v>284</v>
      </c>
      <c r="E248" s="218" t="s">
        <v>2071</v>
      </c>
      <c r="F248" s="219" t="s">
        <v>2072</v>
      </c>
      <c r="G248" s="220" t="s">
        <v>322</v>
      </c>
      <c r="H248" s="221">
        <v>0.14999999999999999</v>
      </c>
      <c r="I248" s="222">
        <v>7510</v>
      </c>
      <c r="J248" s="222">
        <f>ROUND(I248*H248,2)</f>
        <v>1126.5</v>
      </c>
      <c r="K248" s="223"/>
      <c r="L248" s="35"/>
      <c r="M248" s="224" t="s">
        <v>1</v>
      </c>
      <c r="N248" s="225" t="s">
        <v>38</v>
      </c>
      <c r="O248" s="226">
        <v>4.2000000000000002</v>
      </c>
      <c r="P248" s="226">
        <f>O248*H248</f>
        <v>0.63</v>
      </c>
      <c r="Q248" s="226">
        <v>0.0043400000000000001</v>
      </c>
      <c r="R248" s="226">
        <f>Q248*H248</f>
        <v>0.00065099999999999999</v>
      </c>
      <c r="S248" s="226">
        <v>0.28299999999999997</v>
      </c>
      <c r="T248" s="227">
        <f>S248*H248</f>
        <v>0.042449999999999995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1126.5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1126.5</v>
      </c>
      <c r="BL248" s="14" t="s">
        <v>288</v>
      </c>
      <c r="BM248" s="228" t="s">
        <v>2073</v>
      </c>
    </row>
    <row r="249" s="2" customFormat="1" ht="21.75" customHeight="1">
      <c r="A249" s="29"/>
      <c r="B249" s="30"/>
      <c r="C249" s="217" t="s">
        <v>712</v>
      </c>
      <c r="D249" s="217" t="s">
        <v>284</v>
      </c>
      <c r="E249" s="218" t="s">
        <v>2153</v>
      </c>
      <c r="F249" s="219" t="s">
        <v>2075</v>
      </c>
      <c r="G249" s="220" t="s">
        <v>501</v>
      </c>
      <c r="H249" s="221">
        <v>1</v>
      </c>
      <c r="I249" s="222">
        <v>51000</v>
      </c>
      <c r="J249" s="222">
        <f>ROUND(I249*H249,2)</f>
        <v>51000</v>
      </c>
      <c r="K249" s="223"/>
      <c r="L249" s="35"/>
      <c r="M249" s="224" t="s">
        <v>1</v>
      </c>
      <c r="N249" s="225" t="s">
        <v>38</v>
      </c>
      <c r="O249" s="226">
        <v>0</v>
      </c>
      <c r="P249" s="226">
        <f>O249*H249</f>
        <v>0</v>
      </c>
      <c r="Q249" s="226">
        <v>2.33887</v>
      </c>
      <c r="R249" s="226">
        <f>Q249*H249</f>
        <v>2.33887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544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51000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51000</v>
      </c>
      <c r="BL249" s="14" t="s">
        <v>544</v>
      </c>
      <c r="BM249" s="228" t="s">
        <v>2154</v>
      </c>
    </row>
    <row r="250" s="12" customFormat="1" ht="22.8" customHeight="1">
      <c r="A250" s="12"/>
      <c r="B250" s="202"/>
      <c r="C250" s="203"/>
      <c r="D250" s="204" t="s">
        <v>72</v>
      </c>
      <c r="E250" s="215" t="s">
        <v>755</v>
      </c>
      <c r="F250" s="215" t="s">
        <v>756</v>
      </c>
      <c r="G250" s="203"/>
      <c r="H250" s="203"/>
      <c r="I250" s="203"/>
      <c r="J250" s="216">
        <f>BK250</f>
        <v>83082.770000000004</v>
      </c>
      <c r="K250" s="203"/>
      <c r="L250" s="207"/>
      <c r="M250" s="208"/>
      <c r="N250" s="209"/>
      <c r="O250" s="209"/>
      <c r="P250" s="210">
        <f>P251</f>
        <v>52.446783999999994</v>
      </c>
      <c r="Q250" s="209"/>
      <c r="R250" s="210">
        <f>R251</f>
        <v>0</v>
      </c>
      <c r="S250" s="209"/>
      <c r="T250" s="211">
        <f>T251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2" t="s">
        <v>80</v>
      </c>
      <c r="AT250" s="213" t="s">
        <v>72</v>
      </c>
      <c r="AU250" s="213" t="s">
        <v>80</v>
      </c>
      <c r="AY250" s="212" t="s">
        <v>282</v>
      </c>
      <c r="BK250" s="214">
        <f>BK251</f>
        <v>83082.770000000004</v>
      </c>
    </row>
    <row r="251" s="2" customFormat="1" ht="21.75" customHeight="1">
      <c r="A251" s="29"/>
      <c r="B251" s="30"/>
      <c r="C251" s="217" t="s">
        <v>716</v>
      </c>
      <c r="D251" s="217" t="s">
        <v>284</v>
      </c>
      <c r="E251" s="218" t="s">
        <v>2077</v>
      </c>
      <c r="F251" s="219" t="s">
        <v>2078</v>
      </c>
      <c r="G251" s="220" t="s">
        <v>429</v>
      </c>
      <c r="H251" s="221">
        <v>126.074</v>
      </c>
      <c r="I251" s="222">
        <v>659</v>
      </c>
      <c r="J251" s="222">
        <f>ROUND(I251*H251,2)</f>
        <v>83082.770000000004</v>
      </c>
      <c r="K251" s="223"/>
      <c r="L251" s="35"/>
      <c r="M251" s="224" t="s">
        <v>1</v>
      </c>
      <c r="N251" s="225" t="s">
        <v>38</v>
      </c>
      <c r="O251" s="226">
        <v>0.41599999999999998</v>
      </c>
      <c r="P251" s="226">
        <f>O251*H251</f>
        <v>52.446783999999994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83082.770000000004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83082.770000000004</v>
      </c>
      <c r="BL251" s="14" t="s">
        <v>288</v>
      </c>
      <c r="BM251" s="228" t="s">
        <v>994</v>
      </c>
    </row>
    <row r="252" s="12" customFormat="1" ht="25.92" customHeight="1">
      <c r="A252" s="12"/>
      <c r="B252" s="202"/>
      <c r="C252" s="203"/>
      <c r="D252" s="204" t="s">
        <v>72</v>
      </c>
      <c r="E252" s="205" t="s">
        <v>2079</v>
      </c>
      <c r="F252" s="205" t="s">
        <v>2080</v>
      </c>
      <c r="G252" s="203"/>
      <c r="H252" s="203"/>
      <c r="I252" s="203"/>
      <c r="J252" s="206">
        <f>BK252</f>
        <v>41857.729999999996</v>
      </c>
      <c r="K252" s="203"/>
      <c r="L252" s="207"/>
      <c r="M252" s="208"/>
      <c r="N252" s="209"/>
      <c r="O252" s="209"/>
      <c r="P252" s="210">
        <f>P253+P261</f>
        <v>11.731984000000001</v>
      </c>
      <c r="Q252" s="209"/>
      <c r="R252" s="210">
        <f>R253+R261</f>
        <v>0.26049800000000001</v>
      </c>
      <c r="S252" s="209"/>
      <c r="T252" s="211">
        <f>T253+T261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12" t="s">
        <v>82</v>
      </c>
      <c r="AT252" s="213" t="s">
        <v>72</v>
      </c>
      <c r="AU252" s="213" t="s">
        <v>73</v>
      </c>
      <c r="AY252" s="212" t="s">
        <v>282</v>
      </c>
      <c r="BK252" s="214">
        <f>BK253+BK261</f>
        <v>41857.729999999996</v>
      </c>
    </row>
    <row r="253" s="12" customFormat="1" ht="22.8" customHeight="1">
      <c r="A253" s="12"/>
      <c r="B253" s="202"/>
      <c r="C253" s="203"/>
      <c r="D253" s="204" t="s">
        <v>72</v>
      </c>
      <c r="E253" s="215" t="s">
        <v>2081</v>
      </c>
      <c r="F253" s="215" t="s">
        <v>2082</v>
      </c>
      <c r="G253" s="203"/>
      <c r="H253" s="203"/>
      <c r="I253" s="203"/>
      <c r="J253" s="216">
        <f>BK253</f>
        <v>4977.9899999999998</v>
      </c>
      <c r="K253" s="203"/>
      <c r="L253" s="207"/>
      <c r="M253" s="208"/>
      <c r="N253" s="209"/>
      <c r="O253" s="209"/>
      <c r="P253" s="210">
        <f>SUM(P254:P260)</f>
        <v>5.7469330000000003</v>
      </c>
      <c r="Q253" s="209"/>
      <c r="R253" s="210">
        <f>SUM(R254:R260)</f>
        <v>0.12657800000000002</v>
      </c>
      <c r="S253" s="209"/>
      <c r="T253" s="211">
        <f>SUM(T254:T260)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12" t="s">
        <v>82</v>
      </c>
      <c r="AT253" s="213" t="s">
        <v>72</v>
      </c>
      <c r="AU253" s="213" t="s">
        <v>80</v>
      </c>
      <c r="AY253" s="212" t="s">
        <v>282</v>
      </c>
      <c r="BK253" s="214">
        <f>SUM(BK254:BK260)</f>
        <v>4977.9899999999998</v>
      </c>
    </row>
    <row r="254" s="2" customFormat="1" ht="21.75" customHeight="1">
      <c r="A254" s="29"/>
      <c r="B254" s="30"/>
      <c r="C254" s="217" t="s">
        <v>723</v>
      </c>
      <c r="D254" s="217" t="s">
        <v>284</v>
      </c>
      <c r="E254" s="218" t="s">
        <v>2083</v>
      </c>
      <c r="F254" s="219" t="s">
        <v>2084</v>
      </c>
      <c r="G254" s="220" t="s">
        <v>287</v>
      </c>
      <c r="H254" s="221">
        <v>2.6480000000000001</v>
      </c>
      <c r="I254" s="222">
        <v>10.1</v>
      </c>
      <c r="J254" s="222">
        <f>ROUND(I254*H254,2)</f>
        <v>26.739999999999998</v>
      </c>
      <c r="K254" s="223"/>
      <c r="L254" s="35"/>
      <c r="M254" s="224" t="s">
        <v>1</v>
      </c>
      <c r="N254" s="225" t="s">
        <v>38</v>
      </c>
      <c r="O254" s="226">
        <v>0.024</v>
      </c>
      <c r="P254" s="226">
        <f>O254*H254</f>
        <v>0.063552000000000011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345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26.739999999999998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26.739999999999998</v>
      </c>
      <c r="BL254" s="14" t="s">
        <v>345</v>
      </c>
      <c r="BM254" s="228" t="s">
        <v>2155</v>
      </c>
    </row>
    <row r="255" s="2" customFormat="1" ht="21.75" customHeight="1">
      <c r="A255" s="29"/>
      <c r="B255" s="30"/>
      <c r="C255" s="217" t="s">
        <v>727</v>
      </c>
      <c r="D255" s="217" t="s">
        <v>284</v>
      </c>
      <c r="E255" s="218" t="s">
        <v>2086</v>
      </c>
      <c r="F255" s="219" t="s">
        <v>2087</v>
      </c>
      <c r="G255" s="220" t="s">
        <v>287</v>
      </c>
      <c r="H255" s="221">
        <v>15.593999999999999</v>
      </c>
      <c r="I255" s="222">
        <v>22</v>
      </c>
      <c r="J255" s="222">
        <f>ROUND(I255*H255,2)</f>
        <v>343.06999999999999</v>
      </c>
      <c r="K255" s="223"/>
      <c r="L255" s="35"/>
      <c r="M255" s="224" t="s">
        <v>1</v>
      </c>
      <c r="N255" s="225" t="s">
        <v>38</v>
      </c>
      <c r="O255" s="226">
        <v>0.053999999999999999</v>
      </c>
      <c r="P255" s="226">
        <f>O255*H255</f>
        <v>0.84207599999999994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345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343.06999999999999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343.06999999999999</v>
      </c>
      <c r="BL255" s="14" t="s">
        <v>345</v>
      </c>
      <c r="BM255" s="228" t="s">
        <v>2156</v>
      </c>
    </row>
    <row r="256" s="2" customFormat="1" ht="16.5" customHeight="1">
      <c r="A256" s="29"/>
      <c r="B256" s="30"/>
      <c r="C256" s="230" t="s">
        <v>731</v>
      </c>
      <c r="D256" s="230" t="s">
        <v>378</v>
      </c>
      <c r="E256" s="231" t="s">
        <v>2089</v>
      </c>
      <c r="F256" s="232" t="s">
        <v>2090</v>
      </c>
      <c r="G256" s="233" t="s">
        <v>429</v>
      </c>
      <c r="H256" s="234">
        <v>0.0060000000000000001</v>
      </c>
      <c r="I256" s="235">
        <v>48300</v>
      </c>
      <c r="J256" s="235">
        <f>ROUND(I256*H256,2)</f>
        <v>289.80000000000001</v>
      </c>
      <c r="K256" s="236"/>
      <c r="L256" s="237"/>
      <c r="M256" s="238" t="s">
        <v>1</v>
      </c>
      <c r="N256" s="239" t="s">
        <v>38</v>
      </c>
      <c r="O256" s="226">
        <v>0</v>
      </c>
      <c r="P256" s="226">
        <f>O256*H256</f>
        <v>0</v>
      </c>
      <c r="Q256" s="226">
        <v>1</v>
      </c>
      <c r="R256" s="226">
        <f>Q256*H256</f>
        <v>0.0060000000000000001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410</v>
      </c>
      <c r="AT256" s="228" t="s">
        <v>378</v>
      </c>
      <c r="AU256" s="228" t="s">
        <v>82</v>
      </c>
      <c r="AY256" s="14" t="s">
        <v>282</v>
      </c>
      <c r="BE256" s="229">
        <f>IF(N256="základní",J256,0)</f>
        <v>289.80000000000001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289.80000000000001</v>
      </c>
      <c r="BL256" s="14" t="s">
        <v>345</v>
      </c>
      <c r="BM256" s="228" t="s">
        <v>2091</v>
      </c>
    </row>
    <row r="257" s="2" customFormat="1" ht="21.75" customHeight="1">
      <c r="A257" s="29"/>
      <c r="B257" s="30"/>
      <c r="C257" s="217" t="s">
        <v>735</v>
      </c>
      <c r="D257" s="217" t="s">
        <v>284</v>
      </c>
      <c r="E257" s="218" t="s">
        <v>2092</v>
      </c>
      <c r="F257" s="219" t="s">
        <v>2093</v>
      </c>
      <c r="G257" s="220" t="s">
        <v>287</v>
      </c>
      <c r="H257" s="221">
        <v>2.6480000000000001</v>
      </c>
      <c r="I257" s="222">
        <v>102</v>
      </c>
      <c r="J257" s="222">
        <f>ROUND(I257*H257,2)</f>
        <v>270.10000000000002</v>
      </c>
      <c r="K257" s="223"/>
      <c r="L257" s="35"/>
      <c r="M257" s="224" t="s">
        <v>1</v>
      </c>
      <c r="N257" s="225" t="s">
        <v>38</v>
      </c>
      <c r="O257" s="226">
        <v>0.222</v>
      </c>
      <c r="P257" s="226">
        <f>O257*H257</f>
        <v>0.58785600000000005</v>
      </c>
      <c r="Q257" s="226">
        <v>0.00040000000000000002</v>
      </c>
      <c r="R257" s="226">
        <f>Q257*H257</f>
        <v>0.0010592000000000002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345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270.10000000000002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270.10000000000002</v>
      </c>
      <c r="BL257" s="14" t="s">
        <v>345</v>
      </c>
      <c r="BM257" s="228" t="s">
        <v>2157</v>
      </c>
    </row>
    <row r="258" s="2" customFormat="1" ht="21.75" customHeight="1">
      <c r="A258" s="29"/>
      <c r="B258" s="30"/>
      <c r="C258" s="217" t="s">
        <v>739</v>
      </c>
      <c r="D258" s="217" t="s">
        <v>284</v>
      </c>
      <c r="E258" s="218" t="s">
        <v>2095</v>
      </c>
      <c r="F258" s="219" t="s">
        <v>2096</v>
      </c>
      <c r="G258" s="220" t="s">
        <v>287</v>
      </c>
      <c r="H258" s="221">
        <v>15.593999999999999</v>
      </c>
      <c r="I258" s="222">
        <v>117</v>
      </c>
      <c r="J258" s="222">
        <f>ROUND(I258*H258,2)</f>
        <v>1824.5</v>
      </c>
      <c r="K258" s="223"/>
      <c r="L258" s="35"/>
      <c r="M258" s="224" t="s">
        <v>1</v>
      </c>
      <c r="N258" s="225" t="s">
        <v>38</v>
      </c>
      <c r="O258" s="226">
        <v>0.26000000000000001</v>
      </c>
      <c r="P258" s="226">
        <f>O258*H258</f>
        <v>4.0544399999999996</v>
      </c>
      <c r="Q258" s="226">
        <v>0.00040000000000000002</v>
      </c>
      <c r="R258" s="226">
        <f>Q258*H258</f>
        <v>0.0062376000000000003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345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1824.5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1824.5</v>
      </c>
      <c r="BL258" s="14" t="s">
        <v>345</v>
      </c>
      <c r="BM258" s="228" t="s">
        <v>2158</v>
      </c>
    </row>
    <row r="259" s="2" customFormat="1" ht="33" customHeight="1">
      <c r="A259" s="29"/>
      <c r="B259" s="30"/>
      <c r="C259" s="230" t="s">
        <v>743</v>
      </c>
      <c r="D259" s="230" t="s">
        <v>378</v>
      </c>
      <c r="E259" s="231" t="s">
        <v>2098</v>
      </c>
      <c r="F259" s="232" t="s">
        <v>2099</v>
      </c>
      <c r="G259" s="233" t="s">
        <v>287</v>
      </c>
      <c r="H259" s="234">
        <v>20.978000000000002</v>
      </c>
      <c r="I259" s="235">
        <v>100</v>
      </c>
      <c r="J259" s="235">
        <f>ROUND(I259*H259,2)</f>
        <v>2097.8000000000002</v>
      </c>
      <c r="K259" s="236"/>
      <c r="L259" s="237"/>
      <c r="M259" s="238" t="s">
        <v>1</v>
      </c>
      <c r="N259" s="239" t="s">
        <v>38</v>
      </c>
      <c r="O259" s="226">
        <v>0</v>
      </c>
      <c r="P259" s="226">
        <f>O259*H259</f>
        <v>0</v>
      </c>
      <c r="Q259" s="226">
        <v>0.0054000000000000003</v>
      </c>
      <c r="R259" s="226">
        <f>Q259*H259</f>
        <v>0.11328120000000001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410</v>
      </c>
      <c r="AT259" s="228" t="s">
        <v>378</v>
      </c>
      <c r="AU259" s="228" t="s">
        <v>82</v>
      </c>
      <c r="AY259" s="14" t="s">
        <v>282</v>
      </c>
      <c r="BE259" s="229">
        <f>IF(N259="základní",J259,0)</f>
        <v>2097.8000000000002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2097.8000000000002</v>
      </c>
      <c r="BL259" s="14" t="s">
        <v>345</v>
      </c>
      <c r="BM259" s="228" t="s">
        <v>2100</v>
      </c>
    </row>
    <row r="260" s="2" customFormat="1" ht="21.75" customHeight="1">
      <c r="A260" s="29"/>
      <c r="B260" s="30"/>
      <c r="C260" s="217" t="s">
        <v>747</v>
      </c>
      <c r="D260" s="217" t="s">
        <v>284</v>
      </c>
      <c r="E260" s="218" t="s">
        <v>2101</v>
      </c>
      <c r="F260" s="219" t="s">
        <v>2102</v>
      </c>
      <c r="G260" s="220" t="s">
        <v>429</v>
      </c>
      <c r="H260" s="221">
        <v>0.127</v>
      </c>
      <c r="I260" s="222">
        <v>992</v>
      </c>
      <c r="J260" s="222">
        <f>ROUND(I260*H260,2)</f>
        <v>125.98</v>
      </c>
      <c r="K260" s="223"/>
      <c r="L260" s="35"/>
      <c r="M260" s="224" t="s">
        <v>1</v>
      </c>
      <c r="N260" s="225" t="s">
        <v>38</v>
      </c>
      <c r="O260" s="226">
        <v>1.567</v>
      </c>
      <c r="P260" s="226">
        <f>O260*H260</f>
        <v>0.19900899999999999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345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125.98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125.98</v>
      </c>
      <c r="BL260" s="14" t="s">
        <v>345</v>
      </c>
      <c r="BM260" s="228" t="s">
        <v>2103</v>
      </c>
    </row>
    <row r="261" s="12" customFormat="1" ht="22.8" customHeight="1">
      <c r="A261" s="12"/>
      <c r="B261" s="202"/>
      <c r="C261" s="203"/>
      <c r="D261" s="204" t="s">
        <v>72</v>
      </c>
      <c r="E261" s="215" t="s">
        <v>2104</v>
      </c>
      <c r="F261" s="215" t="s">
        <v>2105</v>
      </c>
      <c r="G261" s="203"/>
      <c r="H261" s="203"/>
      <c r="I261" s="203"/>
      <c r="J261" s="216">
        <f>BK261</f>
        <v>36879.739999999998</v>
      </c>
      <c r="K261" s="203"/>
      <c r="L261" s="207"/>
      <c r="M261" s="208"/>
      <c r="N261" s="209"/>
      <c r="O261" s="209"/>
      <c r="P261" s="210">
        <f>SUM(P262:P266)</f>
        <v>5.9850510000000003</v>
      </c>
      <c r="Q261" s="209"/>
      <c r="R261" s="210">
        <f>SUM(R262:R266)</f>
        <v>0.13392000000000001</v>
      </c>
      <c r="S261" s="209"/>
      <c r="T261" s="211">
        <f>SUM(T262:T266)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2" t="s">
        <v>82</v>
      </c>
      <c r="AT261" s="213" t="s">
        <v>72</v>
      </c>
      <c r="AU261" s="213" t="s">
        <v>80</v>
      </c>
      <c r="AY261" s="212" t="s">
        <v>282</v>
      </c>
      <c r="BK261" s="214">
        <f>SUM(BK262:BK266)</f>
        <v>36879.739999999998</v>
      </c>
    </row>
    <row r="262" s="2" customFormat="1" ht="21.75" customHeight="1">
      <c r="A262" s="29"/>
      <c r="B262" s="30"/>
      <c r="C262" s="217" t="s">
        <v>751</v>
      </c>
      <c r="D262" s="217" t="s">
        <v>284</v>
      </c>
      <c r="E262" s="218" t="s">
        <v>2106</v>
      </c>
      <c r="F262" s="219" t="s">
        <v>2107</v>
      </c>
      <c r="G262" s="220" t="s">
        <v>287</v>
      </c>
      <c r="H262" s="221">
        <v>12.321</v>
      </c>
      <c r="I262" s="222">
        <v>163</v>
      </c>
      <c r="J262" s="222">
        <f>ROUND(I262*H262,2)</f>
        <v>2008.3199999999999</v>
      </c>
      <c r="K262" s="223"/>
      <c r="L262" s="35"/>
      <c r="M262" s="224" t="s">
        <v>1</v>
      </c>
      <c r="N262" s="225" t="s">
        <v>38</v>
      </c>
      <c r="O262" s="226">
        <v>0.21099999999999999</v>
      </c>
      <c r="P262" s="226">
        <f>O262*H262</f>
        <v>2.5997309999999998</v>
      </c>
      <c r="Q262" s="226">
        <v>0.0060000000000000001</v>
      </c>
      <c r="R262" s="226">
        <f>Q262*H262</f>
        <v>0.073926000000000006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345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2008.3199999999999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2008.3199999999999</v>
      </c>
      <c r="BL262" s="14" t="s">
        <v>345</v>
      </c>
      <c r="BM262" s="228" t="s">
        <v>1343</v>
      </c>
    </row>
    <row r="263" s="2" customFormat="1" ht="16.5" customHeight="1">
      <c r="A263" s="29"/>
      <c r="B263" s="30"/>
      <c r="C263" s="230" t="s">
        <v>757</v>
      </c>
      <c r="D263" s="230" t="s">
        <v>378</v>
      </c>
      <c r="E263" s="231" t="s">
        <v>2108</v>
      </c>
      <c r="F263" s="232" t="s">
        <v>2109</v>
      </c>
      <c r="G263" s="233" t="s">
        <v>287</v>
      </c>
      <c r="H263" s="234">
        <v>14.169000000000001</v>
      </c>
      <c r="I263" s="235">
        <v>2226</v>
      </c>
      <c r="J263" s="235">
        <f>ROUND(I263*H263,2)</f>
        <v>31540.189999999999</v>
      </c>
      <c r="K263" s="236"/>
      <c r="L263" s="237"/>
      <c r="M263" s="238" t="s">
        <v>1</v>
      </c>
      <c r="N263" s="239" t="s">
        <v>38</v>
      </c>
      <c r="O263" s="226">
        <v>0</v>
      </c>
      <c r="P263" s="226">
        <f>O263*H263</f>
        <v>0</v>
      </c>
      <c r="Q263" s="226">
        <v>0</v>
      </c>
      <c r="R263" s="226">
        <f>Q263*H263</f>
        <v>0</v>
      </c>
      <c r="S263" s="226">
        <v>0</v>
      </c>
      <c r="T263" s="227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410</v>
      </c>
      <c r="AT263" s="228" t="s">
        <v>378</v>
      </c>
      <c r="AU263" s="228" t="s">
        <v>82</v>
      </c>
      <c r="AY263" s="14" t="s">
        <v>282</v>
      </c>
      <c r="BE263" s="229">
        <f>IF(N263="základní",J263,0)</f>
        <v>31540.189999999999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31540.189999999999</v>
      </c>
      <c r="BL263" s="14" t="s">
        <v>345</v>
      </c>
      <c r="BM263" s="228" t="s">
        <v>1345</v>
      </c>
    </row>
    <row r="264" s="2" customFormat="1" ht="21.75" customHeight="1">
      <c r="A264" s="29"/>
      <c r="B264" s="30"/>
      <c r="C264" s="217" t="s">
        <v>764</v>
      </c>
      <c r="D264" s="217" t="s">
        <v>284</v>
      </c>
      <c r="E264" s="218" t="s">
        <v>2110</v>
      </c>
      <c r="F264" s="219" t="s">
        <v>2111</v>
      </c>
      <c r="G264" s="220" t="s">
        <v>287</v>
      </c>
      <c r="H264" s="221">
        <v>15.84</v>
      </c>
      <c r="I264" s="222">
        <v>121</v>
      </c>
      <c r="J264" s="222">
        <f>ROUND(I264*H264,2)</f>
        <v>1916.6400000000001</v>
      </c>
      <c r="K264" s="223"/>
      <c r="L264" s="35"/>
      <c r="M264" s="224" t="s">
        <v>1</v>
      </c>
      <c r="N264" s="225" t="s">
        <v>38</v>
      </c>
      <c r="O264" s="226">
        <v>0.19900000000000001</v>
      </c>
      <c r="P264" s="226">
        <f>O264*H264</f>
        <v>3.1521600000000003</v>
      </c>
      <c r="Q264" s="226">
        <v>0.0030000000000000001</v>
      </c>
      <c r="R264" s="226">
        <f>Q264*H264</f>
        <v>0.04752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345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1916.6400000000001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1916.6400000000001</v>
      </c>
      <c r="BL264" s="14" t="s">
        <v>345</v>
      </c>
      <c r="BM264" s="228" t="s">
        <v>2112</v>
      </c>
    </row>
    <row r="265" s="2" customFormat="1" ht="16.5" customHeight="1">
      <c r="A265" s="29"/>
      <c r="B265" s="30"/>
      <c r="C265" s="230" t="s">
        <v>768</v>
      </c>
      <c r="D265" s="230" t="s">
        <v>378</v>
      </c>
      <c r="E265" s="231" t="s">
        <v>2113</v>
      </c>
      <c r="F265" s="232" t="s">
        <v>2114</v>
      </c>
      <c r="G265" s="233" t="s">
        <v>287</v>
      </c>
      <c r="H265" s="234">
        <v>16.632000000000001</v>
      </c>
      <c r="I265" s="235">
        <v>77.599999999999994</v>
      </c>
      <c r="J265" s="235">
        <f>ROUND(I265*H265,2)</f>
        <v>1290.6400000000001</v>
      </c>
      <c r="K265" s="236"/>
      <c r="L265" s="237"/>
      <c r="M265" s="238" t="s">
        <v>1</v>
      </c>
      <c r="N265" s="239" t="s">
        <v>38</v>
      </c>
      <c r="O265" s="226">
        <v>0</v>
      </c>
      <c r="P265" s="226">
        <f>O265*H265</f>
        <v>0</v>
      </c>
      <c r="Q265" s="226">
        <v>0.00075000000000000002</v>
      </c>
      <c r="R265" s="226">
        <f>Q265*H265</f>
        <v>0.012474000000000001</v>
      </c>
      <c r="S265" s="226">
        <v>0</v>
      </c>
      <c r="T265" s="227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228" t="s">
        <v>410</v>
      </c>
      <c r="AT265" s="228" t="s">
        <v>378</v>
      </c>
      <c r="AU265" s="228" t="s">
        <v>82</v>
      </c>
      <c r="AY265" s="14" t="s">
        <v>282</v>
      </c>
      <c r="BE265" s="229">
        <f>IF(N265="základní",J265,0)</f>
        <v>1290.6400000000001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14" t="s">
        <v>80</v>
      </c>
      <c r="BK265" s="229">
        <f>ROUND(I265*H265,2)</f>
        <v>1290.6400000000001</v>
      </c>
      <c r="BL265" s="14" t="s">
        <v>345</v>
      </c>
      <c r="BM265" s="228" t="s">
        <v>2115</v>
      </c>
    </row>
    <row r="266" s="2" customFormat="1" ht="21.75" customHeight="1">
      <c r="A266" s="29"/>
      <c r="B266" s="30"/>
      <c r="C266" s="217" t="s">
        <v>772</v>
      </c>
      <c r="D266" s="217" t="s">
        <v>284</v>
      </c>
      <c r="E266" s="218" t="s">
        <v>2116</v>
      </c>
      <c r="F266" s="219" t="s">
        <v>2117</v>
      </c>
      <c r="G266" s="220" t="s">
        <v>429</v>
      </c>
      <c r="H266" s="221">
        <v>0.13400000000000001</v>
      </c>
      <c r="I266" s="222">
        <v>925</v>
      </c>
      <c r="J266" s="222">
        <f>ROUND(I266*H266,2)</f>
        <v>123.95</v>
      </c>
      <c r="K266" s="223"/>
      <c r="L266" s="35"/>
      <c r="M266" s="240" t="s">
        <v>1</v>
      </c>
      <c r="N266" s="241" t="s">
        <v>38</v>
      </c>
      <c r="O266" s="242">
        <v>1.74</v>
      </c>
      <c r="P266" s="242">
        <f>O266*H266</f>
        <v>0.23316000000000001</v>
      </c>
      <c r="Q266" s="242">
        <v>0</v>
      </c>
      <c r="R266" s="242">
        <f>Q266*H266</f>
        <v>0</v>
      </c>
      <c r="S266" s="242">
        <v>0</v>
      </c>
      <c r="T266" s="243">
        <f>S266*H266</f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228" t="s">
        <v>345</v>
      </c>
      <c r="AT266" s="228" t="s">
        <v>284</v>
      </c>
      <c r="AU266" s="228" t="s">
        <v>82</v>
      </c>
      <c r="AY266" s="14" t="s">
        <v>282</v>
      </c>
      <c r="BE266" s="229">
        <f>IF(N266="základní",J266,0)</f>
        <v>123.95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14" t="s">
        <v>80</v>
      </c>
      <c r="BK266" s="229">
        <f>ROUND(I266*H266,2)</f>
        <v>123.95</v>
      </c>
      <c r="BL266" s="14" t="s">
        <v>345</v>
      </c>
      <c r="BM266" s="228" t="s">
        <v>2118</v>
      </c>
    </row>
    <row r="267" s="2" customFormat="1" ht="6.96" customHeight="1">
      <c r="A267" s="29"/>
      <c r="B267" s="56"/>
      <c r="C267" s="57"/>
      <c r="D267" s="57"/>
      <c r="E267" s="57"/>
      <c r="F267" s="57"/>
      <c r="G267" s="57"/>
      <c r="H267" s="57"/>
      <c r="I267" s="57"/>
      <c r="J267" s="57"/>
      <c r="K267" s="57"/>
      <c r="L267" s="35"/>
      <c r="M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</row>
  </sheetData>
  <sheetProtection sheet="1" autoFilter="0" formatColumns="0" formatRows="0" objects="1" scenarios="1" spinCount="100000" saltValue="PF6A55SfEg1JNaCDeuIXOwbTOUuY2pxNwP2iepQ4xll9hAlPCvKCpMsBBrGOyFtI3ZdZXJU17JgJ8LzbTWIaEA==" hashValue="RSa+vrpk+R4wbjKv8CUcnYcox+Yk1oNMjXOyt5lnLxOYDuufTQGaglT2shLKWby1wR+WA9Sno19d+nENHbn3XQ==" algorithmName="SHA-512" password="CC35"/>
  <autoFilter ref="C135:K26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2:H122"/>
    <mergeCell ref="E126:H126"/>
    <mergeCell ref="E124:H124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162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1822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2159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ROUND(J136, 2)</f>
        <v>899599.88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ROUND((SUM(BE136:BE270)),  2)</f>
        <v>899599.88</v>
      </c>
      <c r="G37" s="29"/>
      <c r="H37" s="29"/>
      <c r="I37" s="155">
        <v>0.20999999999999999</v>
      </c>
      <c r="J37" s="154">
        <f>ROUND(((SUM(BE136:BE270))*I37),  2)</f>
        <v>188915.97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ROUND((SUM(BF136:BF270)),  2)</f>
        <v>0</v>
      </c>
      <c r="G38" s="29"/>
      <c r="H38" s="29"/>
      <c r="I38" s="155">
        <v>0.14999999999999999</v>
      </c>
      <c r="J38" s="154">
        <f>ROUND(((SUM(BF136:BF270))*I38),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ROUND((SUM(BG136:BG270)),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ROUND((SUM(BH136:BH270)),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ROUND((SUM(BI136:BI270)),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1088515.8500000001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1822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003.1-3 - ČSOV 3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J136</f>
        <v>899599.88000000012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255</v>
      </c>
      <c r="E101" s="182"/>
      <c r="F101" s="182"/>
      <c r="G101" s="182"/>
      <c r="H101" s="182"/>
      <c r="I101" s="182"/>
      <c r="J101" s="183">
        <f>J137</f>
        <v>857742.15000000014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5"/>
      <c r="C102" s="123"/>
      <c r="D102" s="186" t="s">
        <v>256</v>
      </c>
      <c r="E102" s="187"/>
      <c r="F102" s="187"/>
      <c r="G102" s="187"/>
      <c r="H102" s="187"/>
      <c r="I102" s="187"/>
      <c r="J102" s="188">
        <f>J138</f>
        <v>300900.33000000007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257</v>
      </c>
      <c r="E103" s="187"/>
      <c r="F103" s="187"/>
      <c r="G103" s="187"/>
      <c r="H103" s="187"/>
      <c r="I103" s="187"/>
      <c r="J103" s="188">
        <f>J181</f>
        <v>34632.25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258</v>
      </c>
      <c r="E104" s="187"/>
      <c r="F104" s="187"/>
      <c r="G104" s="187"/>
      <c r="H104" s="187"/>
      <c r="I104" s="187"/>
      <c r="J104" s="188">
        <f>J192</f>
        <v>269277.65000000002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260</v>
      </c>
      <c r="E105" s="187"/>
      <c r="F105" s="187"/>
      <c r="G105" s="187"/>
      <c r="H105" s="187"/>
      <c r="I105" s="187"/>
      <c r="J105" s="188">
        <f>J214</f>
        <v>24403.520000000004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1825</v>
      </c>
      <c r="E106" s="187"/>
      <c r="F106" s="187"/>
      <c r="G106" s="187"/>
      <c r="H106" s="187"/>
      <c r="I106" s="187"/>
      <c r="J106" s="188">
        <f>J225</f>
        <v>13636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261</v>
      </c>
      <c r="E107" s="187"/>
      <c r="F107" s="187"/>
      <c r="G107" s="187"/>
      <c r="H107" s="187"/>
      <c r="I107" s="187"/>
      <c r="J107" s="188">
        <f>J227</f>
        <v>70960.75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262</v>
      </c>
      <c r="E108" s="187"/>
      <c r="F108" s="187"/>
      <c r="G108" s="187"/>
      <c r="H108" s="187"/>
      <c r="I108" s="187"/>
      <c r="J108" s="188">
        <f>J237</f>
        <v>87531.790000000008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5"/>
      <c r="C109" s="123"/>
      <c r="D109" s="186" t="s">
        <v>264</v>
      </c>
      <c r="E109" s="187"/>
      <c r="F109" s="187"/>
      <c r="G109" s="187"/>
      <c r="H109" s="187"/>
      <c r="I109" s="187"/>
      <c r="J109" s="188">
        <f>J254</f>
        <v>56399.860000000001</v>
      </c>
      <c r="K109" s="123"/>
      <c r="L109" s="18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79"/>
      <c r="C110" s="180"/>
      <c r="D110" s="181" t="s">
        <v>1826</v>
      </c>
      <c r="E110" s="182"/>
      <c r="F110" s="182"/>
      <c r="G110" s="182"/>
      <c r="H110" s="182"/>
      <c r="I110" s="182"/>
      <c r="J110" s="183">
        <f>J256</f>
        <v>41857.729999999996</v>
      </c>
      <c r="K110" s="180"/>
      <c r="L110" s="184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85"/>
      <c r="C111" s="123"/>
      <c r="D111" s="186" t="s">
        <v>1827</v>
      </c>
      <c r="E111" s="187"/>
      <c r="F111" s="187"/>
      <c r="G111" s="187"/>
      <c r="H111" s="187"/>
      <c r="I111" s="187"/>
      <c r="J111" s="188">
        <f>J257</f>
        <v>4977.9899999999998</v>
      </c>
      <c r="K111" s="123"/>
      <c r="L111" s="189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5"/>
      <c r="C112" s="123"/>
      <c r="D112" s="186" t="s">
        <v>1828</v>
      </c>
      <c r="E112" s="187"/>
      <c r="F112" s="187"/>
      <c r="G112" s="187"/>
      <c r="H112" s="187"/>
      <c r="I112" s="187"/>
      <c r="J112" s="188">
        <f>J265</f>
        <v>36879.739999999998</v>
      </c>
      <c r="K112" s="123"/>
      <c r="L112" s="18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2" customFormat="1" ht="21.84" customHeight="1">
      <c r="A113" s="29"/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6.96" customHeight="1">
      <c r="A114" s="29"/>
      <c r="B114" s="56"/>
      <c r="C114" s="57"/>
      <c r="D114" s="57"/>
      <c r="E114" s="57"/>
      <c r="F114" s="57"/>
      <c r="G114" s="57"/>
      <c r="H114" s="57"/>
      <c r="I114" s="57"/>
      <c r="J114" s="57"/>
      <c r="K114" s="57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="2" customFormat="1" ht="6.96" customHeight="1">
      <c r="A118" s="29"/>
      <c r="B118" s="58"/>
      <c r="C118" s="59"/>
      <c r="D118" s="59"/>
      <c r="E118" s="59"/>
      <c r="F118" s="59"/>
      <c r="G118" s="59"/>
      <c r="H118" s="59"/>
      <c r="I118" s="59"/>
      <c r="J118" s="59"/>
      <c r="K118" s="59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24.96" customHeight="1">
      <c r="A119" s="29"/>
      <c r="B119" s="30"/>
      <c r="C119" s="20" t="s">
        <v>267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14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26.25" customHeight="1">
      <c r="A122" s="29"/>
      <c r="B122" s="30"/>
      <c r="C122" s="31"/>
      <c r="D122" s="31"/>
      <c r="E122" s="174" t="str">
        <f>E7</f>
        <v>Kanalizace a ČOV pro obec Horní Kruty, místní část Dolní Kruty, Přestavlky a Bohouňovice II</v>
      </c>
      <c r="F122" s="26"/>
      <c r="G122" s="26"/>
      <c r="H122" s="26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1" customFormat="1" ht="12" customHeight="1">
      <c r="B123" s="18"/>
      <c r="C123" s="26" t="s">
        <v>246</v>
      </c>
      <c r="D123" s="19"/>
      <c r="E123" s="19"/>
      <c r="F123" s="19"/>
      <c r="G123" s="19"/>
      <c r="H123" s="19"/>
      <c r="I123" s="19"/>
      <c r="J123" s="19"/>
      <c r="K123" s="19"/>
      <c r="L123" s="17"/>
    </row>
    <row r="124" s="1" customFormat="1" ht="16.5" customHeight="1">
      <c r="B124" s="18"/>
      <c r="C124" s="19"/>
      <c r="D124" s="19"/>
      <c r="E124" s="174" t="s">
        <v>1821</v>
      </c>
      <c r="F124" s="19"/>
      <c r="G124" s="19"/>
      <c r="H124" s="19"/>
      <c r="I124" s="19"/>
      <c r="J124" s="19"/>
      <c r="K124" s="19"/>
      <c r="L124" s="17"/>
    </row>
    <row r="125" s="1" customFormat="1" ht="12" customHeight="1">
      <c r="B125" s="18"/>
      <c r="C125" s="26" t="s">
        <v>248</v>
      </c>
      <c r="D125" s="19"/>
      <c r="E125" s="19"/>
      <c r="F125" s="19"/>
      <c r="G125" s="19"/>
      <c r="H125" s="19"/>
      <c r="I125" s="19"/>
      <c r="J125" s="19"/>
      <c r="K125" s="19"/>
      <c r="L125" s="17"/>
    </row>
    <row r="126" s="2" customFormat="1" ht="16.5" customHeight="1">
      <c r="A126" s="29"/>
      <c r="B126" s="30"/>
      <c r="C126" s="31"/>
      <c r="D126" s="31"/>
      <c r="E126" s="244" t="s">
        <v>1822</v>
      </c>
      <c r="F126" s="31"/>
      <c r="G126" s="31"/>
      <c r="H126" s="31"/>
      <c r="I126" s="31"/>
      <c r="J126" s="31"/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2" customHeight="1">
      <c r="A127" s="29"/>
      <c r="B127" s="30"/>
      <c r="C127" s="26" t="s">
        <v>1823</v>
      </c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6.5" customHeight="1">
      <c r="A128" s="29"/>
      <c r="B128" s="30"/>
      <c r="C128" s="31"/>
      <c r="D128" s="31"/>
      <c r="E128" s="66" t="str">
        <f>E13</f>
        <v>003.1-3 - ČSOV 3</v>
      </c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6.96" customHeight="1">
      <c r="A129" s="29"/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2" customHeight="1">
      <c r="A130" s="29"/>
      <c r="B130" s="30"/>
      <c r="C130" s="26" t="s">
        <v>18</v>
      </c>
      <c r="D130" s="31"/>
      <c r="E130" s="31"/>
      <c r="F130" s="23" t="str">
        <f>F16</f>
        <v>Horní Kruty, místní část Dolní Kruty, Přestavlky a</v>
      </c>
      <c r="G130" s="31"/>
      <c r="H130" s="31"/>
      <c r="I130" s="26" t="s">
        <v>20</v>
      </c>
      <c r="J130" s="69" t="str">
        <f>IF(J16="","",J16)</f>
        <v>10. 2. 2021</v>
      </c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2" customFormat="1" ht="6.96" customHeight="1">
      <c r="A131" s="29"/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53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="2" customFormat="1" ht="40.05" customHeight="1">
      <c r="A132" s="29"/>
      <c r="B132" s="30"/>
      <c r="C132" s="26" t="s">
        <v>22</v>
      </c>
      <c r="D132" s="31"/>
      <c r="E132" s="31"/>
      <c r="F132" s="23" t="str">
        <f>E19</f>
        <v>Obec Horní Kruty</v>
      </c>
      <c r="G132" s="31"/>
      <c r="H132" s="31"/>
      <c r="I132" s="26" t="s">
        <v>28</v>
      </c>
      <c r="J132" s="27" t="str">
        <f>E25</f>
        <v>Vodohospodářské inženýrské služby a.s.</v>
      </c>
      <c r="K132" s="31"/>
      <c r="L132" s="53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="2" customFormat="1" ht="15.15" customHeight="1">
      <c r="A133" s="29"/>
      <c r="B133" s="30"/>
      <c r="C133" s="26" t="s">
        <v>26</v>
      </c>
      <c r="D133" s="31"/>
      <c r="E133" s="31"/>
      <c r="F133" s="23" t="str">
        <f>IF(E22="","",E22)</f>
        <v xml:space="preserve"> </v>
      </c>
      <c r="G133" s="31"/>
      <c r="H133" s="31"/>
      <c r="I133" s="26" t="s">
        <v>31</v>
      </c>
      <c r="J133" s="27" t="str">
        <f>E28</f>
        <v xml:space="preserve"> </v>
      </c>
      <c r="K133" s="31"/>
      <c r="L133" s="53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="2" customFormat="1" ht="10.32" customHeight="1">
      <c r="A134" s="29"/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53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="11" customFormat="1" ht="29.28" customHeight="1">
      <c r="A135" s="190"/>
      <c r="B135" s="191"/>
      <c r="C135" s="192" t="s">
        <v>268</v>
      </c>
      <c r="D135" s="193" t="s">
        <v>58</v>
      </c>
      <c r="E135" s="193" t="s">
        <v>54</v>
      </c>
      <c r="F135" s="193" t="s">
        <v>55</v>
      </c>
      <c r="G135" s="193" t="s">
        <v>269</v>
      </c>
      <c r="H135" s="193" t="s">
        <v>270</v>
      </c>
      <c r="I135" s="193" t="s">
        <v>271</v>
      </c>
      <c r="J135" s="194" t="s">
        <v>252</v>
      </c>
      <c r="K135" s="195" t="s">
        <v>272</v>
      </c>
      <c r="L135" s="196"/>
      <c r="M135" s="90" t="s">
        <v>1</v>
      </c>
      <c r="N135" s="91" t="s">
        <v>37</v>
      </c>
      <c r="O135" s="91" t="s">
        <v>273</v>
      </c>
      <c r="P135" s="91" t="s">
        <v>274</v>
      </c>
      <c r="Q135" s="91" t="s">
        <v>275</v>
      </c>
      <c r="R135" s="91" t="s">
        <v>276</v>
      </c>
      <c r="S135" s="91" t="s">
        <v>277</v>
      </c>
      <c r="T135" s="92" t="s">
        <v>278</v>
      </c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</row>
    <row r="136" s="2" customFormat="1" ht="22.8" customHeight="1">
      <c r="A136" s="29"/>
      <c r="B136" s="30"/>
      <c r="C136" s="97" t="s">
        <v>279</v>
      </c>
      <c r="D136" s="31"/>
      <c r="E136" s="31"/>
      <c r="F136" s="31"/>
      <c r="G136" s="31"/>
      <c r="H136" s="31"/>
      <c r="I136" s="31"/>
      <c r="J136" s="197">
        <f>BK136</f>
        <v>899599.88000000012</v>
      </c>
      <c r="K136" s="31"/>
      <c r="L136" s="35"/>
      <c r="M136" s="93"/>
      <c r="N136" s="198"/>
      <c r="O136" s="94"/>
      <c r="P136" s="199">
        <f>P137+P256</f>
        <v>619.48645199999976</v>
      </c>
      <c r="Q136" s="94"/>
      <c r="R136" s="199">
        <f>R137+R256</f>
        <v>85.584323839999996</v>
      </c>
      <c r="S136" s="94"/>
      <c r="T136" s="200">
        <f>T137+T256</f>
        <v>0.10755000000000001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T136" s="14" t="s">
        <v>72</v>
      </c>
      <c r="AU136" s="14" t="s">
        <v>254</v>
      </c>
      <c r="BK136" s="201">
        <f>BK137+BK256</f>
        <v>899599.88000000012</v>
      </c>
    </row>
    <row r="137" s="12" customFormat="1" ht="25.92" customHeight="1">
      <c r="A137" s="12"/>
      <c r="B137" s="202"/>
      <c r="C137" s="203"/>
      <c r="D137" s="204" t="s">
        <v>72</v>
      </c>
      <c r="E137" s="205" t="s">
        <v>280</v>
      </c>
      <c r="F137" s="205" t="s">
        <v>281</v>
      </c>
      <c r="G137" s="203"/>
      <c r="H137" s="203"/>
      <c r="I137" s="203"/>
      <c r="J137" s="206">
        <f>BK137</f>
        <v>857742.15000000014</v>
      </c>
      <c r="K137" s="203"/>
      <c r="L137" s="207"/>
      <c r="M137" s="208"/>
      <c r="N137" s="209"/>
      <c r="O137" s="209"/>
      <c r="P137" s="210">
        <f>P138+P181+P192+P214+P225+P227+P237+P254</f>
        <v>607.75446799999975</v>
      </c>
      <c r="Q137" s="209"/>
      <c r="R137" s="210">
        <f>R138+R181+R192+R214+R225+R227+R237+R254</f>
        <v>85.323825839999998</v>
      </c>
      <c r="S137" s="209"/>
      <c r="T137" s="211">
        <f>T138+T181+T192+T214+T225+T227+T237+T254</f>
        <v>0.10755000000000001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2" t="s">
        <v>80</v>
      </c>
      <c r="AT137" s="213" t="s">
        <v>72</v>
      </c>
      <c r="AU137" s="213" t="s">
        <v>73</v>
      </c>
      <c r="AY137" s="212" t="s">
        <v>282</v>
      </c>
      <c r="BK137" s="214">
        <f>BK138+BK181+BK192+BK214+BK225+BK227+BK237+BK254</f>
        <v>857742.15000000014</v>
      </c>
    </row>
    <row r="138" s="12" customFormat="1" ht="22.8" customHeight="1">
      <c r="A138" s="12"/>
      <c r="B138" s="202"/>
      <c r="C138" s="203"/>
      <c r="D138" s="204" t="s">
        <v>72</v>
      </c>
      <c r="E138" s="215" t="s">
        <v>80</v>
      </c>
      <c r="F138" s="215" t="s">
        <v>283</v>
      </c>
      <c r="G138" s="203"/>
      <c r="H138" s="203"/>
      <c r="I138" s="203"/>
      <c r="J138" s="216">
        <f>BK138</f>
        <v>300900.33000000007</v>
      </c>
      <c r="K138" s="203"/>
      <c r="L138" s="207"/>
      <c r="M138" s="208"/>
      <c r="N138" s="209"/>
      <c r="O138" s="209"/>
      <c r="P138" s="210">
        <f>SUM(P139:P180)</f>
        <v>426.74507899999986</v>
      </c>
      <c r="Q138" s="209"/>
      <c r="R138" s="210">
        <f>SUM(R139:R180)</f>
        <v>0.18281475999999999</v>
      </c>
      <c r="S138" s="209"/>
      <c r="T138" s="211">
        <f>SUM(T139:T180)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2" t="s">
        <v>80</v>
      </c>
      <c r="AT138" s="213" t="s">
        <v>72</v>
      </c>
      <c r="AU138" s="213" t="s">
        <v>80</v>
      </c>
      <c r="AY138" s="212" t="s">
        <v>282</v>
      </c>
      <c r="BK138" s="214">
        <f>SUM(BK139:BK180)</f>
        <v>300900.33000000007</v>
      </c>
    </row>
    <row r="139" s="2" customFormat="1" ht="16.5" customHeight="1">
      <c r="A139" s="29"/>
      <c r="B139" s="30"/>
      <c r="C139" s="217" t="s">
        <v>80</v>
      </c>
      <c r="D139" s="217" t="s">
        <v>284</v>
      </c>
      <c r="E139" s="218" t="s">
        <v>320</v>
      </c>
      <c r="F139" s="219" t="s">
        <v>321</v>
      </c>
      <c r="G139" s="220" t="s">
        <v>322</v>
      </c>
      <c r="H139" s="221">
        <v>15</v>
      </c>
      <c r="I139" s="222">
        <v>273</v>
      </c>
      <c r="J139" s="222">
        <f>ROUND(I139*H139,2)</f>
        <v>4095</v>
      </c>
      <c r="K139" s="223"/>
      <c r="L139" s="35"/>
      <c r="M139" s="224" t="s">
        <v>1</v>
      </c>
      <c r="N139" s="225" t="s">
        <v>38</v>
      </c>
      <c r="O139" s="226">
        <v>0.30299999999999999</v>
      </c>
      <c r="P139" s="226">
        <f>O139*H139</f>
        <v>4.5449999999999999</v>
      </c>
      <c r="Q139" s="226">
        <v>0.0071900000000000002</v>
      </c>
      <c r="R139" s="226">
        <f>Q139*H139</f>
        <v>0.10785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4095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4095</v>
      </c>
      <c r="BL139" s="14" t="s">
        <v>288</v>
      </c>
      <c r="BM139" s="228" t="s">
        <v>1830</v>
      </c>
    </row>
    <row r="140" s="2" customFormat="1" ht="21.75" customHeight="1">
      <c r="A140" s="29"/>
      <c r="B140" s="30"/>
      <c r="C140" s="217" t="s">
        <v>82</v>
      </c>
      <c r="D140" s="217" t="s">
        <v>284</v>
      </c>
      <c r="E140" s="218" t="s">
        <v>325</v>
      </c>
      <c r="F140" s="219" t="s">
        <v>326</v>
      </c>
      <c r="G140" s="220" t="s">
        <v>327</v>
      </c>
      <c r="H140" s="221">
        <v>96</v>
      </c>
      <c r="I140" s="222">
        <v>74.900000000000006</v>
      </c>
      <c r="J140" s="222">
        <f>ROUND(I140*H140,2)</f>
        <v>7190.3999999999996</v>
      </c>
      <c r="K140" s="223"/>
      <c r="L140" s="35"/>
      <c r="M140" s="224" t="s">
        <v>1</v>
      </c>
      <c r="N140" s="225" t="s">
        <v>38</v>
      </c>
      <c r="O140" s="226">
        <v>0.184</v>
      </c>
      <c r="P140" s="226">
        <f>O140*H140</f>
        <v>17.664000000000001</v>
      </c>
      <c r="Q140" s="226">
        <v>3.0000000000000001E-05</v>
      </c>
      <c r="R140" s="226">
        <f>Q140*H140</f>
        <v>0.0028800000000000002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7190.3999999999996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7190.3999999999996</v>
      </c>
      <c r="BL140" s="14" t="s">
        <v>288</v>
      </c>
      <c r="BM140" s="228" t="s">
        <v>1831</v>
      </c>
    </row>
    <row r="141" s="2" customFormat="1" ht="21.75" customHeight="1">
      <c r="A141" s="29"/>
      <c r="B141" s="30"/>
      <c r="C141" s="217" t="s">
        <v>155</v>
      </c>
      <c r="D141" s="217" t="s">
        <v>284</v>
      </c>
      <c r="E141" s="218" t="s">
        <v>330</v>
      </c>
      <c r="F141" s="219" t="s">
        <v>331</v>
      </c>
      <c r="G141" s="220" t="s">
        <v>332</v>
      </c>
      <c r="H141" s="221">
        <v>8</v>
      </c>
      <c r="I141" s="222">
        <v>43.899999999999999</v>
      </c>
      <c r="J141" s="222">
        <f>ROUND(I141*H141,2)</f>
        <v>351.19999999999999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351.19999999999999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351.19999999999999</v>
      </c>
      <c r="BL141" s="14" t="s">
        <v>288</v>
      </c>
      <c r="BM141" s="228" t="s">
        <v>1832</v>
      </c>
    </row>
    <row r="142" s="2" customFormat="1" ht="21.75" customHeight="1">
      <c r="A142" s="29"/>
      <c r="B142" s="30"/>
      <c r="C142" s="217" t="s">
        <v>288</v>
      </c>
      <c r="D142" s="217" t="s">
        <v>284</v>
      </c>
      <c r="E142" s="218" t="s">
        <v>1833</v>
      </c>
      <c r="F142" s="219" t="s">
        <v>1834</v>
      </c>
      <c r="G142" s="220" t="s">
        <v>719</v>
      </c>
      <c r="H142" s="221">
        <v>1</v>
      </c>
      <c r="I142" s="222">
        <v>5000</v>
      </c>
      <c r="J142" s="222">
        <f>ROUND(I142*H142,2)</f>
        <v>5000</v>
      </c>
      <c r="K142" s="223"/>
      <c r="L142" s="35"/>
      <c r="M142" s="224" t="s">
        <v>1</v>
      </c>
      <c r="N142" s="225" t="s">
        <v>38</v>
      </c>
      <c r="O142" s="226">
        <v>0.20000000000000001</v>
      </c>
      <c r="P142" s="226">
        <f>O142*H142</f>
        <v>0.20000000000000001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5000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5000</v>
      </c>
      <c r="BL142" s="14" t="s">
        <v>288</v>
      </c>
      <c r="BM142" s="228" t="s">
        <v>1835</v>
      </c>
    </row>
    <row r="143" s="2" customFormat="1" ht="21.75" customHeight="1">
      <c r="A143" s="29"/>
      <c r="B143" s="30"/>
      <c r="C143" s="217" t="s">
        <v>299</v>
      </c>
      <c r="D143" s="217" t="s">
        <v>284</v>
      </c>
      <c r="E143" s="218" t="s">
        <v>342</v>
      </c>
      <c r="F143" s="219" t="s">
        <v>343</v>
      </c>
      <c r="G143" s="220" t="s">
        <v>322</v>
      </c>
      <c r="H143" s="221">
        <v>102.40000000000001</v>
      </c>
      <c r="I143" s="222">
        <v>63.100000000000001</v>
      </c>
      <c r="J143" s="222">
        <f>ROUND(I143*H143,2)</f>
        <v>6461.4399999999996</v>
      </c>
      <c r="K143" s="223"/>
      <c r="L143" s="35"/>
      <c r="M143" s="224" t="s">
        <v>1</v>
      </c>
      <c r="N143" s="225" t="s">
        <v>38</v>
      </c>
      <c r="O143" s="226">
        <v>0.113</v>
      </c>
      <c r="P143" s="226">
        <f>O143*H143</f>
        <v>11.571200000000001</v>
      </c>
      <c r="Q143" s="226">
        <v>0.00013999999999999999</v>
      </c>
      <c r="R143" s="226">
        <f>Q143*H143</f>
        <v>0.014336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6461.4399999999996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6461.4399999999996</v>
      </c>
      <c r="BL143" s="14" t="s">
        <v>288</v>
      </c>
      <c r="BM143" s="228" t="s">
        <v>1836</v>
      </c>
    </row>
    <row r="144" s="2" customFormat="1" ht="21.75" customHeight="1">
      <c r="A144" s="29"/>
      <c r="B144" s="30"/>
      <c r="C144" s="217" t="s">
        <v>303</v>
      </c>
      <c r="D144" s="217" t="s">
        <v>284</v>
      </c>
      <c r="E144" s="218" t="s">
        <v>346</v>
      </c>
      <c r="F144" s="219" t="s">
        <v>347</v>
      </c>
      <c r="G144" s="220" t="s">
        <v>322</v>
      </c>
      <c r="H144" s="221">
        <v>102.40000000000001</v>
      </c>
      <c r="I144" s="222">
        <v>36.799999999999997</v>
      </c>
      <c r="J144" s="222">
        <f>ROUND(I144*H144,2)</f>
        <v>3768.3200000000002</v>
      </c>
      <c r="K144" s="223"/>
      <c r="L144" s="35"/>
      <c r="M144" s="224" t="s">
        <v>1</v>
      </c>
      <c r="N144" s="225" t="s">
        <v>38</v>
      </c>
      <c r="O144" s="226">
        <v>0.072999999999999995</v>
      </c>
      <c r="P144" s="226">
        <f>O144*H144</f>
        <v>7.4752000000000001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3768.3200000000002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3768.3200000000002</v>
      </c>
      <c r="BL144" s="14" t="s">
        <v>288</v>
      </c>
      <c r="BM144" s="228" t="s">
        <v>1837</v>
      </c>
    </row>
    <row r="145" s="2" customFormat="1" ht="21.75" customHeight="1">
      <c r="A145" s="29"/>
      <c r="B145" s="30"/>
      <c r="C145" s="217" t="s">
        <v>307</v>
      </c>
      <c r="D145" s="217" t="s">
        <v>284</v>
      </c>
      <c r="E145" s="218" t="s">
        <v>350</v>
      </c>
      <c r="F145" s="219" t="s">
        <v>351</v>
      </c>
      <c r="G145" s="220" t="s">
        <v>287</v>
      </c>
      <c r="H145" s="221">
        <v>48.719999999999999</v>
      </c>
      <c r="I145" s="222">
        <v>50.399999999999999</v>
      </c>
      <c r="J145" s="222">
        <f>ROUND(I145*H145,2)</f>
        <v>2455.4899999999998</v>
      </c>
      <c r="K145" s="223"/>
      <c r="L145" s="35"/>
      <c r="M145" s="224" t="s">
        <v>1</v>
      </c>
      <c r="N145" s="225" t="s">
        <v>38</v>
      </c>
      <c r="O145" s="226">
        <v>0.075999999999999998</v>
      </c>
      <c r="P145" s="226">
        <f>O145*H145</f>
        <v>3.7027199999999998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2455.4899999999998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2455.4899999999998</v>
      </c>
      <c r="BL145" s="14" t="s">
        <v>288</v>
      </c>
      <c r="BM145" s="228" t="s">
        <v>345</v>
      </c>
    </row>
    <row r="146" s="2" customFormat="1" ht="33" customHeight="1">
      <c r="A146" s="29"/>
      <c r="B146" s="30"/>
      <c r="C146" s="217" t="s">
        <v>311</v>
      </c>
      <c r="D146" s="217" t="s">
        <v>284</v>
      </c>
      <c r="E146" s="218" t="s">
        <v>1843</v>
      </c>
      <c r="F146" s="219" t="s">
        <v>1844</v>
      </c>
      <c r="G146" s="220" t="s">
        <v>356</v>
      </c>
      <c r="H146" s="221">
        <v>17.901</v>
      </c>
      <c r="I146" s="222">
        <v>461</v>
      </c>
      <c r="J146" s="222">
        <f>ROUND(I146*H146,2)</f>
        <v>8252.3600000000006</v>
      </c>
      <c r="K146" s="223"/>
      <c r="L146" s="35"/>
      <c r="M146" s="224" t="s">
        <v>1</v>
      </c>
      <c r="N146" s="225" t="s">
        <v>38</v>
      </c>
      <c r="O146" s="226">
        <v>0.67600000000000005</v>
      </c>
      <c r="P146" s="226">
        <f>O146*H146</f>
        <v>12.101076000000001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8252.3600000000006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8252.3600000000006</v>
      </c>
      <c r="BL146" s="14" t="s">
        <v>288</v>
      </c>
      <c r="BM146" s="228" t="s">
        <v>353</v>
      </c>
    </row>
    <row r="147" s="2" customFormat="1" ht="33" customHeight="1">
      <c r="A147" s="29"/>
      <c r="B147" s="30"/>
      <c r="C147" s="217" t="s">
        <v>315</v>
      </c>
      <c r="D147" s="217" t="s">
        <v>284</v>
      </c>
      <c r="E147" s="218" t="s">
        <v>1845</v>
      </c>
      <c r="F147" s="219" t="s">
        <v>1846</v>
      </c>
      <c r="G147" s="220" t="s">
        <v>356</v>
      </c>
      <c r="H147" s="221">
        <v>21.879000000000001</v>
      </c>
      <c r="I147" s="222">
        <v>626</v>
      </c>
      <c r="J147" s="222">
        <f>ROUND(I147*H147,2)</f>
        <v>13696.25</v>
      </c>
      <c r="K147" s="223"/>
      <c r="L147" s="35"/>
      <c r="M147" s="224" t="s">
        <v>1</v>
      </c>
      <c r="N147" s="225" t="s">
        <v>38</v>
      </c>
      <c r="O147" s="226">
        <v>0.91800000000000004</v>
      </c>
      <c r="P147" s="226">
        <f>O147*H147</f>
        <v>20.084922000000002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13696.25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13696.25</v>
      </c>
      <c r="BL147" s="14" t="s">
        <v>288</v>
      </c>
      <c r="BM147" s="228" t="s">
        <v>1847</v>
      </c>
    </row>
    <row r="148" s="2" customFormat="1" ht="33" customHeight="1">
      <c r="A148" s="29"/>
      <c r="B148" s="30"/>
      <c r="C148" s="217" t="s">
        <v>319</v>
      </c>
      <c r="D148" s="217" t="s">
        <v>284</v>
      </c>
      <c r="E148" s="218" t="s">
        <v>1848</v>
      </c>
      <c r="F148" s="219" t="s">
        <v>1849</v>
      </c>
      <c r="G148" s="220" t="s">
        <v>356</v>
      </c>
      <c r="H148" s="221">
        <v>53.835000000000001</v>
      </c>
      <c r="I148" s="222">
        <v>1110</v>
      </c>
      <c r="J148" s="222">
        <f>ROUND(I148*H148,2)</f>
        <v>59756.849999999999</v>
      </c>
      <c r="K148" s="223"/>
      <c r="L148" s="35"/>
      <c r="M148" s="224" t="s">
        <v>1</v>
      </c>
      <c r="N148" s="225" t="s">
        <v>38</v>
      </c>
      <c r="O148" s="226">
        <v>1.536</v>
      </c>
      <c r="P148" s="226">
        <f>O148*H148</f>
        <v>82.690560000000005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59756.849999999999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59756.849999999999</v>
      </c>
      <c r="BL148" s="14" t="s">
        <v>288</v>
      </c>
      <c r="BM148" s="228" t="s">
        <v>362</v>
      </c>
    </row>
    <row r="149" s="2" customFormat="1" ht="33" customHeight="1">
      <c r="A149" s="29"/>
      <c r="B149" s="30"/>
      <c r="C149" s="217" t="s">
        <v>324</v>
      </c>
      <c r="D149" s="217" t="s">
        <v>284</v>
      </c>
      <c r="E149" s="218" t="s">
        <v>1850</v>
      </c>
      <c r="F149" s="219" t="s">
        <v>1851</v>
      </c>
      <c r="G149" s="220" t="s">
        <v>356</v>
      </c>
      <c r="H149" s="221">
        <v>4.9269999999999996</v>
      </c>
      <c r="I149" s="222">
        <v>1420</v>
      </c>
      <c r="J149" s="222">
        <f>ROUND(I149*H149,2)</f>
        <v>6996.3400000000001</v>
      </c>
      <c r="K149" s="223"/>
      <c r="L149" s="35"/>
      <c r="M149" s="224" t="s">
        <v>1</v>
      </c>
      <c r="N149" s="225" t="s">
        <v>38</v>
      </c>
      <c r="O149" s="226">
        <v>1.9670000000000001</v>
      </c>
      <c r="P149" s="226">
        <f>O149*H149</f>
        <v>9.6914090000000002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6996.3400000000001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6996.3400000000001</v>
      </c>
      <c r="BL149" s="14" t="s">
        <v>288</v>
      </c>
      <c r="BM149" s="228" t="s">
        <v>1852</v>
      </c>
    </row>
    <row r="150" s="2" customFormat="1" ht="33" customHeight="1">
      <c r="A150" s="29"/>
      <c r="B150" s="30"/>
      <c r="C150" s="217" t="s">
        <v>329</v>
      </c>
      <c r="D150" s="217" t="s">
        <v>284</v>
      </c>
      <c r="E150" s="218" t="s">
        <v>2160</v>
      </c>
      <c r="F150" s="219" t="s">
        <v>2161</v>
      </c>
      <c r="G150" s="220" t="s">
        <v>356</v>
      </c>
      <c r="H150" s="221">
        <v>0.85799999999999998</v>
      </c>
      <c r="I150" s="222">
        <v>656</v>
      </c>
      <c r="J150" s="222">
        <f>ROUND(I150*H150,2)</f>
        <v>562.85000000000002</v>
      </c>
      <c r="K150" s="223"/>
      <c r="L150" s="35"/>
      <c r="M150" s="224" t="s">
        <v>1</v>
      </c>
      <c r="N150" s="225" t="s">
        <v>38</v>
      </c>
      <c r="O150" s="226">
        <v>1.2669999999999999</v>
      </c>
      <c r="P150" s="226">
        <f>O150*H150</f>
        <v>1.087086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562.85000000000002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562.85000000000002</v>
      </c>
      <c r="BL150" s="14" t="s">
        <v>288</v>
      </c>
      <c r="BM150" s="228" t="s">
        <v>2162</v>
      </c>
    </row>
    <row r="151" s="2" customFormat="1" ht="16.5" customHeight="1">
      <c r="A151" s="29"/>
      <c r="B151" s="30"/>
      <c r="C151" s="217" t="s">
        <v>334</v>
      </c>
      <c r="D151" s="217" t="s">
        <v>284</v>
      </c>
      <c r="E151" s="218" t="s">
        <v>370</v>
      </c>
      <c r="F151" s="219" t="s">
        <v>371</v>
      </c>
      <c r="G151" s="220" t="s">
        <v>356</v>
      </c>
      <c r="H151" s="221">
        <v>22.603000000000002</v>
      </c>
      <c r="I151" s="222">
        <v>509</v>
      </c>
      <c r="J151" s="222">
        <f>ROUND(I151*H151,2)</f>
        <v>11504.93</v>
      </c>
      <c r="K151" s="223"/>
      <c r="L151" s="35"/>
      <c r="M151" s="224" t="s">
        <v>1</v>
      </c>
      <c r="N151" s="225" t="s">
        <v>38</v>
      </c>
      <c r="O151" s="226">
        <v>1.7629999999999999</v>
      </c>
      <c r="P151" s="226">
        <f>O151*H151</f>
        <v>39.849088999999999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11504.93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11504.93</v>
      </c>
      <c r="BL151" s="14" t="s">
        <v>288</v>
      </c>
      <c r="BM151" s="228" t="s">
        <v>2163</v>
      </c>
    </row>
    <row r="152" s="2" customFormat="1" ht="21.75" customHeight="1">
      <c r="A152" s="29"/>
      <c r="B152" s="30"/>
      <c r="C152" s="217" t="s">
        <v>338</v>
      </c>
      <c r="D152" s="217" t="s">
        <v>284</v>
      </c>
      <c r="E152" s="218" t="s">
        <v>1854</v>
      </c>
      <c r="F152" s="219" t="s">
        <v>1855</v>
      </c>
      <c r="G152" s="220" t="s">
        <v>287</v>
      </c>
      <c r="H152" s="221">
        <v>89.584000000000003</v>
      </c>
      <c r="I152" s="222">
        <v>211</v>
      </c>
      <c r="J152" s="222">
        <f>ROUND(I152*H152,2)</f>
        <v>18902.220000000001</v>
      </c>
      <c r="K152" s="223"/>
      <c r="L152" s="35"/>
      <c r="M152" s="224" t="s">
        <v>1</v>
      </c>
      <c r="N152" s="225" t="s">
        <v>38</v>
      </c>
      <c r="O152" s="226">
        <v>0.14499999999999999</v>
      </c>
      <c r="P152" s="226">
        <f>O152*H152</f>
        <v>12.98968</v>
      </c>
      <c r="Q152" s="226">
        <v>0.00064000000000000005</v>
      </c>
      <c r="R152" s="226">
        <f>Q152*H152</f>
        <v>0.057333760000000004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18902.220000000001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18902.220000000001</v>
      </c>
      <c r="BL152" s="14" t="s">
        <v>288</v>
      </c>
      <c r="BM152" s="228" t="s">
        <v>1856</v>
      </c>
    </row>
    <row r="153" s="2" customFormat="1" ht="21.75" customHeight="1">
      <c r="A153" s="29"/>
      <c r="B153" s="30"/>
      <c r="C153" s="217" t="s">
        <v>8</v>
      </c>
      <c r="D153" s="217" t="s">
        <v>284</v>
      </c>
      <c r="E153" s="218" t="s">
        <v>1857</v>
      </c>
      <c r="F153" s="219" t="s">
        <v>1858</v>
      </c>
      <c r="G153" s="220" t="s">
        <v>287</v>
      </c>
      <c r="H153" s="221">
        <v>89.584000000000003</v>
      </c>
      <c r="I153" s="222">
        <v>147</v>
      </c>
      <c r="J153" s="222">
        <f>ROUND(I153*H153,2)</f>
        <v>13168.85</v>
      </c>
      <c r="K153" s="223"/>
      <c r="L153" s="35"/>
      <c r="M153" s="224" t="s">
        <v>1</v>
      </c>
      <c r="N153" s="225" t="s">
        <v>38</v>
      </c>
      <c r="O153" s="226">
        <v>0.14099999999999999</v>
      </c>
      <c r="P153" s="226">
        <f>O153*H153</f>
        <v>12.631343999999999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13168.85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13168.85</v>
      </c>
      <c r="BL153" s="14" t="s">
        <v>288</v>
      </c>
      <c r="BM153" s="228" t="s">
        <v>1859</v>
      </c>
    </row>
    <row r="154" s="2" customFormat="1" ht="21.75" customHeight="1">
      <c r="A154" s="29"/>
      <c r="B154" s="30"/>
      <c r="C154" s="217" t="s">
        <v>345</v>
      </c>
      <c r="D154" s="217" t="s">
        <v>284</v>
      </c>
      <c r="E154" s="218" t="s">
        <v>1860</v>
      </c>
      <c r="F154" s="219" t="s">
        <v>1861</v>
      </c>
      <c r="G154" s="220" t="s">
        <v>287</v>
      </c>
      <c r="H154" s="221">
        <v>89.584000000000003</v>
      </c>
      <c r="I154" s="222">
        <v>363</v>
      </c>
      <c r="J154" s="222">
        <f>ROUND(I154*H154,2)</f>
        <v>32518.990000000002</v>
      </c>
      <c r="K154" s="223"/>
      <c r="L154" s="35"/>
      <c r="M154" s="224" t="s">
        <v>1</v>
      </c>
      <c r="N154" s="225" t="s">
        <v>38</v>
      </c>
      <c r="O154" s="226">
        <v>1.147</v>
      </c>
      <c r="P154" s="226">
        <f>O154*H154</f>
        <v>102.752848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32518.990000000002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32518.990000000002</v>
      </c>
      <c r="BL154" s="14" t="s">
        <v>288</v>
      </c>
      <c r="BM154" s="228" t="s">
        <v>1862</v>
      </c>
    </row>
    <row r="155" s="2" customFormat="1" ht="33" customHeight="1">
      <c r="A155" s="29"/>
      <c r="B155" s="30"/>
      <c r="C155" s="217" t="s">
        <v>349</v>
      </c>
      <c r="D155" s="217" t="s">
        <v>284</v>
      </c>
      <c r="E155" s="218" t="s">
        <v>1863</v>
      </c>
      <c r="F155" s="219" t="s">
        <v>1864</v>
      </c>
      <c r="G155" s="220" t="s">
        <v>356</v>
      </c>
      <c r="H155" s="221">
        <v>17.901</v>
      </c>
      <c r="I155" s="222">
        <v>114</v>
      </c>
      <c r="J155" s="222">
        <f>ROUND(I155*H155,2)</f>
        <v>2040.71</v>
      </c>
      <c r="K155" s="223"/>
      <c r="L155" s="35"/>
      <c r="M155" s="224" t="s">
        <v>1</v>
      </c>
      <c r="N155" s="225" t="s">
        <v>38</v>
      </c>
      <c r="O155" s="226">
        <v>0.122</v>
      </c>
      <c r="P155" s="226">
        <f>O155*H155</f>
        <v>2.1839219999999999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2040.71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2040.71</v>
      </c>
      <c r="BL155" s="14" t="s">
        <v>288</v>
      </c>
      <c r="BM155" s="228" t="s">
        <v>1865</v>
      </c>
    </row>
    <row r="156" s="2" customFormat="1" ht="33" customHeight="1">
      <c r="A156" s="29"/>
      <c r="B156" s="30"/>
      <c r="C156" s="217" t="s">
        <v>353</v>
      </c>
      <c r="D156" s="217" t="s">
        <v>284</v>
      </c>
      <c r="E156" s="218" t="s">
        <v>1866</v>
      </c>
      <c r="F156" s="219" t="s">
        <v>1867</v>
      </c>
      <c r="G156" s="220" t="s">
        <v>356</v>
      </c>
      <c r="H156" s="221">
        <v>75.713999999999999</v>
      </c>
      <c r="I156" s="222">
        <v>138</v>
      </c>
      <c r="J156" s="222">
        <f>ROUND(I156*H156,2)</f>
        <v>10448.530000000001</v>
      </c>
      <c r="K156" s="223"/>
      <c r="L156" s="35"/>
      <c r="M156" s="224" t="s">
        <v>1</v>
      </c>
      <c r="N156" s="225" t="s">
        <v>38</v>
      </c>
      <c r="O156" s="226">
        <v>0.14799999999999999</v>
      </c>
      <c r="P156" s="226">
        <f>O156*H156</f>
        <v>11.205672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10448.530000000001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10448.530000000001</v>
      </c>
      <c r="BL156" s="14" t="s">
        <v>288</v>
      </c>
      <c r="BM156" s="228" t="s">
        <v>1868</v>
      </c>
    </row>
    <row r="157" s="2" customFormat="1" ht="33" customHeight="1">
      <c r="A157" s="29"/>
      <c r="B157" s="30"/>
      <c r="C157" s="217" t="s">
        <v>358</v>
      </c>
      <c r="D157" s="217" t="s">
        <v>284</v>
      </c>
      <c r="E157" s="218" t="s">
        <v>1869</v>
      </c>
      <c r="F157" s="219" t="s">
        <v>1870</v>
      </c>
      <c r="G157" s="220" t="s">
        <v>356</v>
      </c>
      <c r="H157" s="221">
        <v>4.9269999999999996</v>
      </c>
      <c r="I157" s="222">
        <v>165</v>
      </c>
      <c r="J157" s="222">
        <f>ROUND(I157*H157,2)</f>
        <v>812.96000000000004</v>
      </c>
      <c r="K157" s="223"/>
      <c r="L157" s="35"/>
      <c r="M157" s="224" t="s">
        <v>1</v>
      </c>
      <c r="N157" s="225" t="s">
        <v>38</v>
      </c>
      <c r="O157" s="226">
        <v>0.17599999999999999</v>
      </c>
      <c r="P157" s="226">
        <f>O157*H157</f>
        <v>0.86715199999999992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812.96000000000004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812.96000000000004</v>
      </c>
      <c r="BL157" s="14" t="s">
        <v>288</v>
      </c>
      <c r="BM157" s="228" t="s">
        <v>1871</v>
      </c>
    </row>
    <row r="158" s="2" customFormat="1" ht="33" customHeight="1">
      <c r="A158" s="29"/>
      <c r="B158" s="30"/>
      <c r="C158" s="217" t="s">
        <v>362</v>
      </c>
      <c r="D158" s="217" t="s">
        <v>284</v>
      </c>
      <c r="E158" s="218" t="s">
        <v>391</v>
      </c>
      <c r="F158" s="219" t="s">
        <v>392</v>
      </c>
      <c r="G158" s="220" t="s">
        <v>356</v>
      </c>
      <c r="H158" s="221">
        <v>13.064</v>
      </c>
      <c r="I158" s="222">
        <v>71.200000000000003</v>
      </c>
      <c r="J158" s="222">
        <f>ROUND(I158*H158,2)</f>
        <v>930.15999999999997</v>
      </c>
      <c r="K158" s="223"/>
      <c r="L158" s="35"/>
      <c r="M158" s="224" t="s">
        <v>1</v>
      </c>
      <c r="N158" s="225" t="s">
        <v>38</v>
      </c>
      <c r="O158" s="226">
        <v>0.043999999999999997</v>
      </c>
      <c r="P158" s="226">
        <f>O158*H158</f>
        <v>0.57481599999999999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930.15999999999997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930.15999999999997</v>
      </c>
      <c r="BL158" s="14" t="s">
        <v>288</v>
      </c>
      <c r="BM158" s="228" t="s">
        <v>1878</v>
      </c>
    </row>
    <row r="159" s="2" customFormat="1" ht="33" customHeight="1">
      <c r="A159" s="29"/>
      <c r="B159" s="30"/>
      <c r="C159" s="217" t="s">
        <v>7</v>
      </c>
      <c r="D159" s="217" t="s">
        <v>284</v>
      </c>
      <c r="E159" s="218" t="s">
        <v>395</v>
      </c>
      <c r="F159" s="219" t="s">
        <v>396</v>
      </c>
      <c r="G159" s="220" t="s">
        <v>356</v>
      </c>
      <c r="H159" s="221">
        <v>39.779000000000003</v>
      </c>
      <c r="I159" s="222">
        <v>100</v>
      </c>
      <c r="J159" s="222">
        <f>ROUND(I159*H159,2)</f>
        <v>3977.9000000000001</v>
      </c>
      <c r="K159" s="223"/>
      <c r="L159" s="35"/>
      <c r="M159" s="224" t="s">
        <v>1</v>
      </c>
      <c r="N159" s="225" t="s">
        <v>38</v>
      </c>
      <c r="O159" s="226">
        <v>0.050000000000000003</v>
      </c>
      <c r="P159" s="226">
        <f>O159*H159</f>
        <v>1.9889500000000002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3977.9000000000001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3977.9000000000001</v>
      </c>
      <c r="BL159" s="14" t="s">
        <v>288</v>
      </c>
      <c r="BM159" s="228" t="s">
        <v>1879</v>
      </c>
    </row>
    <row r="160" s="2" customFormat="1" ht="33" customHeight="1">
      <c r="A160" s="29"/>
      <c r="B160" s="30"/>
      <c r="C160" s="217" t="s">
        <v>369</v>
      </c>
      <c r="D160" s="217" t="s">
        <v>284</v>
      </c>
      <c r="E160" s="218" t="s">
        <v>399</v>
      </c>
      <c r="F160" s="219" t="s">
        <v>400</v>
      </c>
      <c r="G160" s="220" t="s">
        <v>356</v>
      </c>
      <c r="H160" s="221">
        <v>116.47199999999999</v>
      </c>
      <c r="I160" s="222">
        <v>115</v>
      </c>
      <c r="J160" s="222">
        <f>ROUND(I160*H160,2)</f>
        <v>13394.280000000001</v>
      </c>
      <c r="K160" s="223"/>
      <c r="L160" s="35"/>
      <c r="M160" s="224" t="s">
        <v>1</v>
      </c>
      <c r="N160" s="225" t="s">
        <v>38</v>
      </c>
      <c r="O160" s="226">
        <v>0.057000000000000002</v>
      </c>
      <c r="P160" s="226">
        <f>O160*H160</f>
        <v>6.6389040000000001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13394.280000000001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13394.280000000001</v>
      </c>
      <c r="BL160" s="14" t="s">
        <v>288</v>
      </c>
      <c r="BM160" s="228" t="s">
        <v>1880</v>
      </c>
    </row>
    <row r="161" s="2" customFormat="1" ht="33" customHeight="1">
      <c r="A161" s="29"/>
      <c r="B161" s="30"/>
      <c r="C161" s="217" t="s">
        <v>373</v>
      </c>
      <c r="D161" s="217" t="s">
        <v>284</v>
      </c>
      <c r="E161" s="218" t="s">
        <v>403</v>
      </c>
      <c r="F161" s="219" t="s">
        <v>404</v>
      </c>
      <c r="G161" s="220" t="s">
        <v>356</v>
      </c>
      <c r="H161" s="221">
        <v>4.9269999999999996</v>
      </c>
      <c r="I161" s="222">
        <v>132</v>
      </c>
      <c r="J161" s="222">
        <f>ROUND(I161*H161,2)</f>
        <v>650.36000000000001</v>
      </c>
      <c r="K161" s="223"/>
      <c r="L161" s="35"/>
      <c r="M161" s="224" t="s">
        <v>1</v>
      </c>
      <c r="N161" s="225" t="s">
        <v>38</v>
      </c>
      <c r="O161" s="226">
        <v>0.064000000000000001</v>
      </c>
      <c r="P161" s="226">
        <f>O161*H161</f>
        <v>0.315328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650.36000000000001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650.36000000000001</v>
      </c>
      <c r="BL161" s="14" t="s">
        <v>288</v>
      </c>
      <c r="BM161" s="228" t="s">
        <v>1881</v>
      </c>
    </row>
    <row r="162" s="2" customFormat="1" ht="21.75" customHeight="1">
      <c r="A162" s="29"/>
      <c r="B162" s="30"/>
      <c r="C162" s="217" t="s">
        <v>377</v>
      </c>
      <c r="D162" s="217" t="s">
        <v>284</v>
      </c>
      <c r="E162" s="218" t="s">
        <v>1596</v>
      </c>
      <c r="F162" s="219" t="s">
        <v>1597</v>
      </c>
      <c r="G162" s="220" t="s">
        <v>356</v>
      </c>
      <c r="H162" s="221">
        <v>25.631</v>
      </c>
      <c r="I162" s="222">
        <v>140</v>
      </c>
      <c r="J162" s="222">
        <f>ROUND(I162*H162,2)</f>
        <v>3588.3400000000001</v>
      </c>
      <c r="K162" s="223"/>
      <c r="L162" s="35"/>
      <c r="M162" s="224" t="s">
        <v>1</v>
      </c>
      <c r="N162" s="225" t="s">
        <v>38</v>
      </c>
      <c r="O162" s="226">
        <v>0.19700000000000001</v>
      </c>
      <c r="P162" s="226">
        <f>O162*H162</f>
        <v>5.0493070000000007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3588.3400000000001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3588.3400000000001</v>
      </c>
      <c r="BL162" s="14" t="s">
        <v>288</v>
      </c>
      <c r="BM162" s="228" t="s">
        <v>1882</v>
      </c>
    </row>
    <row r="163" s="2" customFormat="1" ht="21.75" customHeight="1">
      <c r="A163" s="29"/>
      <c r="B163" s="30"/>
      <c r="C163" s="217" t="s">
        <v>382</v>
      </c>
      <c r="D163" s="217" t="s">
        <v>284</v>
      </c>
      <c r="E163" s="218" t="s">
        <v>1598</v>
      </c>
      <c r="F163" s="219" t="s">
        <v>1599</v>
      </c>
      <c r="G163" s="220" t="s">
        <v>356</v>
      </c>
      <c r="H163" s="221">
        <v>75.713999999999999</v>
      </c>
      <c r="I163" s="222">
        <v>182</v>
      </c>
      <c r="J163" s="222">
        <f>ROUND(I163*H163,2)</f>
        <v>13779.950000000001</v>
      </c>
      <c r="K163" s="223"/>
      <c r="L163" s="35"/>
      <c r="M163" s="224" t="s">
        <v>1</v>
      </c>
      <c r="N163" s="225" t="s">
        <v>38</v>
      </c>
      <c r="O163" s="226">
        <v>0.25600000000000001</v>
      </c>
      <c r="P163" s="226">
        <f>O163*H163</f>
        <v>19.382784000000001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13779.950000000001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13779.950000000001</v>
      </c>
      <c r="BL163" s="14" t="s">
        <v>288</v>
      </c>
      <c r="BM163" s="228" t="s">
        <v>1883</v>
      </c>
    </row>
    <row r="164" s="2" customFormat="1" ht="21.75" customHeight="1">
      <c r="A164" s="29"/>
      <c r="B164" s="30"/>
      <c r="C164" s="217" t="s">
        <v>386</v>
      </c>
      <c r="D164" s="217" t="s">
        <v>284</v>
      </c>
      <c r="E164" s="218" t="s">
        <v>1600</v>
      </c>
      <c r="F164" s="219" t="s">
        <v>1601</v>
      </c>
      <c r="G164" s="220" t="s">
        <v>356</v>
      </c>
      <c r="H164" s="221">
        <v>4.9269999999999996</v>
      </c>
      <c r="I164" s="222">
        <v>227</v>
      </c>
      <c r="J164" s="222">
        <f>ROUND(I164*H164,2)</f>
        <v>1118.4300000000001</v>
      </c>
      <c r="K164" s="223"/>
      <c r="L164" s="35"/>
      <c r="M164" s="224" t="s">
        <v>1</v>
      </c>
      <c r="N164" s="225" t="s">
        <v>38</v>
      </c>
      <c r="O164" s="226">
        <v>0.32000000000000001</v>
      </c>
      <c r="P164" s="226">
        <f>O164*H164</f>
        <v>1.5766399999999998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1118.4300000000001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1118.4300000000001</v>
      </c>
      <c r="BL164" s="14" t="s">
        <v>288</v>
      </c>
      <c r="BM164" s="228" t="s">
        <v>1884</v>
      </c>
    </row>
    <row r="165" s="2" customFormat="1" ht="16.5" customHeight="1">
      <c r="A165" s="29"/>
      <c r="B165" s="30"/>
      <c r="C165" s="217" t="s">
        <v>390</v>
      </c>
      <c r="D165" s="217" t="s">
        <v>284</v>
      </c>
      <c r="E165" s="218" t="s">
        <v>419</v>
      </c>
      <c r="F165" s="219" t="s">
        <v>420</v>
      </c>
      <c r="G165" s="220" t="s">
        <v>356</v>
      </c>
      <c r="H165" s="221">
        <v>110.336</v>
      </c>
      <c r="I165" s="222">
        <v>18.5</v>
      </c>
      <c r="J165" s="222">
        <f>ROUND(I165*H165,2)</f>
        <v>2041.22</v>
      </c>
      <c r="K165" s="223"/>
      <c r="L165" s="35"/>
      <c r="M165" s="224" t="s">
        <v>1</v>
      </c>
      <c r="N165" s="225" t="s">
        <v>38</v>
      </c>
      <c r="O165" s="226">
        <v>0.0089999999999999993</v>
      </c>
      <c r="P165" s="226">
        <f>O165*H165</f>
        <v>0.99302399999999991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2041.22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2041.22</v>
      </c>
      <c r="BL165" s="14" t="s">
        <v>288</v>
      </c>
      <c r="BM165" s="228" t="s">
        <v>1885</v>
      </c>
    </row>
    <row r="166" s="2" customFormat="1" ht="21.75" customHeight="1">
      <c r="A166" s="29"/>
      <c r="B166" s="30"/>
      <c r="C166" s="217" t="s">
        <v>394</v>
      </c>
      <c r="D166" s="217" t="s">
        <v>284</v>
      </c>
      <c r="E166" s="218" t="s">
        <v>2164</v>
      </c>
      <c r="F166" s="219" t="s">
        <v>2165</v>
      </c>
      <c r="G166" s="220" t="s">
        <v>356</v>
      </c>
      <c r="H166" s="221">
        <v>3.4460000000000002</v>
      </c>
      <c r="I166" s="222">
        <v>170</v>
      </c>
      <c r="J166" s="222">
        <f>ROUND(I166*H166,2)</f>
        <v>585.82000000000005</v>
      </c>
      <c r="K166" s="223"/>
      <c r="L166" s="35"/>
      <c r="M166" s="224" t="s">
        <v>1</v>
      </c>
      <c r="N166" s="225" t="s">
        <v>38</v>
      </c>
      <c r="O166" s="226">
        <v>0.185</v>
      </c>
      <c r="P166" s="226">
        <f>O166*H166</f>
        <v>0.63751000000000002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585.82000000000005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585.82000000000005</v>
      </c>
      <c r="BL166" s="14" t="s">
        <v>288</v>
      </c>
      <c r="BM166" s="228" t="s">
        <v>2166</v>
      </c>
    </row>
    <row r="167" s="2" customFormat="1" ht="21.75" customHeight="1">
      <c r="A167" s="29"/>
      <c r="B167" s="30"/>
      <c r="C167" s="217" t="s">
        <v>398</v>
      </c>
      <c r="D167" s="217" t="s">
        <v>284</v>
      </c>
      <c r="E167" s="218" t="s">
        <v>432</v>
      </c>
      <c r="F167" s="219" t="s">
        <v>433</v>
      </c>
      <c r="G167" s="220" t="s">
        <v>356</v>
      </c>
      <c r="H167" s="221">
        <v>54.780000000000001</v>
      </c>
      <c r="I167" s="222">
        <v>133</v>
      </c>
      <c r="J167" s="222">
        <f>ROUND(I167*H167,2)</f>
        <v>7285.7399999999998</v>
      </c>
      <c r="K167" s="223"/>
      <c r="L167" s="35"/>
      <c r="M167" s="224" t="s">
        <v>1</v>
      </c>
      <c r="N167" s="225" t="s">
        <v>38</v>
      </c>
      <c r="O167" s="226">
        <v>0.32800000000000001</v>
      </c>
      <c r="P167" s="226">
        <f>O167*H167</f>
        <v>17.967840000000002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7285.7399999999998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7285.7399999999998</v>
      </c>
      <c r="BL167" s="14" t="s">
        <v>288</v>
      </c>
      <c r="BM167" s="228" t="s">
        <v>1886</v>
      </c>
    </row>
    <row r="168" s="2" customFormat="1" ht="33" customHeight="1">
      <c r="A168" s="29"/>
      <c r="B168" s="30"/>
      <c r="C168" s="217" t="s">
        <v>402</v>
      </c>
      <c r="D168" s="217" t="s">
        <v>284</v>
      </c>
      <c r="E168" s="218" t="s">
        <v>440</v>
      </c>
      <c r="F168" s="219" t="s">
        <v>441</v>
      </c>
      <c r="G168" s="220" t="s">
        <v>356</v>
      </c>
      <c r="H168" s="221">
        <v>2.4830000000000001</v>
      </c>
      <c r="I168" s="222">
        <v>256</v>
      </c>
      <c r="J168" s="222">
        <f>ROUND(I168*H168,2)</f>
        <v>635.64999999999998</v>
      </c>
      <c r="K168" s="223"/>
      <c r="L168" s="35"/>
      <c r="M168" s="224" t="s">
        <v>1</v>
      </c>
      <c r="N168" s="225" t="s">
        <v>38</v>
      </c>
      <c r="O168" s="226">
        <v>0.086999999999999994</v>
      </c>
      <c r="P168" s="226">
        <f>O168*H168</f>
        <v>0.21602099999999999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635.64999999999998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635.64999999999998</v>
      </c>
      <c r="BL168" s="14" t="s">
        <v>288</v>
      </c>
      <c r="BM168" s="228" t="s">
        <v>1887</v>
      </c>
    </row>
    <row r="169" s="2" customFormat="1" ht="33" customHeight="1">
      <c r="A169" s="29"/>
      <c r="B169" s="30"/>
      <c r="C169" s="217" t="s">
        <v>406</v>
      </c>
      <c r="D169" s="217" t="s">
        <v>284</v>
      </c>
      <c r="E169" s="218" t="s">
        <v>444</v>
      </c>
      <c r="F169" s="219" t="s">
        <v>445</v>
      </c>
      <c r="G169" s="220" t="s">
        <v>356</v>
      </c>
      <c r="H169" s="221">
        <v>24.829999999999998</v>
      </c>
      <c r="I169" s="222">
        <v>19.399999999999999</v>
      </c>
      <c r="J169" s="222">
        <f>ROUND(I169*H169,2)</f>
        <v>481.69999999999999</v>
      </c>
      <c r="K169" s="223"/>
      <c r="L169" s="35"/>
      <c r="M169" s="224" t="s">
        <v>1</v>
      </c>
      <c r="N169" s="225" t="s">
        <v>38</v>
      </c>
      <c r="O169" s="226">
        <v>0.0050000000000000001</v>
      </c>
      <c r="P169" s="226">
        <f>O169*H169</f>
        <v>0.12415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481.69999999999999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481.69999999999999</v>
      </c>
      <c r="BL169" s="14" t="s">
        <v>288</v>
      </c>
      <c r="BM169" s="228" t="s">
        <v>1888</v>
      </c>
    </row>
    <row r="170" s="2" customFormat="1" ht="33" customHeight="1">
      <c r="A170" s="29"/>
      <c r="B170" s="30"/>
      <c r="C170" s="217" t="s">
        <v>410</v>
      </c>
      <c r="D170" s="217" t="s">
        <v>284</v>
      </c>
      <c r="E170" s="218" t="s">
        <v>448</v>
      </c>
      <c r="F170" s="219" t="s">
        <v>449</v>
      </c>
      <c r="G170" s="220" t="s">
        <v>356</v>
      </c>
      <c r="H170" s="221">
        <v>34.956000000000003</v>
      </c>
      <c r="I170" s="222">
        <v>296</v>
      </c>
      <c r="J170" s="222">
        <f>ROUND(I170*H170,2)</f>
        <v>10346.98</v>
      </c>
      <c r="K170" s="223"/>
      <c r="L170" s="35"/>
      <c r="M170" s="224" t="s">
        <v>1</v>
      </c>
      <c r="N170" s="225" t="s">
        <v>38</v>
      </c>
      <c r="O170" s="226">
        <v>0.099000000000000005</v>
      </c>
      <c r="P170" s="226">
        <f>O170*H170</f>
        <v>3.4606440000000003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10346.98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10346.98</v>
      </c>
      <c r="BL170" s="14" t="s">
        <v>288</v>
      </c>
      <c r="BM170" s="228" t="s">
        <v>1889</v>
      </c>
    </row>
    <row r="171" s="2" customFormat="1" ht="33" customHeight="1">
      <c r="A171" s="29"/>
      <c r="B171" s="30"/>
      <c r="C171" s="217" t="s">
        <v>414</v>
      </c>
      <c r="D171" s="217" t="s">
        <v>284</v>
      </c>
      <c r="E171" s="218" t="s">
        <v>452</v>
      </c>
      <c r="F171" s="219" t="s">
        <v>453</v>
      </c>
      <c r="G171" s="220" t="s">
        <v>356</v>
      </c>
      <c r="H171" s="221">
        <v>349.56</v>
      </c>
      <c r="I171" s="222">
        <v>22.800000000000001</v>
      </c>
      <c r="J171" s="222">
        <f>ROUND(I171*H171,2)</f>
        <v>7969.9700000000003</v>
      </c>
      <c r="K171" s="223"/>
      <c r="L171" s="35"/>
      <c r="M171" s="224" t="s">
        <v>1</v>
      </c>
      <c r="N171" s="225" t="s">
        <v>38</v>
      </c>
      <c r="O171" s="226">
        <v>0.0060000000000000001</v>
      </c>
      <c r="P171" s="226">
        <f>O171*H171</f>
        <v>2.0973600000000001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7969.9700000000003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7969.9700000000003</v>
      </c>
      <c r="BL171" s="14" t="s">
        <v>288</v>
      </c>
      <c r="BM171" s="228" t="s">
        <v>1890</v>
      </c>
    </row>
    <row r="172" s="2" customFormat="1" ht="33" customHeight="1">
      <c r="A172" s="29"/>
      <c r="B172" s="30"/>
      <c r="C172" s="217" t="s">
        <v>418</v>
      </c>
      <c r="D172" s="217" t="s">
        <v>284</v>
      </c>
      <c r="E172" s="218" t="s">
        <v>456</v>
      </c>
      <c r="F172" s="219" t="s">
        <v>457</v>
      </c>
      <c r="G172" s="220" t="s">
        <v>356</v>
      </c>
      <c r="H172" s="221">
        <v>4.9269999999999996</v>
      </c>
      <c r="I172" s="222">
        <v>336</v>
      </c>
      <c r="J172" s="222">
        <f>ROUND(I172*H172,2)</f>
        <v>1655.47</v>
      </c>
      <c r="K172" s="223"/>
      <c r="L172" s="35"/>
      <c r="M172" s="224" t="s">
        <v>1</v>
      </c>
      <c r="N172" s="225" t="s">
        <v>38</v>
      </c>
      <c r="O172" s="226">
        <v>0.113</v>
      </c>
      <c r="P172" s="226">
        <f>O172*H172</f>
        <v>0.556751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1655.47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1655.47</v>
      </c>
      <c r="BL172" s="14" t="s">
        <v>288</v>
      </c>
      <c r="BM172" s="228" t="s">
        <v>1891</v>
      </c>
    </row>
    <row r="173" s="2" customFormat="1" ht="33" customHeight="1">
      <c r="A173" s="29"/>
      <c r="B173" s="30"/>
      <c r="C173" s="217" t="s">
        <v>422</v>
      </c>
      <c r="D173" s="217" t="s">
        <v>284</v>
      </c>
      <c r="E173" s="218" t="s">
        <v>460</v>
      </c>
      <c r="F173" s="219" t="s">
        <v>461</v>
      </c>
      <c r="G173" s="220" t="s">
        <v>356</v>
      </c>
      <c r="H173" s="221">
        <v>49.270000000000003</v>
      </c>
      <c r="I173" s="222">
        <v>25.399999999999999</v>
      </c>
      <c r="J173" s="222">
        <f>ROUND(I173*H173,2)</f>
        <v>1251.46</v>
      </c>
      <c r="K173" s="223"/>
      <c r="L173" s="35"/>
      <c r="M173" s="224" t="s">
        <v>1</v>
      </c>
      <c r="N173" s="225" t="s">
        <v>38</v>
      </c>
      <c r="O173" s="226">
        <v>0.0060000000000000001</v>
      </c>
      <c r="P173" s="226">
        <f>O173*H173</f>
        <v>0.29562000000000005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1251.46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1251.46</v>
      </c>
      <c r="BL173" s="14" t="s">
        <v>288</v>
      </c>
      <c r="BM173" s="228" t="s">
        <v>1892</v>
      </c>
    </row>
    <row r="174" s="2" customFormat="1" ht="33" customHeight="1">
      <c r="A174" s="29"/>
      <c r="B174" s="30"/>
      <c r="C174" s="217" t="s">
        <v>426</v>
      </c>
      <c r="D174" s="217" t="s">
        <v>284</v>
      </c>
      <c r="E174" s="218" t="s">
        <v>464</v>
      </c>
      <c r="F174" s="219" t="s">
        <v>465</v>
      </c>
      <c r="G174" s="220" t="s">
        <v>429</v>
      </c>
      <c r="H174" s="221">
        <v>72.022000000000006</v>
      </c>
      <c r="I174" s="222">
        <v>253</v>
      </c>
      <c r="J174" s="222">
        <f>ROUND(I174*H174,2)</f>
        <v>18221.57</v>
      </c>
      <c r="K174" s="223"/>
      <c r="L174" s="35"/>
      <c r="M174" s="224" t="s">
        <v>1</v>
      </c>
      <c r="N174" s="225" t="s">
        <v>38</v>
      </c>
      <c r="O174" s="226">
        <v>0</v>
      </c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18221.57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18221.57</v>
      </c>
      <c r="BL174" s="14" t="s">
        <v>288</v>
      </c>
      <c r="BM174" s="228" t="s">
        <v>1893</v>
      </c>
    </row>
    <row r="175" s="2" customFormat="1" ht="21.75" customHeight="1">
      <c r="A175" s="29"/>
      <c r="B175" s="30"/>
      <c r="C175" s="217" t="s">
        <v>431</v>
      </c>
      <c r="D175" s="217" t="s">
        <v>284</v>
      </c>
      <c r="E175" s="218" t="s">
        <v>468</v>
      </c>
      <c r="F175" s="219" t="s">
        <v>469</v>
      </c>
      <c r="G175" s="220" t="s">
        <v>287</v>
      </c>
      <c r="H175" s="221">
        <v>16.600000000000001</v>
      </c>
      <c r="I175" s="222">
        <v>13.699999999999999</v>
      </c>
      <c r="J175" s="222">
        <f>ROUND(I175*H175,2)</f>
        <v>227.41999999999999</v>
      </c>
      <c r="K175" s="223"/>
      <c r="L175" s="35"/>
      <c r="M175" s="224" t="s">
        <v>1</v>
      </c>
      <c r="N175" s="225" t="s">
        <v>38</v>
      </c>
      <c r="O175" s="226">
        <v>0.019</v>
      </c>
      <c r="P175" s="226">
        <f>O175*H175</f>
        <v>0.31540000000000001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227.41999999999999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227.41999999999999</v>
      </c>
      <c r="BL175" s="14" t="s">
        <v>288</v>
      </c>
      <c r="BM175" s="228" t="s">
        <v>2167</v>
      </c>
    </row>
    <row r="176" s="2" customFormat="1" ht="21.75" customHeight="1">
      <c r="A176" s="29"/>
      <c r="B176" s="30"/>
      <c r="C176" s="217" t="s">
        <v>435</v>
      </c>
      <c r="D176" s="217" t="s">
        <v>284</v>
      </c>
      <c r="E176" s="218" t="s">
        <v>472</v>
      </c>
      <c r="F176" s="219" t="s">
        <v>473</v>
      </c>
      <c r="G176" s="220" t="s">
        <v>287</v>
      </c>
      <c r="H176" s="221">
        <v>37.302</v>
      </c>
      <c r="I176" s="222">
        <v>21.800000000000001</v>
      </c>
      <c r="J176" s="222">
        <f>ROUND(I176*H176,2)</f>
        <v>813.17999999999995</v>
      </c>
      <c r="K176" s="223"/>
      <c r="L176" s="35"/>
      <c r="M176" s="224" t="s">
        <v>1</v>
      </c>
      <c r="N176" s="225" t="s">
        <v>38</v>
      </c>
      <c r="O176" s="226">
        <v>0.025000000000000001</v>
      </c>
      <c r="P176" s="226">
        <f>O176*H176</f>
        <v>0.93254999999999999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813.17999999999995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813.17999999999995</v>
      </c>
      <c r="BL176" s="14" t="s">
        <v>288</v>
      </c>
      <c r="BM176" s="228" t="s">
        <v>1894</v>
      </c>
    </row>
    <row r="177" s="2" customFormat="1" ht="21.75" customHeight="1">
      <c r="A177" s="29"/>
      <c r="B177" s="30"/>
      <c r="C177" s="217" t="s">
        <v>439</v>
      </c>
      <c r="D177" s="217" t="s">
        <v>284</v>
      </c>
      <c r="E177" s="218" t="s">
        <v>476</v>
      </c>
      <c r="F177" s="219" t="s">
        <v>477</v>
      </c>
      <c r="G177" s="220" t="s">
        <v>287</v>
      </c>
      <c r="H177" s="221">
        <v>16.600000000000001</v>
      </c>
      <c r="I177" s="222">
        <v>76</v>
      </c>
      <c r="J177" s="222">
        <f>ROUND(I177*H177,2)</f>
        <v>1261.5999999999999</v>
      </c>
      <c r="K177" s="223"/>
      <c r="L177" s="35"/>
      <c r="M177" s="224" t="s">
        <v>1</v>
      </c>
      <c r="N177" s="225" t="s">
        <v>38</v>
      </c>
      <c r="O177" s="226">
        <v>0.114</v>
      </c>
      <c r="P177" s="226">
        <f>O177*H177</f>
        <v>1.8924000000000003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1261.5999999999999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1261.5999999999999</v>
      </c>
      <c r="BL177" s="14" t="s">
        <v>288</v>
      </c>
      <c r="BM177" s="228" t="s">
        <v>528</v>
      </c>
    </row>
    <row r="178" s="2" customFormat="1" ht="21.75" customHeight="1">
      <c r="A178" s="29"/>
      <c r="B178" s="30"/>
      <c r="C178" s="217" t="s">
        <v>443</v>
      </c>
      <c r="D178" s="217" t="s">
        <v>284</v>
      </c>
      <c r="E178" s="218" t="s">
        <v>480</v>
      </c>
      <c r="F178" s="219" t="s">
        <v>481</v>
      </c>
      <c r="G178" s="220" t="s">
        <v>287</v>
      </c>
      <c r="H178" s="221">
        <v>16.600000000000001</v>
      </c>
      <c r="I178" s="222">
        <v>5.7999999999999998</v>
      </c>
      <c r="J178" s="222">
        <f>ROUND(I178*H178,2)</f>
        <v>96.280000000000001</v>
      </c>
      <c r="K178" s="223"/>
      <c r="L178" s="35"/>
      <c r="M178" s="224" t="s">
        <v>1</v>
      </c>
      <c r="N178" s="225" t="s">
        <v>38</v>
      </c>
      <c r="O178" s="226">
        <v>0.0070000000000000001</v>
      </c>
      <c r="P178" s="226">
        <f>O178*H178</f>
        <v>0.11620000000000001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96.280000000000001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96.280000000000001</v>
      </c>
      <c r="BL178" s="14" t="s">
        <v>288</v>
      </c>
      <c r="BM178" s="228" t="s">
        <v>1895</v>
      </c>
    </row>
    <row r="179" s="2" customFormat="1" ht="16.5" customHeight="1">
      <c r="A179" s="29"/>
      <c r="B179" s="30"/>
      <c r="C179" s="230" t="s">
        <v>447</v>
      </c>
      <c r="D179" s="230" t="s">
        <v>378</v>
      </c>
      <c r="E179" s="231" t="s">
        <v>484</v>
      </c>
      <c r="F179" s="232" t="s">
        <v>485</v>
      </c>
      <c r="G179" s="233" t="s">
        <v>486</v>
      </c>
      <c r="H179" s="234">
        <v>0.41499999999999998</v>
      </c>
      <c r="I179" s="235">
        <v>104</v>
      </c>
      <c r="J179" s="235">
        <f>ROUND(I179*H179,2)</f>
        <v>43.159999999999997</v>
      </c>
      <c r="K179" s="236"/>
      <c r="L179" s="237"/>
      <c r="M179" s="238" t="s">
        <v>1</v>
      </c>
      <c r="N179" s="239" t="s">
        <v>38</v>
      </c>
      <c r="O179" s="226">
        <v>0</v>
      </c>
      <c r="P179" s="226">
        <f>O179*H179</f>
        <v>0</v>
      </c>
      <c r="Q179" s="226">
        <v>0.001</v>
      </c>
      <c r="R179" s="226">
        <f>Q179*H179</f>
        <v>0.000415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311</v>
      </c>
      <c r="AT179" s="228" t="s">
        <v>378</v>
      </c>
      <c r="AU179" s="228" t="s">
        <v>82</v>
      </c>
      <c r="AY179" s="14" t="s">
        <v>282</v>
      </c>
      <c r="BE179" s="229">
        <f>IF(N179="základní",J179,0)</f>
        <v>43.159999999999997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43.159999999999997</v>
      </c>
      <c r="BL179" s="14" t="s">
        <v>288</v>
      </c>
      <c r="BM179" s="228" t="s">
        <v>1896</v>
      </c>
    </row>
    <row r="180" s="2" customFormat="1" ht="21.75" customHeight="1">
      <c r="A180" s="29"/>
      <c r="B180" s="30"/>
      <c r="C180" s="217" t="s">
        <v>451</v>
      </c>
      <c r="D180" s="217" t="s">
        <v>284</v>
      </c>
      <c r="E180" s="218" t="s">
        <v>1897</v>
      </c>
      <c r="F180" s="219" t="s">
        <v>1898</v>
      </c>
      <c r="G180" s="220" t="s">
        <v>501</v>
      </c>
      <c r="H180" s="221">
        <v>16</v>
      </c>
      <c r="I180" s="222">
        <v>160</v>
      </c>
      <c r="J180" s="222">
        <f>ROUND(I180*H180,2)</f>
        <v>2560</v>
      </c>
      <c r="K180" s="223"/>
      <c r="L180" s="35"/>
      <c r="M180" s="224" t="s">
        <v>1</v>
      </c>
      <c r="N180" s="225" t="s">
        <v>38</v>
      </c>
      <c r="O180" s="226">
        <v>0.52000000000000002</v>
      </c>
      <c r="P180" s="226">
        <f>O180*H180</f>
        <v>8.3200000000000003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2560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2560</v>
      </c>
      <c r="BL180" s="14" t="s">
        <v>288</v>
      </c>
      <c r="BM180" s="228" t="s">
        <v>1899</v>
      </c>
    </row>
    <row r="181" s="12" customFormat="1" ht="22.8" customHeight="1">
      <c r="A181" s="12"/>
      <c r="B181" s="202"/>
      <c r="C181" s="203"/>
      <c r="D181" s="204" t="s">
        <v>72</v>
      </c>
      <c r="E181" s="215" t="s">
        <v>82</v>
      </c>
      <c r="F181" s="215" t="s">
        <v>488</v>
      </c>
      <c r="G181" s="203"/>
      <c r="H181" s="203"/>
      <c r="I181" s="203"/>
      <c r="J181" s="216">
        <f>BK181</f>
        <v>34632.25</v>
      </c>
      <c r="K181" s="203"/>
      <c r="L181" s="207"/>
      <c r="M181" s="208"/>
      <c r="N181" s="209"/>
      <c r="O181" s="209"/>
      <c r="P181" s="210">
        <f>SUM(P182:P191)</f>
        <v>18.997052</v>
      </c>
      <c r="Q181" s="209"/>
      <c r="R181" s="210">
        <f>SUM(R182:R191)</f>
        <v>15.293897860000001</v>
      </c>
      <c r="S181" s="209"/>
      <c r="T181" s="211">
        <f>SUM(T182:T191)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2" t="s">
        <v>80</v>
      </c>
      <c r="AT181" s="213" t="s">
        <v>72</v>
      </c>
      <c r="AU181" s="213" t="s">
        <v>80</v>
      </c>
      <c r="AY181" s="212" t="s">
        <v>282</v>
      </c>
      <c r="BK181" s="214">
        <f>SUM(BK182:BK191)</f>
        <v>34632.25</v>
      </c>
    </row>
    <row r="182" s="2" customFormat="1" ht="21.75" customHeight="1">
      <c r="A182" s="29"/>
      <c r="B182" s="30"/>
      <c r="C182" s="217" t="s">
        <v>455</v>
      </c>
      <c r="D182" s="217" t="s">
        <v>284</v>
      </c>
      <c r="E182" s="218" t="s">
        <v>1900</v>
      </c>
      <c r="F182" s="219" t="s">
        <v>1901</v>
      </c>
      <c r="G182" s="220" t="s">
        <v>356</v>
      </c>
      <c r="H182" s="221">
        <v>1.9359999999999999</v>
      </c>
      <c r="I182" s="222">
        <v>1420</v>
      </c>
      <c r="J182" s="222">
        <f>ROUND(I182*H182,2)</f>
        <v>2749.1199999999999</v>
      </c>
      <c r="K182" s="223"/>
      <c r="L182" s="35"/>
      <c r="M182" s="224" t="s">
        <v>1</v>
      </c>
      <c r="N182" s="225" t="s">
        <v>38</v>
      </c>
      <c r="O182" s="226">
        <v>1.0249999999999999</v>
      </c>
      <c r="P182" s="226">
        <f>O182*H182</f>
        <v>1.9843999999999997</v>
      </c>
      <c r="Q182" s="226">
        <v>2.1600000000000001</v>
      </c>
      <c r="R182" s="226">
        <f>Q182*H182</f>
        <v>4.1817600000000006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2749.1199999999999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2749.1199999999999</v>
      </c>
      <c r="BL182" s="14" t="s">
        <v>288</v>
      </c>
      <c r="BM182" s="228" t="s">
        <v>561</v>
      </c>
    </row>
    <row r="183" s="2" customFormat="1" ht="21.75" customHeight="1">
      <c r="A183" s="29"/>
      <c r="B183" s="30"/>
      <c r="C183" s="217" t="s">
        <v>459</v>
      </c>
      <c r="D183" s="217" t="s">
        <v>284</v>
      </c>
      <c r="E183" s="218" t="s">
        <v>2168</v>
      </c>
      <c r="F183" s="219" t="s">
        <v>2169</v>
      </c>
      <c r="G183" s="220" t="s">
        <v>356</v>
      </c>
      <c r="H183" s="221">
        <v>0.42399999999999999</v>
      </c>
      <c r="I183" s="222">
        <v>1080</v>
      </c>
      <c r="J183" s="222">
        <f>ROUND(I183*H183,2)</f>
        <v>457.92000000000002</v>
      </c>
      <c r="K183" s="223"/>
      <c r="L183" s="35"/>
      <c r="M183" s="224" t="s">
        <v>1</v>
      </c>
      <c r="N183" s="225" t="s">
        <v>38</v>
      </c>
      <c r="O183" s="226">
        <v>0.98499999999999999</v>
      </c>
      <c r="P183" s="226">
        <f>O183*H183</f>
        <v>0.41763999999999996</v>
      </c>
      <c r="Q183" s="226">
        <v>1.98</v>
      </c>
      <c r="R183" s="226">
        <f>Q183*H183</f>
        <v>0.83951999999999993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457.92000000000002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457.92000000000002</v>
      </c>
      <c r="BL183" s="14" t="s">
        <v>288</v>
      </c>
      <c r="BM183" s="228" t="s">
        <v>2170</v>
      </c>
    </row>
    <row r="184" s="2" customFormat="1" ht="21.75" customHeight="1">
      <c r="A184" s="29"/>
      <c r="B184" s="30"/>
      <c r="C184" s="217" t="s">
        <v>463</v>
      </c>
      <c r="D184" s="217" t="s">
        <v>284</v>
      </c>
      <c r="E184" s="218" t="s">
        <v>1905</v>
      </c>
      <c r="F184" s="219" t="s">
        <v>1906</v>
      </c>
      <c r="G184" s="220" t="s">
        <v>356</v>
      </c>
      <c r="H184" s="221">
        <v>1.254</v>
      </c>
      <c r="I184" s="222">
        <v>3060</v>
      </c>
      <c r="J184" s="222">
        <f>ROUND(I184*H184,2)</f>
        <v>3837.2399999999998</v>
      </c>
      <c r="K184" s="223"/>
      <c r="L184" s="35"/>
      <c r="M184" s="224" t="s">
        <v>1</v>
      </c>
      <c r="N184" s="225" t="s">
        <v>38</v>
      </c>
      <c r="O184" s="226">
        <v>0.629</v>
      </c>
      <c r="P184" s="226">
        <f>O184*H184</f>
        <v>0.78876599999999997</v>
      </c>
      <c r="Q184" s="226">
        <v>2.45329</v>
      </c>
      <c r="R184" s="226">
        <f>Q184*H184</f>
        <v>3.07642566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3837.2399999999998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3837.2399999999998</v>
      </c>
      <c r="BL184" s="14" t="s">
        <v>288</v>
      </c>
      <c r="BM184" s="228" t="s">
        <v>1907</v>
      </c>
    </row>
    <row r="185" s="2" customFormat="1" ht="21.75" customHeight="1">
      <c r="A185" s="29"/>
      <c r="B185" s="30"/>
      <c r="C185" s="217" t="s">
        <v>467</v>
      </c>
      <c r="D185" s="217" t="s">
        <v>284</v>
      </c>
      <c r="E185" s="218" t="s">
        <v>1908</v>
      </c>
      <c r="F185" s="219" t="s">
        <v>1909</v>
      </c>
      <c r="G185" s="220" t="s">
        <v>429</v>
      </c>
      <c r="H185" s="221">
        <v>0.16200000000000001</v>
      </c>
      <c r="I185" s="222">
        <v>41500</v>
      </c>
      <c r="J185" s="222">
        <f>ROUND(I185*H185,2)</f>
        <v>6723</v>
      </c>
      <c r="K185" s="223"/>
      <c r="L185" s="35"/>
      <c r="M185" s="224" t="s">
        <v>1</v>
      </c>
      <c r="N185" s="225" t="s">
        <v>38</v>
      </c>
      <c r="O185" s="226">
        <v>23.968</v>
      </c>
      <c r="P185" s="226">
        <f>O185*H185</f>
        <v>3.882816</v>
      </c>
      <c r="Q185" s="226">
        <v>1.0606199999999999</v>
      </c>
      <c r="R185" s="226">
        <f>Q185*H185</f>
        <v>0.17182043999999999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6723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6723</v>
      </c>
      <c r="BL185" s="14" t="s">
        <v>288</v>
      </c>
      <c r="BM185" s="228" t="s">
        <v>1910</v>
      </c>
    </row>
    <row r="186" s="2" customFormat="1" ht="16.5" customHeight="1">
      <c r="A186" s="29"/>
      <c r="B186" s="30"/>
      <c r="C186" s="217" t="s">
        <v>471</v>
      </c>
      <c r="D186" s="217" t="s">
        <v>284</v>
      </c>
      <c r="E186" s="218" t="s">
        <v>1911</v>
      </c>
      <c r="F186" s="219" t="s">
        <v>1912</v>
      </c>
      <c r="G186" s="220" t="s">
        <v>287</v>
      </c>
      <c r="H186" s="221">
        <v>3.024</v>
      </c>
      <c r="I186" s="222">
        <v>319</v>
      </c>
      <c r="J186" s="222">
        <f>ROUND(I186*H186,2)</f>
        <v>964.65999999999997</v>
      </c>
      <c r="K186" s="223"/>
      <c r="L186" s="35"/>
      <c r="M186" s="224" t="s">
        <v>1</v>
      </c>
      <c r="N186" s="225" t="s">
        <v>38</v>
      </c>
      <c r="O186" s="226">
        <v>0.247</v>
      </c>
      <c r="P186" s="226">
        <f>O186*H186</f>
        <v>0.74692800000000004</v>
      </c>
      <c r="Q186" s="226">
        <v>0.0026900000000000001</v>
      </c>
      <c r="R186" s="226">
        <f>Q186*H186</f>
        <v>0.0081345600000000007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964.65999999999997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964.65999999999997</v>
      </c>
      <c r="BL186" s="14" t="s">
        <v>288</v>
      </c>
      <c r="BM186" s="228" t="s">
        <v>1913</v>
      </c>
    </row>
    <row r="187" s="2" customFormat="1" ht="16.5" customHeight="1">
      <c r="A187" s="29"/>
      <c r="B187" s="30"/>
      <c r="C187" s="217" t="s">
        <v>475</v>
      </c>
      <c r="D187" s="217" t="s">
        <v>284</v>
      </c>
      <c r="E187" s="218" t="s">
        <v>1914</v>
      </c>
      <c r="F187" s="219" t="s">
        <v>1915</v>
      </c>
      <c r="G187" s="220" t="s">
        <v>287</v>
      </c>
      <c r="H187" s="221">
        <v>3.024</v>
      </c>
      <c r="I187" s="222">
        <v>61.200000000000003</v>
      </c>
      <c r="J187" s="222">
        <f>ROUND(I187*H187,2)</f>
        <v>185.06999999999999</v>
      </c>
      <c r="K187" s="223"/>
      <c r="L187" s="35"/>
      <c r="M187" s="224" t="s">
        <v>1</v>
      </c>
      <c r="N187" s="225" t="s">
        <v>38</v>
      </c>
      <c r="O187" s="226">
        <v>0.083000000000000004</v>
      </c>
      <c r="P187" s="226">
        <f>O187*H187</f>
        <v>0.25099199999999999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185.06999999999999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185.06999999999999</v>
      </c>
      <c r="BL187" s="14" t="s">
        <v>288</v>
      </c>
      <c r="BM187" s="228" t="s">
        <v>1916</v>
      </c>
    </row>
    <row r="188" s="2" customFormat="1" ht="16.5" customHeight="1">
      <c r="A188" s="29"/>
      <c r="B188" s="30"/>
      <c r="C188" s="217" t="s">
        <v>479</v>
      </c>
      <c r="D188" s="217" t="s">
        <v>284</v>
      </c>
      <c r="E188" s="218" t="s">
        <v>1917</v>
      </c>
      <c r="F188" s="219" t="s">
        <v>1918</v>
      </c>
      <c r="G188" s="220" t="s">
        <v>287</v>
      </c>
      <c r="H188" s="221">
        <v>8.7599999999999998</v>
      </c>
      <c r="I188" s="222">
        <v>326</v>
      </c>
      <c r="J188" s="222">
        <f>ROUND(I188*H188,2)</f>
        <v>2855.7600000000002</v>
      </c>
      <c r="K188" s="223"/>
      <c r="L188" s="35"/>
      <c r="M188" s="224" t="s">
        <v>1</v>
      </c>
      <c r="N188" s="225" t="s">
        <v>38</v>
      </c>
      <c r="O188" s="226">
        <v>0.27400000000000002</v>
      </c>
      <c r="P188" s="226">
        <f>O188*H188</f>
        <v>2.4002400000000002</v>
      </c>
      <c r="Q188" s="226">
        <v>0.00264</v>
      </c>
      <c r="R188" s="226">
        <f>Q188*H188</f>
        <v>0.023126399999999998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2855.7600000000002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2855.7600000000002</v>
      </c>
      <c r="BL188" s="14" t="s">
        <v>288</v>
      </c>
      <c r="BM188" s="228" t="s">
        <v>2171</v>
      </c>
    </row>
    <row r="189" s="2" customFormat="1" ht="16.5" customHeight="1">
      <c r="A189" s="29"/>
      <c r="B189" s="30"/>
      <c r="C189" s="217" t="s">
        <v>483</v>
      </c>
      <c r="D189" s="217" t="s">
        <v>284</v>
      </c>
      <c r="E189" s="218" t="s">
        <v>1920</v>
      </c>
      <c r="F189" s="219" t="s">
        <v>1921</v>
      </c>
      <c r="G189" s="220" t="s">
        <v>287</v>
      </c>
      <c r="H189" s="221">
        <v>8.7599999999999998</v>
      </c>
      <c r="I189" s="222">
        <v>65.900000000000006</v>
      </c>
      <c r="J189" s="222">
        <f>ROUND(I189*H189,2)</f>
        <v>577.27999999999997</v>
      </c>
      <c r="K189" s="223"/>
      <c r="L189" s="35"/>
      <c r="M189" s="224" t="s">
        <v>1</v>
      </c>
      <c r="N189" s="225" t="s">
        <v>38</v>
      </c>
      <c r="O189" s="226">
        <v>0.091999999999999998</v>
      </c>
      <c r="P189" s="226">
        <f>O189*H189</f>
        <v>0.80591999999999997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577.27999999999997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577.27999999999997</v>
      </c>
      <c r="BL189" s="14" t="s">
        <v>288</v>
      </c>
      <c r="BM189" s="228" t="s">
        <v>2172</v>
      </c>
    </row>
    <row r="190" s="2" customFormat="1" ht="21.75" customHeight="1">
      <c r="A190" s="29"/>
      <c r="B190" s="30"/>
      <c r="C190" s="217" t="s">
        <v>489</v>
      </c>
      <c r="D190" s="217" t="s">
        <v>284</v>
      </c>
      <c r="E190" s="218" t="s">
        <v>1923</v>
      </c>
      <c r="F190" s="219" t="s">
        <v>1924</v>
      </c>
      <c r="G190" s="220" t="s">
        <v>356</v>
      </c>
      <c r="H190" s="221">
        <v>2.774</v>
      </c>
      <c r="I190" s="222">
        <v>3300</v>
      </c>
      <c r="J190" s="222">
        <f>ROUND(I190*H190,2)</f>
        <v>9154.2000000000007</v>
      </c>
      <c r="K190" s="223"/>
      <c r="L190" s="35"/>
      <c r="M190" s="224" t="s">
        <v>1</v>
      </c>
      <c r="N190" s="225" t="s">
        <v>38</v>
      </c>
      <c r="O190" s="226">
        <v>1.4650000000000001</v>
      </c>
      <c r="P190" s="226">
        <f>O190*H190</f>
        <v>4.0639099999999999</v>
      </c>
      <c r="Q190" s="226">
        <v>2.4289999999999998</v>
      </c>
      <c r="R190" s="226">
        <f>Q190*H190</f>
        <v>6.7380459999999998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9154.2000000000007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9154.2000000000007</v>
      </c>
      <c r="BL190" s="14" t="s">
        <v>288</v>
      </c>
      <c r="BM190" s="228" t="s">
        <v>569</v>
      </c>
    </row>
    <row r="191" s="2" customFormat="1" ht="16.5" customHeight="1">
      <c r="A191" s="29"/>
      <c r="B191" s="30"/>
      <c r="C191" s="217" t="s">
        <v>493</v>
      </c>
      <c r="D191" s="217" t="s">
        <v>284</v>
      </c>
      <c r="E191" s="218" t="s">
        <v>1925</v>
      </c>
      <c r="F191" s="219" t="s">
        <v>1926</v>
      </c>
      <c r="G191" s="220" t="s">
        <v>429</v>
      </c>
      <c r="H191" s="221">
        <v>0.23999999999999999</v>
      </c>
      <c r="I191" s="222">
        <v>29700</v>
      </c>
      <c r="J191" s="222">
        <f>ROUND(I191*H191,2)</f>
        <v>7128</v>
      </c>
      <c r="K191" s="223"/>
      <c r="L191" s="35"/>
      <c r="M191" s="224" t="s">
        <v>1</v>
      </c>
      <c r="N191" s="225" t="s">
        <v>38</v>
      </c>
      <c r="O191" s="226">
        <v>15.231</v>
      </c>
      <c r="P191" s="226">
        <f>O191*H191</f>
        <v>3.65544</v>
      </c>
      <c r="Q191" s="226">
        <v>1.06277</v>
      </c>
      <c r="R191" s="226">
        <f>Q191*H191</f>
        <v>0.25506479999999998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7128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7128</v>
      </c>
      <c r="BL191" s="14" t="s">
        <v>288</v>
      </c>
      <c r="BM191" s="228" t="s">
        <v>1927</v>
      </c>
    </row>
    <row r="192" s="12" customFormat="1" ht="22.8" customHeight="1">
      <c r="A192" s="12"/>
      <c r="B192" s="202"/>
      <c r="C192" s="203"/>
      <c r="D192" s="204" t="s">
        <v>72</v>
      </c>
      <c r="E192" s="215" t="s">
        <v>155</v>
      </c>
      <c r="F192" s="215" t="s">
        <v>497</v>
      </c>
      <c r="G192" s="203"/>
      <c r="H192" s="203"/>
      <c r="I192" s="203"/>
      <c r="J192" s="216">
        <f>BK192</f>
        <v>269277.65000000002</v>
      </c>
      <c r="K192" s="203"/>
      <c r="L192" s="207"/>
      <c r="M192" s="208"/>
      <c r="N192" s="209"/>
      <c r="O192" s="209"/>
      <c r="P192" s="210">
        <f>SUM(P193:P213)</f>
        <v>56.478400999999998</v>
      </c>
      <c r="Q192" s="209"/>
      <c r="R192" s="210">
        <f>SUM(R193:R213)</f>
        <v>36.953736540000001</v>
      </c>
      <c r="S192" s="209"/>
      <c r="T192" s="211">
        <f>SUM(T193:T213)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12" t="s">
        <v>80</v>
      </c>
      <c r="AT192" s="213" t="s">
        <v>72</v>
      </c>
      <c r="AU192" s="213" t="s">
        <v>80</v>
      </c>
      <c r="AY192" s="212" t="s">
        <v>282</v>
      </c>
      <c r="BK192" s="214">
        <f>SUM(BK193:BK213)</f>
        <v>269277.65000000002</v>
      </c>
    </row>
    <row r="193" s="2" customFormat="1" ht="21.75" customHeight="1">
      <c r="A193" s="29"/>
      <c r="B193" s="30"/>
      <c r="C193" s="217" t="s">
        <v>498</v>
      </c>
      <c r="D193" s="217" t="s">
        <v>284</v>
      </c>
      <c r="E193" s="218" t="s">
        <v>1928</v>
      </c>
      <c r="F193" s="219" t="s">
        <v>1929</v>
      </c>
      <c r="G193" s="220" t="s">
        <v>501</v>
      </c>
      <c r="H193" s="221">
        <v>10</v>
      </c>
      <c r="I193" s="222">
        <v>912</v>
      </c>
      <c r="J193" s="222">
        <f>ROUND(I193*H193,2)</f>
        <v>9120</v>
      </c>
      <c r="K193" s="223"/>
      <c r="L193" s="35"/>
      <c r="M193" s="224" t="s">
        <v>1</v>
      </c>
      <c r="N193" s="225" t="s">
        <v>38</v>
      </c>
      <c r="O193" s="226">
        <v>1.3560000000000001</v>
      </c>
      <c r="P193" s="226">
        <f>O193*H193</f>
        <v>13.560000000000001</v>
      </c>
      <c r="Q193" s="226">
        <v>0.36435000000000001</v>
      </c>
      <c r="R193" s="226">
        <f>Q193*H193</f>
        <v>3.6435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9120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9120</v>
      </c>
      <c r="BL193" s="14" t="s">
        <v>288</v>
      </c>
      <c r="BM193" s="228" t="s">
        <v>585</v>
      </c>
    </row>
    <row r="194" s="2" customFormat="1" ht="21.75" customHeight="1">
      <c r="A194" s="29"/>
      <c r="B194" s="30"/>
      <c r="C194" s="217" t="s">
        <v>503</v>
      </c>
      <c r="D194" s="217" t="s">
        <v>284</v>
      </c>
      <c r="E194" s="218" t="s">
        <v>1930</v>
      </c>
      <c r="F194" s="219" t="s">
        <v>1931</v>
      </c>
      <c r="G194" s="220" t="s">
        <v>501</v>
      </c>
      <c r="H194" s="221">
        <v>6</v>
      </c>
      <c r="I194" s="222">
        <v>1360</v>
      </c>
      <c r="J194" s="222">
        <f>ROUND(I194*H194,2)</f>
        <v>8160</v>
      </c>
      <c r="K194" s="223"/>
      <c r="L194" s="35"/>
      <c r="M194" s="224" t="s">
        <v>1</v>
      </c>
      <c r="N194" s="225" t="s">
        <v>38</v>
      </c>
      <c r="O194" s="226">
        <v>1.446</v>
      </c>
      <c r="P194" s="226">
        <f>O194*H194</f>
        <v>8.6760000000000002</v>
      </c>
      <c r="Q194" s="226">
        <v>0.72870000000000001</v>
      </c>
      <c r="R194" s="226">
        <f>Q194*H194</f>
        <v>4.3722000000000003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8160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8160</v>
      </c>
      <c r="BL194" s="14" t="s">
        <v>288</v>
      </c>
      <c r="BM194" s="228" t="s">
        <v>1932</v>
      </c>
    </row>
    <row r="195" s="2" customFormat="1" ht="21.75" customHeight="1">
      <c r="A195" s="29"/>
      <c r="B195" s="30"/>
      <c r="C195" s="230" t="s">
        <v>507</v>
      </c>
      <c r="D195" s="230" t="s">
        <v>378</v>
      </c>
      <c r="E195" s="231" t="s">
        <v>1933</v>
      </c>
      <c r="F195" s="232" t="s">
        <v>1934</v>
      </c>
      <c r="G195" s="233" t="s">
        <v>501</v>
      </c>
      <c r="H195" s="234">
        <v>10</v>
      </c>
      <c r="I195" s="235">
        <v>401.5</v>
      </c>
      <c r="J195" s="235">
        <f>ROUND(I195*H195,2)</f>
        <v>4015</v>
      </c>
      <c r="K195" s="236"/>
      <c r="L195" s="237"/>
      <c r="M195" s="238" t="s">
        <v>1</v>
      </c>
      <c r="N195" s="239" t="s">
        <v>38</v>
      </c>
      <c r="O195" s="226">
        <v>0</v>
      </c>
      <c r="P195" s="226">
        <f>O195*H195</f>
        <v>0</v>
      </c>
      <c r="Q195" s="226">
        <v>0.10100000000000001</v>
      </c>
      <c r="R195" s="226">
        <f>Q195*H195</f>
        <v>1.01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311</v>
      </c>
      <c r="AT195" s="228" t="s">
        <v>378</v>
      </c>
      <c r="AU195" s="228" t="s">
        <v>82</v>
      </c>
      <c r="AY195" s="14" t="s">
        <v>282</v>
      </c>
      <c r="BE195" s="229">
        <f>IF(N195="základní",J195,0)</f>
        <v>4015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4015</v>
      </c>
      <c r="BL195" s="14" t="s">
        <v>288</v>
      </c>
      <c r="BM195" s="228" t="s">
        <v>1935</v>
      </c>
    </row>
    <row r="196" s="2" customFormat="1" ht="21.75" customHeight="1">
      <c r="A196" s="29"/>
      <c r="B196" s="30"/>
      <c r="C196" s="230" t="s">
        <v>511</v>
      </c>
      <c r="D196" s="230" t="s">
        <v>378</v>
      </c>
      <c r="E196" s="231" t="s">
        <v>1936</v>
      </c>
      <c r="F196" s="232" t="s">
        <v>1937</v>
      </c>
      <c r="G196" s="233" t="s">
        <v>501</v>
      </c>
      <c r="H196" s="234">
        <v>6</v>
      </c>
      <c r="I196" s="235">
        <v>401.5</v>
      </c>
      <c r="J196" s="235">
        <f>ROUND(I196*H196,2)</f>
        <v>2409</v>
      </c>
      <c r="K196" s="236"/>
      <c r="L196" s="237"/>
      <c r="M196" s="238" t="s">
        <v>1</v>
      </c>
      <c r="N196" s="239" t="s">
        <v>38</v>
      </c>
      <c r="O196" s="226">
        <v>0</v>
      </c>
      <c r="P196" s="226">
        <f>O196*H196</f>
        <v>0</v>
      </c>
      <c r="Q196" s="226">
        <v>0.10100000000000001</v>
      </c>
      <c r="R196" s="226">
        <f>Q196*H196</f>
        <v>0.60600000000000009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311</v>
      </c>
      <c r="AT196" s="228" t="s">
        <v>378</v>
      </c>
      <c r="AU196" s="228" t="s">
        <v>82</v>
      </c>
      <c r="AY196" s="14" t="s">
        <v>282</v>
      </c>
      <c r="BE196" s="229">
        <f>IF(N196="základní",J196,0)</f>
        <v>2409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2409</v>
      </c>
      <c r="BL196" s="14" t="s">
        <v>288</v>
      </c>
      <c r="BM196" s="228" t="s">
        <v>1938</v>
      </c>
    </row>
    <row r="197" s="2" customFormat="1" ht="21.75" customHeight="1">
      <c r="A197" s="29"/>
      <c r="B197" s="30"/>
      <c r="C197" s="217" t="s">
        <v>515</v>
      </c>
      <c r="D197" s="217" t="s">
        <v>284</v>
      </c>
      <c r="E197" s="218" t="s">
        <v>1939</v>
      </c>
      <c r="F197" s="219" t="s">
        <v>1940</v>
      </c>
      <c r="G197" s="220" t="s">
        <v>501</v>
      </c>
      <c r="H197" s="221">
        <v>2</v>
      </c>
      <c r="I197" s="222">
        <v>312</v>
      </c>
      <c r="J197" s="222">
        <f>ROUND(I197*H197,2)</f>
        <v>624</v>
      </c>
      <c r="K197" s="223"/>
      <c r="L197" s="35"/>
      <c r="M197" s="224" t="s">
        <v>1</v>
      </c>
      <c r="N197" s="225" t="s">
        <v>38</v>
      </c>
      <c r="O197" s="226">
        <v>0.35999999999999999</v>
      </c>
      <c r="P197" s="226">
        <f>O197*H197</f>
        <v>0.71999999999999997</v>
      </c>
      <c r="Q197" s="226">
        <v>0.17488999999999999</v>
      </c>
      <c r="R197" s="226">
        <f>Q197*H197</f>
        <v>0.34977999999999998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624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624</v>
      </c>
      <c r="BL197" s="14" t="s">
        <v>288</v>
      </c>
      <c r="BM197" s="228" t="s">
        <v>1941</v>
      </c>
    </row>
    <row r="198" s="2" customFormat="1" ht="21.75" customHeight="1">
      <c r="A198" s="29"/>
      <c r="B198" s="30"/>
      <c r="C198" s="217" t="s">
        <v>520</v>
      </c>
      <c r="D198" s="217" t="s">
        <v>284</v>
      </c>
      <c r="E198" s="218" t="s">
        <v>1942</v>
      </c>
      <c r="F198" s="219" t="s">
        <v>1943</v>
      </c>
      <c r="G198" s="220" t="s">
        <v>501</v>
      </c>
      <c r="H198" s="221">
        <v>1</v>
      </c>
      <c r="I198" s="222">
        <v>1020</v>
      </c>
      <c r="J198" s="222">
        <f>ROUND(I198*H198,2)</f>
        <v>1020</v>
      </c>
      <c r="K198" s="223"/>
      <c r="L198" s="35"/>
      <c r="M198" s="224" t="s">
        <v>1</v>
      </c>
      <c r="N198" s="225" t="s">
        <v>38</v>
      </c>
      <c r="O198" s="226">
        <v>3.2999999999999998</v>
      </c>
      <c r="P198" s="226">
        <f>O198*H198</f>
        <v>3.2999999999999998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1020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1020</v>
      </c>
      <c r="BL198" s="14" t="s">
        <v>288</v>
      </c>
      <c r="BM198" s="228" t="s">
        <v>602</v>
      </c>
    </row>
    <row r="199" s="2" customFormat="1" ht="33" customHeight="1">
      <c r="A199" s="29"/>
      <c r="B199" s="30"/>
      <c r="C199" s="230" t="s">
        <v>524</v>
      </c>
      <c r="D199" s="230" t="s">
        <v>378</v>
      </c>
      <c r="E199" s="231" t="s">
        <v>1944</v>
      </c>
      <c r="F199" s="232" t="s">
        <v>1945</v>
      </c>
      <c r="G199" s="233" t="s">
        <v>501</v>
      </c>
      <c r="H199" s="234">
        <v>1</v>
      </c>
      <c r="I199" s="235">
        <v>29630</v>
      </c>
      <c r="J199" s="235">
        <f>ROUND(I199*H199,2)</f>
        <v>29630</v>
      </c>
      <c r="K199" s="236"/>
      <c r="L199" s="237"/>
      <c r="M199" s="238" t="s">
        <v>1</v>
      </c>
      <c r="N199" s="239" t="s">
        <v>38</v>
      </c>
      <c r="O199" s="226">
        <v>0</v>
      </c>
      <c r="P199" s="226">
        <f>O199*H199</f>
        <v>0</v>
      </c>
      <c r="Q199" s="226">
        <v>0.158</v>
      </c>
      <c r="R199" s="226">
        <f>Q199*H199</f>
        <v>0.158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311</v>
      </c>
      <c r="AT199" s="228" t="s">
        <v>378</v>
      </c>
      <c r="AU199" s="228" t="s">
        <v>82</v>
      </c>
      <c r="AY199" s="14" t="s">
        <v>282</v>
      </c>
      <c r="BE199" s="229">
        <f>IF(N199="základní",J199,0)</f>
        <v>29630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29630</v>
      </c>
      <c r="BL199" s="14" t="s">
        <v>288</v>
      </c>
      <c r="BM199" s="228" t="s">
        <v>1946</v>
      </c>
    </row>
    <row r="200" s="2" customFormat="1" ht="21.75" customHeight="1">
      <c r="A200" s="29"/>
      <c r="B200" s="30"/>
      <c r="C200" s="217" t="s">
        <v>528</v>
      </c>
      <c r="D200" s="217" t="s">
        <v>284</v>
      </c>
      <c r="E200" s="218" t="s">
        <v>1947</v>
      </c>
      <c r="F200" s="219" t="s">
        <v>1948</v>
      </c>
      <c r="G200" s="220" t="s">
        <v>322</v>
      </c>
      <c r="H200" s="221">
        <v>15.5</v>
      </c>
      <c r="I200" s="222">
        <v>92.400000000000006</v>
      </c>
      <c r="J200" s="222">
        <f>ROUND(I200*H200,2)</f>
        <v>1432.2000000000001</v>
      </c>
      <c r="K200" s="223"/>
      <c r="L200" s="35"/>
      <c r="M200" s="224" t="s">
        <v>1</v>
      </c>
      <c r="N200" s="225" t="s">
        <v>38</v>
      </c>
      <c r="O200" s="226">
        <v>0.29999999999999999</v>
      </c>
      <c r="P200" s="226">
        <f>O200*H200</f>
        <v>4.6499999999999995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1432.2000000000001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1432.2000000000001</v>
      </c>
      <c r="BL200" s="14" t="s">
        <v>288</v>
      </c>
      <c r="BM200" s="228" t="s">
        <v>618</v>
      </c>
    </row>
    <row r="201" s="2" customFormat="1" ht="16.5" customHeight="1">
      <c r="A201" s="29"/>
      <c r="B201" s="30"/>
      <c r="C201" s="230" t="s">
        <v>532</v>
      </c>
      <c r="D201" s="230" t="s">
        <v>378</v>
      </c>
      <c r="E201" s="231" t="s">
        <v>1949</v>
      </c>
      <c r="F201" s="232" t="s">
        <v>1950</v>
      </c>
      <c r="G201" s="233" t="s">
        <v>322</v>
      </c>
      <c r="H201" s="234">
        <v>51.149999999999999</v>
      </c>
      <c r="I201" s="235">
        <v>2.2000000000000002</v>
      </c>
      <c r="J201" s="235">
        <f>ROUND(I201*H201,2)</f>
        <v>112.53</v>
      </c>
      <c r="K201" s="236"/>
      <c r="L201" s="237"/>
      <c r="M201" s="238" t="s">
        <v>1</v>
      </c>
      <c r="N201" s="239" t="s">
        <v>38</v>
      </c>
      <c r="O201" s="226">
        <v>0</v>
      </c>
      <c r="P201" s="226">
        <f>O201*H201</f>
        <v>0</v>
      </c>
      <c r="Q201" s="226">
        <v>4.0000000000000003E-05</v>
      </c>
      <c r="R201" s="226">
        <f>Q201*H201</f>
        <v>0.0020460000000000001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311</v>
      </c>
      <c r="AT201" s="228" t="s">
        <v>378</v>
      </c>
      <c r="AU201" s="228" t="s">
        <v>82</v>
      </c>
      <c r="AY201" s="14" t="s">
        <v>282</v>
      </c>
      <c r="BE201" s="229">
        <f>IF(N201="základní",J201,0)</f>
        <v>112.53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112.53</v>
      </c>
      <c r="BL201" s="14" t="s">
        <v>288</v>
      </c>
      <c r="BM201" s="228" t="s">
        <v>1951</v>
      </c>
    </row>
    <row r="202" s="2" customFormat="1" ht="21.75" customHeight="1">
      <c r="A202" s="29"/>
      <c r="B202" s="30"/>
      <c r="C202" s="230" t="s">
        <v>536</v>
      </c>
      <c r="D202" s="230" t="s">
        <v>378</v>
      </c>
      <c r="E202" s="231" t="s">
        <v>1952</v>
      </c>
      <c r="F202" s="232" t="s">
        <v>1953</v>
      </c>
      <c r="G202" s="233" t="s">
        <v>322</v>
      </c>
      <c r="H202" s="234">
        <v>16.274999999999999</v>
      </c>
      <c r="I202" s="235">
        <v>72.299999999999997</v>
      </c>
      <c r="J202" s="235">
        <f>ROUND(I202*H202,2)</f>
        <v>1176.6800000000001</v>
      </c>
      <c r="K202" s="236"/>
      <c r="L202" s="237"/>
      <c r="M202" s="238" t="s">
        <v>1</v>
      </c>
      <c r="N202" s="239" t="s">
        <v>38</v>
      </c>
      <c r="O202" s="226">
        <v>0</v>
      </c>
      <c r="P202" s="226">
        <f>O202*H202</f>
        <v>0</v>
      </c>
      <c r="Q202" s="226">
        <v>0.0016000000000000001</v>
      </c>
      <c r="R202" s="226">
        <f>Q202*H202</f>
        <v>0.026040000000000001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311</v>
      </c>
      <c r="AT202" s="228" t="s">
        <v>378</v>
      </c>
      <c r="AU202" s="228" t="s">
        <v>82</v>
      </c>
      <c r="AY202" s="14" t="s">
        <v>282</v>
      </c>
      <c r="BE202" s="229">
        <f>IF(N202="základní",J202,0)</f>
        <v>1176.6800000000001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1176.6800000000001</v>
      </c>
      <c r="BL202" s="14" t="s">
        <v>288</v>
      </c>
      <c r="BM202" s="228" t="s">
        <v>626</v>
      </c>
    </row>
    <row r="203" s="2" customFormat="1" ht="33" customHeight="1">
      <c r="A203" s="29"/>
      <c r="B203" s="30"/>
      <c r="C203" s="217" t="s">
        <v>540</v>
      </c>
      <c r="D203" s="217" t="s">
        <v>284</v>
      </c>
      <c r="E203" s="218" t="s">
        <v>1954</v>
      </c>
      <c r="F203" s="219" t="s">
        <v>1955</v>
      </c>
      <c r="G203" s="220" t="s">
        <v>356</v>
      </c>
      <c r="H203" s="221">
        <v>1.0349999999999999</v>
      </c>
      <c r="I203" s="222">
        <v>4700</v>
      </c>
      <c r="J203" s="222">
        <f>ROUND(I203*H203,2)</f>
        <v>4864.5</v>
      </c>
      <c r="K203" s="223"/>
      <c r="L203" s="35"/>
      <c r="M203" s="224" t="s">
        <v>1</v>
      </c>
      <c r="N203" s="225" t="s">
        <v>38</v>
      </c>
      <c r="O203" s="226">
        <v>3.863</v>
      </c>
      <c r="P203" s="226">
        <f>O203*H203</f>
        <v>3.9982049999999996</v>
      </c>
      <c r="Q203" s="226">
        <v>2.5143</v>
      </c>
      <c r="R203" s="226">
        <f>Q203*H203</f>
        <v>2.6023004999999997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4864.5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4864.5</v>
      </c>
      <c r="BL203" s="14" t="s">
        <v>288</v>
      </c>
      <c r="BM203" s="228" t="s">
        <v>1956</v>
      </c>
    </row>
    <row r="204" s="2" customFormat="1" ht="21.75" customHeight="1">
      <c r="A204" s="29"/>
      <c r="B204" s="30"/>
      <c r="C204" s="217" t="s">
        <v>544</v>
      </c>
      <c r="D204" s="217" t="s">
        <v>284</v>
      </c>
      <c r="E204" s="218" t="s">
        <v>1957</v>
      </c>
      <c r="F204" s="219" t="s">
        <v>1958</v>
      </c>
      <c r="G204" s="220" t="s">
        <v>429</v>
      </c>
      <c r="H204" s="221">
        <v>0.104</v>
      </c>
      <c r="I204" s="222">
        <v>29400</v>
      </c>
      <c r="J204" s="222">
        <f>ROUND(I204*H204,2)</f>
        <v>3057.5999999999999</v>
      </c>
      <c r="K204" s="223"/>
      <c r="L204" s="35"/>
      <c r="M204" s="224" t="s">
        <v>1</v>
      </c>
      <c r="N204" s="225" t="s">
        <v>38</v>
      </c>
      <c r="O204" s="226">
        <v>14.551</v>
      </c>
      <c r="P204" s="226">
        <f>O204*H204</f>
        <v>1.513304</v>
      </c>
      <c r="Q204" s="226">
        <v>1.06277</v>
      </c>
      <c r="R204" s="226">
        <f>Q204*H204</f>
        <v>0.11052808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3057.5999999999999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3057.5999999999999</v>
      </c>
      <c r="BL204" s="14" t="s">
        <v>288</v>
      </c>
      <c r="BM204" s="228" t="s">
        <v>1959</v>
      </c>
    </row>
    <row r="205" s="2" customFormat="1" ht="33" customHeight="1">
      <c r="A205" s="29"/>
      <c r="B205" s="30"/>
      <c r="C205" s="217" t="s">
        <v>548</v>
      </c>
      <c r="D205" s="217" t="s">
        <v>284</v>
      </c>
      <c r="E205" s="218" t="s">
        <v>1960</v>
      </c>
      <c r="F205" s="219" t="s">
        <v>1961</v>
      </c>
      <c r="G205" s="220" t="s">
        <v>287</v>
      </c>
      <c r="H205" s="221">
        <v>7.2679999999999998</v>
      </c>
      <c r="I205" s="222">
        <v>1010</v>
      </c>
      <c r="J205" s="222">
        <f>ROUND(I205*H205,2)</f>
        <v>7340.6800000000003</v>
      </c>
      <c r="K205" s="223"/>
      <c r="L205" s="35"/>
      <c r="M205" s="224" t="s">
        <v>1</v>
      </c>
      <c r="N205" s="225" t="s">
        <v>38</v>
      </c>
      <c r="O205" s="226">
        <v>1.51</v>
      </c>
      <c r="P205" s="226">
        <f>O205*H205</f>
        <v>10.974679999999999</v>
      </c>
      <c r="Q205" s="226">
        <v>0.00247</v>
      </c>
      <c r="R205" s="226">
        <f>Q205*H205</f>
        <v>0.017951959999999999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7340.6800000000003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7340.6800000000003</v>
      </c>
      <c r="BL205" s="14" t="s">
        <v>288</v>
      </c>
      <c r="BM205" s="228" t="s">
        <v>1962</v>
      </c>
    </row>
    <row r="206" s="2" customFormat="1" ht="33" customHeight="1">
      <c r="A206" s="29"/>
      <c r="B206" s="30"/>
      <c r="C206" s="217" t="s">
        <v>553</v>
      </c>
      <c r="D206" s="217" t="s">
        <v>284</v>
      </c>
      <c r="E206" s="218" t="s">
        <v>1963</v>
      </c>
      <c r="F206" s="219" t="s">
        <v>1964</v>
      </c>
      <c r="G206" s="220" t="s">
        <v>287</v>
      </c>
      <c r="H206" s="221">
        <v>7.2679999999999998</v>
      </c>
      <c r="I206" s="222">
        <v>192</v>
      </c>
      <c r="J206" s="222">
        <f>ROUND(I206*H206,2)</f>
        <v>1395.46</v>
      </c>
      <c r="K206" s="223"/>
      <c r="L206" s="35"/>
      <c r="M206" s="224" t="s">
        <v>1</v>
      </c>
      <c r="N206" s="225" t="s">
        <v>38</v>
      </c>
      <c r="O206" s="226">
        <v>0.35899999999999999</v>
      </c>
      <c r="P206" s="226">
        <f>O206*H206</f>
        <v>2.6092119999999999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1395.46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1395.46</v>
      </c>
      <c r="BL206" s="14" t="s">
        <v>288</v>
      </c>
      <c r="BM206" s="228" t="s">
        <v>1965</v>
      </c>
    </row>
    <row r="207" s="2" customFormat="1" ht="16.5" customHeight="1">
      <c r="A207" s="29"/>
      <c r="B207" s="30"/>
      <c r="C207" s="217" t="s">
        <v>557</v>
      </c>
      <c r="D207" s="217" t="s">
        <v>284</v>
      </c>
      <c r="E207" s="218" t="s">
        <v>1966</v>
      </c>
      <c r="F207" s="219" t="s">
        <v>1967</v>
      </c>
      <c r="G207" s="220" t="s">
        <v>501</v>
      </c>
      <c r="H207" s="221">
        <v>1</v>
      </c>
      <c r="I207" s="222">
        <v>9950</v>
      </c>
      <c r="J207" s="222">
        <f>ROUND(I207*H207,2)</f>
        <v>9950</v>
      </c>
      <c r="K207" s="223"/>
      <c r="L207" s="35"/>
      <c r="M207" s="224" t="s">
        <v>1</v>
      </c>
      <c r="N207" s="225" t="s">
        <v>38</v>
      </c>
      <c r="O207" s="226">
        <v>2.0350000000000001</v>
      </c>
      <c r="P207" s="226">
        <f>O207*H207</f>
        <v>2.0350000000000001</v>
      </c>
      <c r="Q207" s="226">
        <v>0.11065999999999999</v>
      </c>
      <c r="R207" s="226">
        <f>Q207*H207</f>
        <v>0.11065999999999999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9950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9950</v>
      </c>
      <c r="BL207" s="14" t="s">
        <v>288</v>
      </c>
      <c r="BM207" s="228" t="s">
        <v>1968</v>
      </c>
    </row>
    <row r="208" s="2" customFormat="1" ht="21.75" customHeight="1">
      <c r="A208" s="29"/>
      <c r="B208" s="30"/>
      <c r="C208" s="217" t="s">
        <v>561</v>
      </c>
      <c r="D208" s="217" t="s">
        <v>284</v>
      </c>
      <c r="E208" s="218" t="s">
        <v>2173</v>
      </c>
      <c r="F208" s="219" t="s">
        <v>2174</v>
      </c>
      <c r="G208" s="220" t="s">
        <v>501</v>
      </c>
      <c r="H208" s="221">
        <v>1</v>
      </c>
      <c r="I208" s="222">
        <v>10700</v>
      </c>
      <c r="J208" s="222">
        <f>ROUND(I208*H208,2)</f>
        <v>10700</v>
      </c>
      <c r="K208" s="223"/>
      <c r="L208" s="35"/>
      <c r="M208" s="224" t="s">
        <v>1</v>
      </c>
      <c r="N208" s="225" t="s">
        <v>38</v>
      </c>
      <c r="O208" s="226">
        <v>2.1819999999999999</v>
      </c>
      <c r="P208" s="226">
        <f>O208*H208</f>
        <v>2.1819999999999999</v>
      </c>
      <c r="Q208" s="226">
        <v>0.1336</v>
      </c>
      <c r="R208" s="226">
        <f>Q208*H208</f>
        <v>0.1336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10700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10700</v>
      </c>
      <c r="BL208" s="14" t="s">
        <v>288</v>
      </c>
      <c r="BM208" s="228" t="s">
        <v>2175</v>
      </c>
    </row>
    <row r="209" s="2" customFormat="1" ht="21.75" customHeight="1">
      <c r="A209" s="29"/>
      <c r="B209" s="30"/>
      <c r="C209" s="217" t="s">
        <v>565</v>
      </c>
      <c r="D209" s="217" t="s">
        <v>284</v>
      </c>
      <c r="E209" s="218" t="s">
        <v>1969</v>
      </c>
      <c r="F209" s="219" t="s">
        <v>1970</v>
      </c>
      <c r="G209" s="220" t="s">
        <v>501</v>
      </c>
      <c r="H209" s="221">
        <v>1</v>
      </c>
      <c r="I209" s="222">
        <v>12150</v>
      </c>
      <c r="J209" s="222">
        <f>ROUND(I209*H209,2)</f>
        <v>12150</v>
      </c>
      <c r="K209" s="223"/>
      <c r="L209" s="35"/>
      <c r="M209" s="224" t="s">
        <v>1</v>
      </c>
      <c r="N209" s="225" t="s">
        <v>38</v>
      </c>
      <c r="O209" s="226">
        <v>2.2599999999999998</v>
      </c>
      <c r="P209" s="226">
        <f>O209*H209</f>
        <v>2.2599999999999998</v>
      </c>
      <c r="Q209" s="226">
        <v>0.16113</v>
      </c>
      <c r="R209" s="226">
        <f>Q209*H209</f>
        <v>0.16113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12150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12150</v>
      </c>
      <c r="BL209" s="14" t="s">
        <v>288</v>
      </c>
      <c r="BM209" s="228" t="s">
        <v>1971</v>
      </c>
    </row>
    <row r="210" s="2" customFormat="1" ht="21.75" customHeight="1">
      <c r="A210" s="29"/>
      <c r="B210" s="30"/>
      <c r="C210" s="230" t="s">
        <v>569</v>
      </c>
      <c r="D210" s="230" t="s">
        <v>378</v>
      </c>
      <c r="E210" s="231" t="s">
        <v>1972</v>
      </c>
      <c r="F210" s="232" t="s">
        <v>1973</v>
      </c>
      <c r="G210" s="233" t="s">
        <v>501</v>
      </c>
      <c r="H210" s="234">
        <v>1</v>
      </c>
      <c r="I210" s="235">
        <v>20550</v>
      </c>
      <c r="J210" s="235">
        <f>ROUND(I210*H210,2)</f>
        <v>20550</v>
      </c>
      <c r="K210" s="236"/>
      <c r="L210" s="237"/>
      <c r="M210" s="238" t="s">
        <v>1</v>
      </c>
      <c r="N210" s="239" t="s">
        <v>38</v>
      </c>
      <c r="O210" s="226">
        <v>0</v>
      </c>
      <c r="P210" s="226">
        <f>O210*H210</f>
        <v>0</v>
      </c>
      <c r="Q210" s="226">
        <v>2.8900000000000001</v>
      </c>
      <c r="R210" s="226">
        <f>Q210*H210</f>
        <v>2.8900000000000001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311</v>
      </c>
      <c r="AT210" s="228" t="s">
        <v>378</v>
      </c>
      <c r="AU210" s="228" t="s">
        <v>82</v>
      </c>
      <c r="AY210" s="14" t="s">
        <v>282</v>
      </c>
      <c r="BE210" s="229">
        <f>IF(N210="základní",J210,0)</f>
        <v>20550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20550</v>
      </c>
      <c r="BL210" s="14" t="s">
        <v>288</v>
      </c>
      <c r="BM210" s="228" t="s">
        <v>1974</v>
      </c>
    </row>
    <row r="211" s="2" customFormat="1" ht="21.75" customHeight="1">
      <c r="A211" s="29"/>
      <c r="B211" s="30"/>
      <c r="C211" s="230" t="s">
        <v>573</v>
      </c>
      <c r="D211" s="230" t="s">
        <v>378</v>
      </c>
      <c r="E211" s="231" t="s">
        <v>2176</v>
      </c>
      <c r="F211" s="232" t="s">
        <v>2177</v>
      </c>
      <c r="G211" s="233" t="s">
        <v>501</v>
      </c>
      <c r="H211" s="234">
        <v>1</v>
      </c>
      <c r="I211" s="235">
        <v>52325</v>
      </c>
      <c r="J211" s="235">
        <f>ROUND(I211*H211,2)</f>
        <v>52325</v>
      </c>
      <c r="K211" s="236"/>
      <c r="L211" s="237"/>
      <c r="M211" s="238" t="s">
        <v>1</v>
      </c>
      <c r="N211" s="239" t="s">
        <v>38</v>
      </c>
      <c r="O211" s="226">
        <v>0</v>
      </c>
      <c r="P211" s="226">
        <f>O211*H211</f>
        <v>0</v>
      </c>
      <c r="Q211" s="226">
        <v>7.4400000000000004</v>
      </c>
      <c r="R211" s="226">
        <f>Q211*H211</f>
        <v>7.4400000000000004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311</v>
      </c>
      <c r="AT211" s="228" t="s">
        <v>378</v>
      </c>
      <c r="AU211" s="228" t="s">
        <v>82</v>
      </c>
      <c r="AY211" s="14" t="s">
        <v>282</v>
      </c>
      <c r="BE211" s="229">
        <f>IF(N211="základní",J211,0)</f>
        <v>52325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52325</v>
      </c>
      <c r="BL211" s="14" t="s">
        <v>288</v>
      </c>
      <c r="BM211" s="228" t="s">
        <v>2178</v>
      </c>
    </row>
    <row r="212" s="2" customFormat="1" ht="21.75" customHeight="1">
      <c r="A212" s="29"/>
      <c r="B212" s="30"/>
      <c r="C212" s="230" t="s">
        <v>577</v>
      </c>
      <c r="D212" s="230" t="s">
        <v>378</v>
      </c>
      <c r="E212" s="231" t="s">
        <v>2179</v>
      </c>
      <c r="F212" s="232" t="s">
        <v>2180</v>
      </c>
      <c r="G212" s="233" t="s">
        <v>501</v>
      </c>
      <c r="H212" s="234">
        <v>1</v>
      </c>
      <c r="I212" s="235">
        <v>85645</v>
      </c>
      <c r="J212" s="235">
        <f>ROUND(I212*H212,2)</f>
        <v>85645</v>
      </c>
      <c r="K212" s="236"/>
      <c r="L212" s="237"/>
      <c r="M212" s="238" t="s">
        <v>1</v>
      </c>
      <c r="N212" s="239" t="s">
        <v>38</v>
      </c>
      <c r="O212" s="226">
        <v>0</v>
      </c>
      <c r="P212" s="226">
        <f>O212*H212</f>
        <v>0</v>
      </c>
      <c r="Q212" s="226">
        <v>13.279999999999999</v>
      </c>
      <c r="R212" s="226">
        <f>Q212*H212</f>
        <v>13.279999999999999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311</v>
      </c>
      <c r="AT212" s="228" t="s">
        <v>378</v>
      </c>
      <c r="AU212" s="228" t="s">
        <v>82</v>
      </c>
      <c r="AY212" s="14" t="s">
        <v>282</v>
      </c>
      <c r="BE212" s="229">
        <f>IF(N212="základní",J212,0)</f>
        <v>85645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85645</v>
      </c>
      <c r="BL212" s="14" t="s">
        <v>288</v>
      </c>
      <c r="BM212" s="228" t="s">
        <v>2181</v>
      </c>
    </row>
    <row r="213" s="2" customFormat="1" ht="21.75" customHeight="1">
      <c r="A213" s="29"/>
      <c r="B213" s="30"/>
      <c r="C213" s="230" t="s">
        <v>581</v>
      </c>
      <c r="D213" s="230" t="s">
        <v>378</v>
      </c>
      <c r="E213" s="231" t="s">
        <v>1981</v>
      </c>
      <c r="F213" s="232" t="s">
        <v>1982</v>
      </c>
      <c r="G213" s="233" t="s">
        <v>501</v>
      </c>
      <c r="H213" s="234">
        <v>2</v>
      </c>
      <c r="I213" s="235">
        <v>1800</v>
      </c>
      <c r="J213" s="235">
        <f>ROUND(I213*H213,2)</f>
        <v>3600</v>
      </c>
      <c r="K213" s="236"/>
      <c r="L213" s="237"/>
      <c r="M213" s="238" t="s">
        <v>1</v>
      </c>
      <c r="N213" s="239" t="s">
        <v>38</v>
      </c>
      <c r="O213" s="226">
        <v>0</v>
      </c>
      <c r="P213" s="226">
        <f>O213*H213</f>
        <v>0</v>
      </c>
      <c r="Q213" s="226">
        <v>0.02</v>
      </c>
      <c r="R213" s="226">
        <f>Q213*H213</f>
        <v>0.040000000000000001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311</v>
      </c>
      <c r="AT213" s="228" t="s">
        <v>378</v>
      </c>
      <c r="AU213" s="228" t="s">
        <v>82</v>
      </c>
      <c r="AY213" s="14" t="s">
        <v>282</v>
      </c>
      <c r="BE213" s="229">
        <f>IF(N213="základní",J213,0)</f>
        <v>3600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3600</v>
      </c>
      <c r="BL213" s="14" t="s">
        <v>288</v>
      </c>
      <c r="BM213" s="228" t="s">
        <v>1983</v>
      </c>
    </row>
    <row r="214" s="12" customFormat="1" ht="22.8" customHeight="1">
      <c r="A214" s="12"/>
      <c r="B214" s="202"/>
      <c r="C214" s="203"/>
      <c r="D214" s="204" t="s">
        <v>72</v>
      </c>
      <c r="E214" s="215" t="s">
        <v>299</v>
      </c>
      <c r="F214" s="215" t="s">
        <v>552</v>
      </c>
      <c r="G214" s="203"/>
      <c r="H214" s="203"/>
      <c r="I214" s="203"/>
      <c r="J214" s="216">
        <f>BK214</f>
        <v>24403.520000000004</v>
      </c>
      <c r="K214" s="203"/>
      <c r="L214" s="207"/>
      <c r="M214" s="208"/>
      <c r="N214" s="209"/>
      <c r="O214" s="209"/>
      <c r="P214" s="210">
        <f>SUM(P215:P224)</f>
        <v>17.319422000000003</v>
      </c>
      <c r="Q214" s="209"/>
      <c r="R214" s="210">
        <f>SUM(R215:R224)</f>
        <v>21.244750170000003</v>
      </c>
      <c r="S214" s="209"/>
      <c r="T214" s="211">
        <f>SUM(T215:T224)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2" t="s">
        <v>80</v>
      </c>
      <c r="AT214" s="213" t="s">
        <v>72</v>
      </c>
      <c r="AU214" s="213" t="s">
        <v>80</v>
      </c>
      <c r="AY214" s="212" t="s">
        <v>282</v>
      </c>
      <c r="BK214" s="214">
        <f>SUM(BK215:BK224)</f>
        <v>24403.520000000004</v>
      </c>
    </row>
    <row r="215" s="2" customFormat="1" ht="21.75" customHeight="1">
      <c r="A215" s="29"/>
      <c r="B215" s="30"/>
      <c r="C215" s="217" t="s">
        <v>585</v>
      </c>
      <c r="D215" s="217" t="s">
        <v>284</v>
      </c>
      <c r="E215" s="218" t="s">
        <v>1990</v>
      </c>
      <c r="F215" s="219" t="s">
        <v>1991</v>
      </c>
      <c r="G215" s="220" t="s">
        <v>287</v>
      </c>
      <c r="H215" s="221">
        <v>20.501000000000001</v>
      </c>
      <c r="I215" s="222">
        <v>69.200000000000003</v>
      </c>
      <c r="J215" s="222">
        <f>ROUND(I215*H215,2)</f>
        <v>1418.6700000000001</v>
      </c>
      <c r="K215" s="223"/>
      <c r="L215" s="35"/>
      <c r="M215" s="224" t="s">
        <v>1</v>
      </c>
      <c r="N215" s="225" t="s">
        <v>38</v>
      </c>
      <c r="O215" s="226">
        <v>0.024</v>
      </c>
      <c r="P215" s="226">
        <f>O215*H215</f>
        <v>0.49202400000000002</v>
      </c>
      <c r="Q215" s="226">
        <v>0.106</v>
      </c>
      <c r="R215" s="226">
        <f>Q215*H215</f>
        <v>2.1731060000000002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1418.6700000000001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1418.6700000000001</v>
      </c>
      <c r="BL215" s="14" t="s">
        <v>288</v>
      </c>
      <c r="BM215" s="228" t="s">
        <v>1992</v>
      </c>
    </row>
    <row r="216" s="2" customFormat="1" ht="16.5" customHeight="1">
      <c r="A216" s="29"/>
      <c r="B216" s="30"/>
      <c r="C216" s="217" t="s">
        <v>589</v>
      </c>
      <c r="D216" s="217" t="s">
        <v>284</v>
      </c>
      <c r="E216" s="218" t="s">
        <v>558</v>
      </c>
      <c r="F216" s="219" t="s">
        <v>559</v>
      </c>
      <c r="G216" s="220" t="s">
        <v>287</v>
      </c>
      <c r="H216" s="221">
        <v>3.5990000000000002</v>
      </c>
      <c r="I216" s="222">
        <v>162</v>
      </c>
      <c r="J216" s="222">
        <f>ROUND(I216*H216,2)</f>
        <v>583.03999999999996</v>
      </c>
      <c r="K216" s="223"/>
      <c r="L216" s="35"/>
      <c r="M216" s="224" t="s">
        <v>1</v>
      </c>
      <c r="N216" s="225" t="s">
        <v>38</v>
      </c>
      <c r="O216" s="226">
        <v>0.025999999999999999</v>
      </c>
      <c r="P216" s="226">
        <f>O216*H216</f>
        <v>0.093574000000000004</v>
      </c>
      <c r="Q216" s="226">
        <v>0.34499999999999997</v>
      </c>
      <c r="R216" s="226">
        <f>Q216*H216</f>
        <v>1.241655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583.03999999999996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583.03999999999996</v>
      </c>
      <c r="BL216" s="14" t="s">
        <v>288</v>
      </c>
      <c r="BM216" s="228" t="s">
        <v>2182</v>
      </c>
    </row>
    <row r="217" s="2" customFormat="1" ht="16.5" customHeight="1">
      <c r="A217" s="29"/>
      <c r="B217" s="30"/>
      <c r="C217" s="217" t="s">
        <v>593</v>
      </c>
      <c r="D217" s="217" t="s">
        <v>284</v>
      </c>
      <c r="E217" s="218" t="s">
        <v>562</v>
      </c>
      <c r="F217" s="219" t="s">
        <v>563</v>
      </c>
      <c r="G217" s="220" t="s">
        <v>287</v>
      </c>
      <c r="H217" s="221">
        <v>20.501000000000001</v>
      </c>
      <c r="I217" s="222">
        <v>211</v>
      </c>
      <c r="J217" s="222">
        <f>ROUND(I217*H217,2)</f>
        <v>4325.71</v>
      </c>
      <c r="K217" s="223"/>
      <c r="L217" s="35"/>
      <c r="M217" s="224" t="s">
        <v>1</v>
      </c>
      <c r="N217" s="225" t="s">
        <v>38</v>
      </c>
      <c r="O217" s="226">
        <v>0.029000000000000001</v>
      </c>
      <c r="P217" s="226">
        <f>O217*H217</f>
        <v>0.59452900000000009</v>
      </c>
      <c r="Q217" s="226">
        <v>0.46000000000000002</v>
      </c>
      <c r="R217" s="226">
        <f>Q217*H217</f>
        <v>9.4304600000000018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4325.71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4325.71</v>
      </c>
      <c r="BL217" s="14" t="s">
        <v>288</v>
      </c>
      <c r="BM217" s="228" t="s">
        <v>666</v>
      </c>
    </row>
    <row r="218" s="2" customFormat="1" ht="16.5" customHeight="1">
      <c r="A218" s="29"/>
      <c r="B218" s="30"/>
      <c r="C218" s="217" t="s">
        <v>598</v>
      </c>
      <c r="D218" s="217" t="s">
        <v>284</v>
      </c>
      <c r="E218" s="218" t="s">
        <v>2183</v>
      </c>
      <c r="F218" s="219" t="s">
        <v>2184</v>
      </c>
      <c r="G218" s="220" t="s">
        <v>287</v>
      </c>
      <c r="H218" s="221">
        <v>3.5990000000000002</v>
      </c>
      <c r="I218" s="222">
        <v>314</v>
      </c>
      <c r="J218" s="222">
        <f>ROUND(I218*H218,2)</f>
        <v>1130.0899999999999</v>
      </c>
      <c r="K218" s="223"/>
      <c r="L218" s="35"/>
      <c r="M218" s="224" t="s">
        <v>1</v>
      </c>
      <c r="N218" s="225" t="s">
        <v>38</v>
      </c>
      <c r="O218" s="226">
        <v>0.041000000000000002</v>
      </c>
      <c r="P218" s="226">
        <f>O218*H218</f>
        <v>0.14755900000000002</v>
      </c>
      <c r="Q218" s="226">
        <v>0.68999999999999995</v>
      </c>
      <c r="R218" s="226">
        <f>Q218*H218</f>
        <v>2.4833099999999999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1130.0899999999999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1130.0899999999999</v>
      </c>
      <c r="BL218" s="14" t="s">
        <v>288</v>
      </c>
      <c r="BM218" s="228" t="s">
        <v>2185</v>
      </c>
    </row>
    <row r="219" s="2" customFormat="1" ht="21.75" customHeight="1">
      <c r="A219" s="29"/>
      <c r="B219" s="30"/>
      <c r="C219" s="217" t="s">
        <v>602</v>
      </c>
      <c r="D219" s="217" t="s">
        <v>284</v>
      </c>
      <c r="E219" s="218" t="s">
        <v>578</v>
      </c>
      <c r="F219" s="219" t="s">
        <v>579</v>
      </c>
      <c r="G219" s="220" t="s">
        <v>287</v>
      </c>
      <c r="H219" s="221">
        <v>3.1709999999999998</v>
      </c>
      <c r="I219" s="222">
        <v>18.800000000000001</v>
      </c>
      <c r="J219" s="222">
        <f>ROUND(I219*H219,2)</f>
        <v>59.609999999999999</v>
      </c>
      <c r="K219" s="223"/>
      <c r="L219" s="35"/>
      <c r="M219" s="224" t="s">
        <v>1</v>
      </c>
      <c r="N219" s="225" t="s">
        <v>38</v>
      </c>
      <c r="O219" s="226">
        <v>0.0080000000000000002</v>
      </c>
      <c r="P219" s="226">
        <f>O219*H219</f>
        <v>0.025367999999999998</v>
      </c>
      <c r="Q219" s="226">
        <v>0.00034000000000000002</v>
      </c>
      <c r="R219" s="226">
        <f>Q219*H219</f>
        <v>0.00107814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59.609999999999999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59.609999999999999</v>
      </c>
      <c r="BL219" s="14" t="s">
        <v>288</v>
      </c>
      <c r="BM219" s="228" t="s">
        <v>2186</v>
      </c>
    </row>
    <row r="220" s="2" customFormat="1" ht="21.75" customHeight="1">
      <c r="A220" s="29"/>
      <c r="B220" s="30"/>
      <c r="C220" s="217" t="s">
        <v>606</v>
      </c>
      <c r="D220" s="217" t="s">
        <v>284</v>
      </c>
      <c r="E220" s="218" t="s">
        <v>582</v>
      </c>
      <c r="F220" s="219" t="s">
        <v>583</v>
      </c>
      <c r="G220" s="220" t="s">
        <v>287</v>
      </c>
      <c r="H220" s="221">
        <v>3.1709999999999998</v>
      </c>
      <c r="I220" s="222">
        <v>15.300000000000001</v>
      </c>
      <c r="J220" s="222">
        <f>ROUND(I220*H220,2)</f>
        <v>48.520000000000003</v>
      </c>
      <c r="K220" s="223"/>
      <c r="L220" s="35"/>
      <c r="M220" s="224" t="s">
        <v>1</v>
      </c>
      <c r="N220" s="225" t="s">
        <v>38</v>
      </c>
      <c r="O220" s="226">
        <v>0.002</v>
      </c>
      <c r="P220" s="226">
        <f>O220*H220</f>
        <v>0.0063419999999999995</v>
      </c>
      <c r="Q220" s="226">
        <v>0.00071000000000000002</v>
      </c>
      <c r="R220" s="226">
        <f>Q220*H220</f>
        <v>0.0022514100000000001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48.520000000000003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48.520000000000003</v>
      </c>
      <c r="BL220" s="14" t="s">
        <v>288</v>
      </c>
      <c r="BM220" s="228" t="s">
        <v>2187</v>
      </c>
    </row>
    <row r="221" s="2" customFormat="1" ht="21.75" customHeight="1">
      <c r="A221" s="29"/>
      <c r="B221" s="30"/>
      <c r="C221" s="217" t="s">
        <v>610</v>
      </c>
      <c r="D221" s="217" t="s">
        <v>284</v>
      </c>
      <c r="E221" s="218" t="s">
        <v>586</v>
      </c>
      <c r="F221" s="219" t="s">
        <v>587</v>
      </c>
      <c r="G221" s="220" t="s">
        <v>287</v>
      </c>
      <c r="H221" s="221">
        <v>3.1709999999999998</v>
      </c>
      <c r="I221" s="222">
        <v>296</v>
      </c>
      <c r="J221" s="222">
        <f>ROUND(I221*H221,2)</f>
        <v>938.62</v>
      </c>
      <c r="K221" s="223"/>
      <c r="L221" s="35"/>
      <c r="M221" s="224" t="s">
        <v>1</v>
      </c>
      <c r="N221" s="225" t="s">
        <v>38</v>
      </c>
      <c r="O221" s="226">
        <v>0.068000000000000005</v>
      </c>
      <c r="P221" s="226">
        <f>O221*H221</f>
        <v>0.21562800000000001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938.62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938.62</v>
      </c>
      <c r="BL221" s="14" t="s">
        <v>288</v>
      </c>
      <c r="BM221" s="228" t="s">
        <v>2188</v>
      </c>
    </row>
    <row r="222" s="2" customFormat="1" ht="33" customHeight="1">
      <c r="A222" s="29"/>
      <c r="B222" s="30"/>
      <c r="C222" s="217" t="s">
        <v>614</v>
      </c>
      <c r="D222" s="217" t="s">
        <v>284</v>
      </c>
      <c r="E222" s="218" t="s">
        <v>594</v>
      </c>
      <c r="F222" s="219" t="s">
        <v>595</v>
      </c>
      <c r="G222" s="220" t="s">
        <v>287</v>
      </c>
      <c r="H222" s="221">
        <v>3.1709999999999998</v>
      </c>
      <c r="I222" s="222">
        <v>318</v>
      </c>
      <c r="J222" s="222">
        <f>ROUND(I222*H222,2)</f>
        <v>1008.38</v>
      </c>
      <c r="K222" s="223"/>
      <c r="L222" s="35"/>
      <c r="M222" s="224" t="s">
        <v>1</v>
      </c>
      <c r="N222" s="225" t="s">
        <v>38</v>
      </c>
      <c r="O222" s="226">
        <v>0.070999999999999994</v>
      </c>
      <c r="P222" s="226">
        <f>O222*H222</f>
        <v>0.22514099999999998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1008.38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1008.38</v>
      </c>
      <c r="BL222" s="14" t="s">
        <v>288</v>
      </c>
      <c r="BM222" s="228" t="s">
        <v>2189</v>
      </c>
    </row>
    <row r="223" s="2" customFormat="1" ht="21.75" customHeight="1">
      <c r="A223" s="29"/>
      <c r="B223" s="30"/>
      <c r="C223" s="217" t="s">
        <v>618</v>
      </c>
      <c r="D223" s="217" t="s">
        <v>284</v>
      </c>
      <c r="E223" s="218" t="s">
        <v>1995</v>
      </c>
      <c r="F223" s="219" t="s">
        <v>1996</v>
      </c>
      <c r="G223" s="220" t="s">
        <v>287</v>
      </c>
      <c r="H223" s="221">
        <v>20.501000000000001</v>
      </c>
      <c r="I223" s="222">
        <v>362</v>
      </c>
      <c r="J223" s="222">
        <f>ROUND(I223*H223,2)</f>
        <v>7421.3599999999997</v>
      </c>
      <c r="K223" s="223"/>
      <c r="L223" s="35"/>
      <c r="M223" s="224" t="s">
        <v>1</v>
      </c>
      <c r="N223" s="225" t="s">
        <v>38</v>
      </c>
      <c r="O223" s="226">
        <v>0.75700000000000001</v>
      </c>
      <c r="P223" s="226">
        <f>O223*H223</f>
        <v>15.519257000000001</v>
      </c>
      <c r="Q223" s="226">
        <v>0.10362</v>
      </c>
      <c r="R223" s="226">
        <f>Q223*H223</f>
        <v>2.1243136200000001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7421.3599999999997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7421.3599999999997</v>
      </c>
      <c r="BL223" s="14" t="s">
        <v>288</v>
      </c>
      <c r="BM223" s="228" t="s">
        <v>1997</v>
      </c>
    </row>
    <row r="224" s="2" customFormat="1" ht="16.5" customHeight="1">
      <c r="A224" s="29"/>
      <c r="B224" s="30"/>
      <c r="C224" s="230" t="s">
        <v>622</v>
      </c>
      <c r="D224" s="230" t="s">
        <v>378</v>
      </c>
      <c r="E224" s="231" t="s">
        <v>1998</v>
      </c>
      <c r="F224" s="232" t="s">
        <v>1999</v>
      </c>
      <c r="G224" s="233" t="s">
        <v>287</v>
      </c>
      <c r="H224" s="234">
        <v>21.526</v>
      </c>
      <c r="I224" s="235">
        <v>347</v>
      </c>
      <c r="J224" s="235">
        <f>ROUND(I224*H224,2)</f>
        <v>7469.5200000000004</v>
      </c>
      <c r="K224" s="236"/>
      <c r="L224" s="237"/>
      <c r="M224" s="238" t="s">
        <v>1</v>
      </c>
      <c r="N224" s="239" t="s">
        <v>38</v>
      </c>
      <c r="O224" s="226">
        <v>0</v>
      </c>
      <c r="P224" s="226">
        <f>O224*H224</f>
        <v>0</v>
      </c>
      <c r="Q224" s="226">
        <v>0.17599999999999999</v>
      </c>
      <c r="R224" s="226">
        <f>Q224*H224</f>
        <v>3.7885759999999999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311</v>
      </c>
      <c r="AT224" s="228" t="s">
        <v>378</v>
      </c>
      <c r="AU224" s="228" t="s">
        <v>82</v>
      </c>
      <c r="AY224" s="14" t="s">
        <v>282</v>
      </c>
      <c r="BE224" s="229">
        <f>IF(N224="základní",J224,0)</f>
        <v>7469.5200000000004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7469.5200000000004</v>
      </c>
      <c r="BL224" s="14" t="s">
        <v>288</v>
      </c>
      <c r="BM224" s="228" t="s">
        <v>716</v>
      </c>
    </row>
    <row r="225" s="12" customFormat="1" ht="22.8" customHeight="1">
      <c r="A225" s="12"/>
      <c r="B225" s="202"/>
      <c r="C225" s="203"/>
      <c r="D225" s="204" t="s">
        <v>72</v>
      </c>
      <c r="E225" s="215" t="s">
        <v>303</v>
      </c>
      <c r="F225" s="215" t="s">
        <v>2000</v>
      </c>
      <c r="G225" s="203"/>
      <c r="H225" s="203"/>
      <c r="I225" s="203"/>
      <c r="J225" s="216">
        <f>BK225</f>
        <v>13636</v>
      </c>
      <c r="K225" s="203"/>
      <c r="L225" s="207"/>
      <c r="M225" s="208"/>
      <c r="N225" s="209"/>
      <c r="O225" s="209"/>
      <c r="P225" s="210">
        <f>P226</f>
        <v>20.8992</v>
      </c>
      <c r="Q225" s="209"/>
      <c r="R225" s="210">
        <f>R226</f>
        <v>3.6167179999999997</v>
      </c>
      <c r="S225" s="209"/>
      <c r="T225" s="211">
        <f>T226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2" t="s">
        <v>80</v>
      </c>
      <c r="AT225" s="213" t="s">
        <v>72</v>
      </c>
      <c r="AU225" s="213" t="s">
        <v>80</v>
      </c>
      <c r="AY225" s="212" t="s">
        <v>282</v>
      </c>
      <c r="BK225" s="214">
        <f>BK226</f>
        <v>13636</v>
      </c>
    </row>
    <row r="226" s="2" customFormat="1" ht="33" customHeight="1">
      <c r="A226" s="29"/>
      <c r="B226" s="30"/>
      <c r="C226" s="217" t="s">
        <v>626</v>
      </c>
      <c r="D226" s="217" t="s">
        <v>284</v>
      </c>
      <c r="E226" s="218" t="s">
        <v>2001</v>
      </c>
      <c r="F226" s="219" t="s">
        <v>2002</v>
      </c>
      <c r="G226" s="220" t="s">
        <v>356</v>
      </c>
      <c r="H226" s="221">
        <v>1.3999999999999999</v>
      </c>
      <c r="I226" s="222">
        <v>9740</v>
      </c>
      <c r="J226" s="222">
        <f>ROUND(I226*H226,2)</f>
        <v>13636</v>
      </c>
      <c r="K226" s="223"/>
      <c r="L226" s="35"/>
      <c r="M226" s="224" t="s">
        <v>1</v>
      </c>
      <c r="N226" s="225" t="s">
        <v>38</v>
      </c>
      <c r="O226" s="226">
        <v>14.928000000000001</v>
      </c>
      <c r="P226" s="226">
        <f>O226*H226</f>
        <v>20.8992</v>
      </c>
      <c r="Q226" s="226">
        <v>2.5833699999999999</v>
      </c>
      <c r="R226" s="226">
        <f>Q226*H226</f>
        <v>3.6167179999999997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13636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13636</v>
      </c>
      <c r="BL226" s="14" t="s">
        <v>288</v>
      </c>
      <c r="BM226" s="228" t="s">
        <v>2003</v>
      </c>
    </row>
    <row r="227" s="12" customFormat="1" ht="22.8" customHeight="1">
      <c r="A227" s="12"/>
      <c r="B227" s="202"/>
      <c r="C227" s="203"/>
      <c r="D227" s="204" t="s">
        <v>72</v>
      </c>
      <c r="E227" s="215" t="s">
        <v>311</v>
      </c>
      <c r="F227" s="215" t="s">
        <v>597</v>
      </c>
      <c r="G227" s="203"/>
      <c r="H227" s="203"/>
      <c r="I227" s="203"/>
      <c r="J227" s="216">
        <f>BK227</f>
        <v>70960.75</v>
      </c>
      <c r="K227" s="203"/>
      <c r="L227" s="207"/>
      <c r="M227" s="208"/>
      <c r="N227" s="209"/>
      <c r="O227" s="209"/>
      <c r="P227" s="210">
        <f>SUM(P228:P236)</f>
        <v>15.632669</v>
      </c>
      <c r="Q227" s="209"/>
      <c r="R227" s="210">
        <f>SUM(R228:R236)</f>
        <v>0.69954000000000005</v>
      </c>
      <c r="S227" s="209"/>
      <c r="T227" s="211">
        <f>SUM(T228:T236)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12" t="s">
        <v>80</v>
      </c>
      <c r="AT227" s="213" t="s">
        <v>72</v>
      </c>
      <c r="AU227" s="213" t="s">
        <v>80</v>
      </c>
      <c r="AY227" s="212" t="s">
        <v>282</v>
      </c>
      <c r="BK227" s="214">
        <f>SUM(BK228:BK236)</f>
        <v>70960.75</v>
      </c>
    </row>
    <row r="228" s="2" customFormat="1" ht="21.75" customHeight="1">
      <c r="A228" s="29"/>
      <c r="B228" s="30"/>
      <c r="C228" s="217" t="s">
        <v>630</v>
      </c>
      <c r="D228" s="217" t="s">
        <v>284</v>
      </c>
      <c r="E228" s="218" t="s">
        <v>2004</v>
      </c>
      <c r="F228" s="219" t="s">
        <v>2005</v>
      </c>
      <c r="G228" s="220" t="s">
        <v>501</v>
      </c>
      <c r="H228" s="221">
        <v>3</v>
      </c>
      <c r="I228" s="222">
        <v>947</v>
      </c>
      <c r="J228" s="222">
        <f>ROUND(I228*H228,2)</f>
        <v>2841</v>
      </c>
      <c r="K228" s="223"/>
      <c r="L228" s="35"/>
      <c r="M228" s="224" t="s">
        <v>1</v>
      </c>
      <c r="N228" s="225" t="s">
        <v>38</v>
      </c>
      <c r="O228" s="226">
        <v>1.3140000000000001</v>
      </c>
      <c r="P228" s="226">
        <f>O228*H228</f>
        <v>3.9420000000000002</v>
      </c>
      <c r="Q228" s="226">
        <v>0.21734000000000001</v>
      </c>
      <c r="R228" s="226">
        <f>Q228*H228</f>
        <v>0.65202000000000004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2841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2841</v>
      </c>
      <c r="BL228" s="14" t="s">
        <v>288</v>
      </c>
      <c r="BM228" s="228" t="s">
        <v>727</v>
      </c>
    </row>
    <row r="229" s="2" customFormat="1" ht="21.75" customHeight="1">
      <c r="A229" s="29"/>
      <c r="B229" s="30"/>
      <c r="C229" s="230" t="s">
        <v>634</v>
      </c>
      <c r="D229" s="230" t="s">
        <v>378</v>
      </c>
      <c r="E229" s="231" t="s">
        <v>2006</v>
      </c>
      <c r="F229" s="232" t="s">
        <v>2007</v>
      </c>
      <c r="G229" s="233" t="s">
        <v>501</v>
      </c>
      <c r="H229" s="234">
        <v>2</v>
      </c>
      <c r="I229" s="235">
        <v>6780</v>
      </c>
      <c r="J229" s="235">
        <f>ROUND(I229*H229,2)</f>
        <v>13560</v>
      </c>
      <c r="K229" s="236"/>
      <c r="L229" s="237"/>
      <c r="M229" s="238" t="s">
        <v>1</v>
      </c>
      <c r="N229" s="239" t="s">
        <v>38</v>
      </c>
      <c r="O229" s="226">
        <v>0</v>
      </c>
      <c r="P229" s="226">
        <f>O229*H229</f>
        <v>0</v>
      </c>
      <c r="Q229" s="226">
        <v>0.010999999999999999</v>
      </c>
      <c r="R229" s="226">
        <f>Q229*H229</f>
        <v>0.021999999999999999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311</v>
      </c>
      <c r="AT229" s="228" t="s">
        <v>378</v>
      </c>
      <c r="AU229" s="228" t="s">
        <v>82</v>
      </c>
      <c r="AY229" s="14" t="s">
        <v>282</v>
      </c>
      <c r="BE229" s="229">
        <f>IF(N229="základní",J229,0)</f>
        <v>13560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13560</v>
      </c>
      <c r="BL229" s="14" t="s">
        <v>288</v>
      </c>
      <c r="BM229" s="228" t="s">
        <v>2008</v>
      </c>
    </row>
    <row r="230" s="2" customFormat="1" ht="21.75" customHeight="1">
      <c r="A230" s="29"/>
      <c r="B230" s="30"/>
      <c r="C230" s="230" t="s">
        <v>638</v>
      </c>
      <c r="D230" s="230" t="s">
        <v>378</v>
      </c>
      <c r="E230" s="231" t="s">
        <v>2009</v>
      </c>
      <c r="F230" s="232" t="s">
        <v>2010</v>
      </c>
      <c r="G230" s="233" t="s">
        <v>501</v>
      </c>
      <c r="H230" s="234">
        <v>1</v>
      </c>
      <c r="I230" s="235">
        <v>10174</v>
      </c>
      <c r="J230" s="235">
        <f>ROUND(I230*H230,2)</f>
        <v>10174</v>
      </c>
      <c r="K230" s="236"/>
      <c r="L230" s="237"/>
      <c r="M230" s="238" t="s">
        <v>1</v>
      </c>
      <c r="N230" s="239" t="s">
        <v>38</v>
      </c>
      <c r="O230" s="226">
        <v>0</v>
      </c>
      <c r="P230" s="226">
        <f>O230*H230</f>
        <v>0</v>
      </c>
      <c r="Q230" s="226">
        <v>0.024</v>
      </c>
      <c r="R230" s="226">
        <f>Q230*H230</f>
        <v>0.024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311</v>
      </c>
      <c r="AT230" s="228" t="s">
        <v>378</v>
      </c>
      <c r="AU230" s="228" t="s">
        <v>82</v>
      </c>
      <c r="AY230" s="14" t="s">
        <v>282</v>
      </c>
      <c r="BE230" s="229">
        <f>IF(N230="základní",J230,0)</f>
        <v>10174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10174</v>
      </c>
      <c r="BL230" s="14" t="s">
        <v>288</v>
      </c>
      <c r="BM230" s="228" t="s">
        <v>2011</v>
      </c>
    </row>
    <row r="231" s="2" customFormat="1" ht="21.75" customHeight="1">
      <c r="A231" s="29"/>
      <c r="B231" s="30"/>
      <c r="C231" s="217" t="s">
        <v>642</v>
      </c>
      <c r="D231" s="217" t="s">
        <v>284</v>
      </c>
      <c r="E231" s="218" t="s">
        <v>2012</v>
      </c>
      <c r="F231" s="219" t="s">
        <v>2013</v>
      </c>
      <c r="G231" s="220" t="s">
        <v>501</v>
      </c>
      <c r="H231" s="221">
        <v>2</v>
      </c>
      <c r="I231" s="222">
        <v>145</v>
      </c>
      <c r="J231" s="222">
        <f>ROUND(I231*H231,2)</f>
        <v>290</v>
      </c>
      <c r="K231" s="223"/>
      <c r="L231" s="35"/>
      <c r="M231" s="224" t="s">
        <v>1</v>
      </c>
      <c r="N231" s="225" t="s">
        <v>38</v>
      </c>
      <c r="O231" s="226">
        <v>0.14000000000000001</v>
      </c>
      <c r="P231" s="226">
        <f>O231*H231</f>
        <v>0.28000000000000003</v>
      </c>
      <c r="Q231" s="226">
        <v>0.00076000000000000004</v>
      </c>
      <c r="R231" s="226">
        <f>Q231*H231</f>
        <v>0.0015200000000000001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290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290</v>
      </c>
      <c r="BL231" s="14" t="s">
        <v>288</v>
      </c>
      <c r="BM231" s="228" t="s">
        <v>2014</v>
      </c>
    </row>
    <row r="232" s="2" customFormat="1" ht="21.75" customHeight="1">
      <c r="A232" s="29"/>
      <c r="B232" s="30"/>
      <c r="C232" s="217" t="s">
        <v>646</v>
      </c>
      <c r="D232" s="217" t="s">
        <v>284</v>
      </c>
      <c r="E232" s="218" t="s">
        <v>2015</v>
      </c>
      <c r="F232" s="219" t="s">
        <v>2016</v>
      </c>
      <c r="G232" s="220" t="s">
        <v>356</v>
      </c>
      <c r="H232" s="221">
        <v>8.6509999999999998</v>
      </c>
      <c r="I232" s="222">
        <v>3250</v>
      </c>
      <c r="J232" s="222">
        <f>ROUND(I232*H232,2)</f>
        <v>28115.75</v>
      </c>
      <c r="K232" s="223"/>
      <c r="L232" s="35"/>
      <c r="M232" s="224" t="s">
        <v>1</v>
      </c>
      <c r="N232" s="225" t="s">
        <v>38</v>
      </c>
      <c r="O232" s="226">
        <v>1.319</v>
      </c>
      <c r="P232" s="226">
        <f>O232*H232</f>
        <v>11.410668999999999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28115.75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28115.75</v>
      </c>
      <c r="BL232" s="14" t="s">
        <v>288</v>
      </c>
      <c r="BM232" s="228" t="s">
        <v>2017</v>
      </c>
    </row>
    <row r="233" s="2" customFormat="1" ht="21.75" customHeight="1">
      <c r="A233" s="29"/>
      <c r="B233" s="30"/>
      <c r="C233" s="217" t="s">
        <v>650</v>
      </c>
      <c r="D233" s="217" t="s">
        <v>284</v>
      </c>
      <c r="E233" s="218" t="s">
        <v>2021</v>
      </c>
      <c r="F233" s="219" t="s">
        <v>2022</v>
      </c>
      <c r="G233" s="220" t="s">
        <v>719</v>
      </c>
      <c r="H233" s="221">
        <v>3</v>
      </c>
      <c r="I233" s="222">
        <v>1200</v>
      </c>
      <c r="J233" s="222">
        <f>ROUND(I233*H233,2)</f>
        <v>3600</v>
      </c>
      <c r="K233" s="223"/>
      <c r="L233" s="35"/>
      <c r="M233" s="224" t="s">
        <v>1</v>
      </c>
      <c r="N233" s="225" t="s">
        <v>38</v>
      </c>
      <c r="O233" s="226">
        <v>0</v>
      </c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3600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3600</v>
      </c>
      <c r="BL233" s="14" t="s">
        <v>288</v>
      </c>
      <c r="BM233" s="228" t="s">
        <v>2023</v>
      </c>
    </row>
    <row r="234" s="2" customFormat="1" ht="21.75" customHeight="1">
      <c r="A234" s="29"/>
      <c r="B234" s="30"/>
      <c r="C234" s="217" t="s">
        <v>654</v>
      </c>
      <c r="D234" s="217" t="s">
        <v>284</v>
      </c>
      <c r="E234" s="218" t="s">
        <v>2024</v>
      </c>
      <c r="F234" s="219" t="s">
        <v>2025</v>
      </c>
      <c r="G234" s="220" t="s">
        <v>719</v>
      </c>
      <c r="H234" s="221">
        <v>1</v>
      </c>
      <c r="I234" s="222">
        <v>4320</v>
      </c>
      <c r="J234" s="222">
        <f>ROUND(I234*H234,2)</f>
        <v>4320</v>
      </c>
      <c r="K234" s="223"/>
      <c r="L234" s="35"/>
      <c r="M234" s="224" t="s">
        <v>1</v>
      </c>
      <c r="N234" s="225" t="s">
        <v>38</v>
      </c>
      <c r="O234" s="226">
        <v>0</v>
      </c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4320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4320</v>
      </c>
      <c r="BL234" s="14" t="s">
        <v>288</v>
      </c>
      <c r="BM234" s="228" t="s">
        <v>2026</v>
      </c>
    </row>
    <row r="235" s="2" customFormat="1" ht="21.75" customHeight="1">
      <c r="A235" s="29"/>
      <c r="B235" s="30"/>
      <c r="C235" s="217" t="s">
        <v>658</v>
      </c>
      <c r="D235" s="217" t="s">
        <v>284</v>
      </c>
      <c r="E235" s="218" t="s">
        <v>2018</v>
      </c>
      <c r="F235" s="219" t="s">
        <v>2019</v>
      </c>
      <c r="G235" s="220" t="s">
        <v>719</v>
      </c>
      <c r="H235" s="221">
        <v>1</v>
      </c>
      <c r="I235" s="222">
        <v>2260</v>
      </c>
      <c r="J235" s="222">
        <f>ROUND(I235*H235,2)</f>
        <v>2260</v>
      </c>
      <c r="K235" s="223"/>
      <c r="L235" s="35"/>
      <c r="M235" s="224" t="s">
        <v>1</v>
      </c>
      <c r="N235" s="225" t="s">
        <v>38</v>
      </c>
      <c r="O235" s="226">
        <v>0</v>
      </c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2260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2260</v>
      </c>
      <c r="BL235" s="14" t="s">
        <v>288</v>
      </c>
      <c r="BM235" s="228" t="s">
        <v>2190</v>
      </c>
    </row>
    <row r="236" s="2" customFormat="1" ht="21.75" customHeight="1">
      <c r="A236" s="29"/>
      <c r="B236" s="30"/>
      <c r="C236" s="217" t="s">
        <v>662</v>
      </c>
      <c r="D236" s="217" t="s">
        <v>284</v>
      </c>
      <c r="E236" s="218" t="s">
        <v>2027</v>
      </c>
      <c r="F236" s="219" t="s">
        <v>2028</v>
      </c>
      <c r="G236" s="220" t="s">
        <v>719</v>
      </c>
      <c r="H236" s="221">
        <v>1</v>
      </c>
      <c r="I236" s="222">
        <v>5800</v>
      </c>
      <c r="J236" s="222">
        <f>ROUND(I236*H236,2)</f>
        <v>5800</v>
      </c>
      <c r="K236" s="223"/>
      <c r="L236" s="35"/>
      <c r="M236" s="224" t="s">
        <v>1</v>
      </c>
      <c r="N236" s="225" t="s">
        <v>38</v>
      </c>
      <c r="O236" s="226">
        <v>0</v>
      </c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5800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5800</v>
      </c>
      <c r="BL236" s="14" t="s">
        <v>288</v>
      </c>
      <c r="BM236" s="228" t="s">
        <v>2029</v>
      </c>
    </row>
    <row r="237" s="12" customFormat="1" ht="22.8" customHeight="1">
      <c r="A237" s="12"/>
      <c r="B237" s="202"/>
      <c r="C237" s="203"/>
      <c r="D237" s="204" t="s">
        <v>72</v>
      </c>
      <c r="E237" s="215" t="s">
        <v>315</v>
      </c>
      <c r="F237" s="215" t="s">
        <v>683</v>
      </c>
      <c r="G237" s="203"/>
      <c r="H237" s="203"/>
      <c r="I237" s="203"/>
      <c r="J237" s="216">
        <f>BK237</f>
        <v>87531.790000000008</v>
      </c>
      <c r="K237" s="203"/>
      <c r="L237" s="207"/>
      <c r="M237" s="208"/>
      <c r="N237" s="209"/>
      <c r="O237" s="209"/>
      <c r="P237" s="210">
        <f>SUM(P238:P253)</f>
        <v>16.079701000000004</v>
      </c>
      <c r="Q237" s="209"/>
      <c r="R237" s="210">
        <f>SUM(R238:R253)</f>
        <v>7.3323685100000002</v>
      </c>
      <c r="S237" s="209"/>
      <c r="T237" s="211">
        <f>SUM(T238:T253)</f>
        <v>0.10755000000000001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2" t="s">
        <v>80</v>
      </c>
      <c r="AT237" s="213" t="s">
        <v>72</v>
      </c>
      <c r="AU237" s="213" t="s">
        <v>80</v>
      </c>
      <c r="AY237" s="212" t="s">
        <v>282</v>
      </c>
      <c r="BK237" s="214">
        <f>SUM(BK238:BK253)</f>
        <v>87531.790000000008</v>
      </c>
    </row>
    <row r="238" s="2" customFormat="1" ht="33" customHeight="1">
      <c r="A238" s="29"/>
      <c r="B238" s="30"/>
      <c r="C238" s="217" t="s">
        <v>666</v>
      </c>
      <c r="D238" s="217" t="s">
        <v>284</v>
      </c>
      <c r="E238" s="218" t="s">
        <v>857</v>
      </c>
      <c r="F238" s="219" t="s">
        <v>858</v>
      </c>
      <c r="G238" s="220" t="s">
        <v>322</v>
      </c>
      <c r="H238" s="221">
        <v>16.25</v>
      </c>
      <c r="I238" s="222">
        <v>256</v>
      </c>
      <c r="J238" s="222">
        <f>ROUND(I238*H238,2)</f>
        <v>4160</v>
      </c>
      <c r="K238" s="223"/>
      <c r="L238" s="35"/>
      <c r="M238" s="224" t="s">
        <v>1</v>
      </c>
      <c r="N238" s="225" t="s">
        <v>38</v>
      </c>
      <c r="O238" s="226">
        <v>0.26800000000000002</v>
      </c>
      <c r="P238" s="226">
        <f>O238*H238</f>
        <v>4.3550000000000004</v>
      </c>
      <c r="Q238" s="226">
        <v>0.15540000000000001</v>
      </c>
      <c r="R238" s="226">
        <f>Q238*H238</f>
        <v>2.5252500000000002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4160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4160</v>
      </c>
      <c r="BL238" s="14" t="s">
        <v>288</v>
      </c>
      <c r="BM238" s="228" t="s">
        <v>973</v>
      </c>
    </row>
    <row r="239" s="2" customFormat="1" ht="16.5" customHeight="1">
      <c r="A239" s="29"/>
      <c r="B239" s="30"/>
      <c r="C239" s="230" t="s">
        <v>670</v>
      </c>
      <c r="D239" s="230" t="s">
        <v>378</v>
      </c>
      <c r="E239" s="231" t="s">
        <v>2030</v>
      </c>
      <c r="F239" s="232" t="s">
        <v>2031</v>
      </c>
      <c r="G239" s="233" t="s">
        <v>322</v>
      </c>
      <c r="H239" s="234">
        <v>17.062999999999999</v>
      </c>
      <c r="I239" s="235">
        <v>174</v>
      </c>
      <c r="J239" s="235">
        <f>ROUND(I239*H239,2)</f>
        <v>2968.96</v>
      </c>
      <c r="K239" s="236"/>
      <c r="L239" s="237"/>
      <c r="M239" s="238" t="s">
        <v>1</v>
      </c>
      <c r="N239" s="239" t="s">
        <v>38</v>
      </c>
      <c r="O239" s="226">
        <v>0</v>
      </c>
      <c r="P239" s="226">
        <f>O239*H239</f>
        <v>0</v>
      </c>
      <c r="Q239" s="226">
        <v>0.080000000000000002</v>
      </c>
      <c r="R239" s="226">
        <f>Q239*H239</f>
        <v>1.36504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311</v>
      </c>
      <c r="AT239" s="228" t="s">
        <v>378</v>
      </c>
      <c r="AU239" s="228" t="s">
        <v>82</v>
      </c>
      <c r="AY239" s="14" t="s">
        <v>282</v>
      </c>
      <c r="BE239" s="229">
        <f>IF(N239="základní",J239,0)</f>
        <v>2968.96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2968.96</v>
      </c>
      <c r="BL239" s="14" t="s">
        <v>288</v>
      </c>
      <c r="BM239" s="228" t="s">
        <v>975</v>
      </c>
    </row>
    <row r="240" s="2" customFormat="1" ht="21.75" customHeight="1">
      <c r="A240" s="29"/>
      <c r="B240" s="30"/>
      <c r="C240" s="217" t="s">
        <v>675</v>
      </c>
      <c r="D240" s="217" t="s">
        <v>284</v>
      </c>
      <c r="E240" s="218" t="s">
        <v>860</v>
      </c>
      <c r="F240" s="219" t="s">
        <v>861</v>
      </c>
      <c r="G240" s="220" t="s">
        <v>356</v>
      </c>
      <c r="H240" s="221">
        <v>0.48799999999999999</v>
      </c>
      <c r="I240" s="222">
        <v>3020</v>
      </c>
      <c r="J240" s="222">
        <f>ROUND(I240*H240,2)</f>
        <v>1473.76</v>
      </c>
      <c r="K240" s="223"/>
      <c r="L240" s="35"/>
      <c r="M240" s="224" t="s">
        <v>1</v>
      </c>
      <c r="N240" s="225" t="s">
        <v>38</v>
      </c>
      <c r="O240" s="226">
        <v>1.442</v>
      </c>
      <c r="P240" s="226">
        <f>O240*H240</f>
        <v>0.70369599999999999</v>
      </c>
      <c r="Q240" s="226">
        <v>2.2563399999999998</v>
      </c>
      <c r="R240" s="226">
        <f>Q240*H240</f>
        <v>1.1010939199999998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1473.76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1473.76</v>
      </c>
      <c r="BL240" s="14" t="s">
        <v>288</v>
      </c>
      <c r="BM240" s="228" t="s">
        <v>2032</v>
      </c>
    </row>
    <row r="241" s="2" customFormat="1" ht="33" customHeight="1">
      <c r="A241" s="29"/>
      <c r="B241" s="30"/>
      <c r="C241" s="217" t="s">
        <v>679</v>
      </c>
      <c r="D241" s="217" t="s">
        <v>284</v>
      </c>
      <c r="E241" s="218" t="s">
        <v>693</v>
      </c>
      <c r="F241" s="219" t="s">
        <v>694</v>
      </c>
      <c r="G241" s="220" t="s">
        <v>322</v>
      </c>
      <c r="H241" s="221">
        <v>7.7999999999999998</v>
      </c>
      <c r="I241" s="222">
        <v>115</v>
      </c>
      <c r="J241" s="222">
        <f>ROUND(I241*H241,2)</f>
        <v>897</v>
      </c>
      <c r="K241" s="223"/>
      <c r="L241" s="35"/>
      <c r="M241" s="224" t="s">
        <v>1</v>
      </c>
      <c r="N241" s="225" t="s">
        <v>38</v>
      </c>
      <c r="O241" s="226">
        <v>0</v>
      </c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897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897</v>
      </c>
      <c r="BL241" s="14" t="s">
        <v>288</v>
      </c>
      <c r="BM241" s="228" t="s">
        <v>2033</v>
      </c>
    </row>
    <row r="242" s="2" customFormat="1" ht="21.75" customHeight="1">
      <c r="A242" s="29"/>
      <c r="B242" s="30"/>
      <c r="C242" s="217" t="s">
        <v>684</v>
      </c>
      <c r="D242" s="217" t="s">
        <v>284</v>
      </c>
      <c r="E242" s="218" t="s">
        <v>705</v>
      </c>
      <c r="F242" s="219" t="s">
        <v>706</v>
      </c>
      <c r="G242" s="220" t="s">
        <v>322</v>
      </c>
      <c r="H242" s="221">
        <v>7.7999999999999998</v>
      </c>
      <c r="I242" s="222">
        <v>84</v>
      </c>
      <c r="J242" s="222">
        <f>ROUND(I242*H242,2)</f>
        <v>655.20000000000005</v>
      </c>
      <c r="K242" s="223"/>
      <c r="L242" s="35"/>
      <c r="M242" s="224" t="s">
        <v>1</v>
      </c>
      <c r="N242" s="225" t="s">
        <v>38</v>
      </c>
      <c r="O242" s="226">
        <v>0.19600000000000001</v>
      </c>
      <c r="P242" s="226">
        <f>O242*H242</f>
        <v>1.5287999999999999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655.20000000000005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655.20000000000005</v>
      </c>
      <c r="BL242" s="14" t="s">
        <v>288</v>
      </c>
      <c r="BM242" s="228" t="s">
        <v>2191</v>
      </c>
    </row>
    <row r="243" s="2" customFormat="1" ht="21.75" customHeight="1">
      <c r="A243" s="29"/>
      <c r="B243" s="30"/>
      <c r="C243" s="217" t="s">
        <v>688</v>
      </c>
      <c r="D243" s="217" t="s">
        <v>284</v>
      </c>
      <c r="E243" s="218" t="s">
        <v>2041</v>
      </c>
      <c r="F243" s="219" t="s">
        <v>2042</v>
      </c>
      <c r="G243" s="220" t="s">
        <v>356</v>
      </c>
      <c r="H243" s="221">
        <v>20.198</v>
      </c>
      <c r="I243" s="222">
        <v>37.200000000000003</v>
      </c>
      <c r="J243" s="222">
        <f>ROUND(I243*H243,2)</f>
        <v>751.37</v>
      </c>
      <c r="K243" s="223"/>
      <c r="L243" s="35"/>
      <c r="M243" s="224" t="s">
        <v>1</v>
      </c>
      <c r="N243" s="225" t="s">
        <v>38</v>
      </c>
      <c r="O243" s="226">
        <v>0.114</v>
      </c>
      <c r="P243" s="226">
        <f>O243*H243</f>
        <v>2.3025720000000001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751.37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751.37</v>
      </c>
      <c r="BL243" s="14" t="s">
        <v>288</v>
      </c>
      <c r="BM243" s="228" t="s">
        <v>2043</v>
      </c>
    </row>
    <row r="244" s="2" customFormat="1" ht="16.5" customHeight="1">
      <c r="A244" s="29"/>
      <c r="B244" s="30"/>
      <c r="C244" s="230" t="s">
        <v>692</v>
      </c>
      <c r="D244" s="230" t="s">
        <v>378</v>
      </c>
      <c r="E244" s="231" t="s">
        <v>2044</v>
      </c>
      <c r="F244" s="232" t="s">
        <v>2045</v>
      </c>
      <c r="G244" s="233" t="s">
        <v>356</v>
      </c>
      <c r="H244" s="234">
        <v>20.198</v>
      </c>
      <c r="I244" s="235">
        <v>46.200000000000003</v>
      </c>
      <c r="J244" s="235">
        <f>ROUND(I244*H244,2)</f>
        <v>933.14999999999998</v>
      </c>
      <c r="K244" s="236"/>
      <c r="L244" s="237"/>
      <c r="M244" s="238" t="s">
        <v>1</v>
      </c>
      <c r="N244" s="239" t="s">
        <v>38</v>
      </c>
      <c r="O244" s="226">
        <v>0</v>
      </c>
      <c r="P244" s="226">
        <f>O244*H244</f>
        <v>0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311</v>
      </c>
      <c r="AT244" s="228" t="s">
        <v>378</v>
      </c>
      <c r="AU244" s="228" t="s">
        <v>82</v>
      </c>
      <c r="AY244" s="14" t="s">
        <v>282</v>
      </c>
      <c r="BE244" s="229">
        <f>IF(N244="základní",J244,0)</f>
        <v>933.14999999999998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933.14999999999998</v>
      </c>
      <c r="BL244" s="14" t="s">
        <v>288</v>
      </c>
      <c r="BM244" s="228" t="s">
        <v>2046</v>
      </c>
    </row>
    <row r="245" s="2" customFormat="1" ht="21.75" customHeight="1">
      <c r="A245" s="29"/>
      <c r="B245" s="30"/>
      <c r="C245" s="217" t="s">
        <v>696</v>
      </c>
      <c r="D245" s="217" t="s">
        <v>284</v>
      </c>
      <c r="E245" s="218" t="s">
        <v>2047</v>
      </c>
      <c r="F245" s="219" t="s">
        <v>2048</v>
      </c>
      <c r="G245" s="220" t="s">
        <v>356</v>
      </c>
      <c r="H245" s="221">
        <v>20.198</v>
      </c>
      <c r="I245" s="222">
        <v>57.600000000000001</v>
      </c>
      <c r="J245" s="222">
        <f>ROUND(I245*H245,2)</f>
        <v>1163.4000000000001</v>
      </c>
      <c r="K245" s="223"/>
      <c r="L245" s="35"/>
      <c r="M245" s="224" t="s">
        <v>1</v>
      </c>
      <c r="N245" s="225" t="s">
        <v>38</v>
      </c>
      <c r="O245" s="226">
        <v>0.035000000000000003</v>
      </c>
      <c r="P245" s="226">
        <f>O245*H245</f>
        <v>0.70693000000000006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1163.4000000000001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1163.4000000000001</v>
      </c>
      <c r="BL245" s="14" t="s">
        <v>288</v>
      </c>
      <c r="BM245" s="228" t="s">
        <v>2049</v>
      </c>
    </row>
    <row r="246" s="2" customFormat="1" ht="21.75" customHeight="1">
      <c r="A246" s="29"/>
      <c r="B246" s="30"/>
      <c r="C246" s="217" t="s">
        <v>700</v>
      </c>
      <c r="D246" s="217" t="s">
        <v>284</v>
      </c>
      <c r="E246" s="218" t="s">
        <v>2053</v>
      </c>
      <c r="F246" s="219" t="s">
        <v>2054</v>
      </c>
      <c r="G246" s="220" t="s">
        <v>287</v>
      </c>
      <c r="H246" s="221">
        <v>4.9089999999999998</v>
      </c>
      <c r="I246" s="222">
        <v>56.799999999999997</v>
      </c>
      <c r="J246" s="222">
        <f>ROUND(I246*H246,2)</f>
        <v>278.82999999999998</v>
      </c>
      <c r="K246" s="223"/>
      <c r="L246" s="35"/>
      <c r="M246" s="224" t="s">
        <v>1</v>
      </c>
      <c r="N246" s="225" t="s">
        <v>38</v>
      </c>
      <c r="O246" s="226">
        <v>0.17100000000000001</v>
      </c>
      <c r="P246" s="226">
        <f>O246*H246</f>
        <v>0.83943900000000005</v>
      </c>
      <c r="Q246" s="226">
        <v>1.0000000000000001E-05</v>
      </c>
      <c r="R246" s="226">
        <f>Q246*H246</f>
        <v>4.9089999999999999E-05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278.82999999999998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278.82999999999998</v>
      </c>
      <c r="BL246" s="14" t="s">
        <v>288</v>
      </c>
      <c r="BM246" s="228" t="s">
        <v>2055</v>
      </c>
    </row>
    <row r="247" s="2" customFormat="1" ht="21.75" customHeight="1">
      <c r="A247" s="29"/>
      <c r="B247" s="30"/>
      <c r="C247" s="217" t="s">
        <v>704</v>
      </c>
      <c r="D247" s="217" t="s">
        <v>284</v>
      </c>
      <c r="E247" s="218" t="s">
        <v>2056</v>
      </c>
      <c r="F247" s="219" t="s">
        <v>2057</v>
      </c>
      <c r="G247" s="220" t="s">
        <v>287</v>
      </c>
      <c r="H247" s="221">
        <v>4.9089999999999998</v>
      </c>
      <c r="I247" s="222">
        <v>31.699999999999999</v>
      </c>
      <c r="J247" s="222">
        <f>ROUND(I247*H247,2)</f>
        <v>155.62000000000001</v>
      </c>
      <c r="K247" s="223"/>
      <c r="L247" s="35"/>
      <c r="M247" s="224" t="s">
        <v>1</v>
      </c>
      <c r="N247" s="225" t="s">
        <v>38</v>
      </c>
      <c r="O247" s="226">
        <v>0.096000000000000002</v>
      </c>
      <c r="P247" s="226">
        <f>O247*H247</f>
        <v>0.47126400000000002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155.62000000000001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155.62000000000001</v>
      </c>
      <c r="BL247" s="14" t="s">
        <v>288</v>
      </c>
      <c r="BM247" s="228" t="s">
        <v>2058</v>
      </c>
    </row>
    <row r="248" s="2" customFormat="1" ht="21.75" customHeight="1">
      <c r="A248" s="29"/>
      <c r="B248" s="30"/>
      <c r="C248" s="217" t="s">
        <v>708</v>
      </c>
      <c r="D248" s="217" t="s">
        <v>284</v>
      </c>
      <c r="E248" s="218" t="s">
        <v>2059</v>
      </c>
      <c r="F248" s="219" t="s">
        <v>2060</v>
      </c>
      <c r="G248" s="220" t="s">
        <v>322</v>
      </c>
      <c r="H248" s="221">
        <v>7.2000000000000002</v>
      </c>
      <c r="I248" s="222">
        <v>140</v>
      </c>
      <c r="J248" s="222">
        <f>ROUND(I248*H248,2)</f>
        <v>1008</v>
      </c>
      <c r="K248" s="223"/>
      <c r="L248" s="35"/>
      <c r="M248" s="224" t="s">
        <v>1</v>
      </c>
      <c r="N248" s="225" t="s">
        <v>38</v>
      </c>
      <c r="O248" s="226">
        <v>0.35999999999999999</v>
      </c>
      <c r="P248" s="226">
        <f>O248*H248</f>
        <v>2.5920000000000001</v>
      </c>
      <c r="Q248" s="226">
        <v>2.0000000000000002E-05</v>
      </c>
      <c r="R248" s="226">
        <f>Q248*H248</f>
        <v>0.000144</v>
      </c>
      <c r="S248" s="226">
        <v>0.001</v>
      </c>
      <c r="T248" s="227">
        <f>S248*H248</f>
        <v>0.0072000000000000007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1008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1008</v>
      </c>
      <c r="BL248" s="14" t="s">
        <v>288</v>
      </c>
      <c r="BM248" s="228" t="s">
        <v>2192</v>
      </c>
    </row>
    <row r="249" s="2" customFormat="1" ht="21.75" customHeight="1">
      <c r="A249" s="29"/>
      <c r="B249" s="30"/>
      <c r="C249" s="217" t="s">
        <v>712</v>
      </c>
      <c r="D249" s="217" t="s">
        <v>284</v>
      </c>
      <c r="E249" s="218" t="s">
        <v>2062</v>
      </c>
      <c r="F249" s="219" t="s">
        <v>2063</v>
      </c>
      <c r="G249" s="220" t="s">
        <v>322</v>
      </c>
      <c r="H249" s="221">
        <v>0.90000000000000002</v>
      </c>
      <c r="I249" s="222">
        <v>2310</v>
      </c>
      <c r="J249" s="222">
        <f>ROUND(I249*H249,2)</f>
        <v>2079</v>
      </c>
      <c r="K249" s="223"/>
      <c r="L249" s="35"/>
      <c r="M249" s="224" t="s">
        <v>1</v>
      </c>
      <c r="N249" s="225" t="s">
        <v>38</v>
      </c>
      <c r="O249" s="226">
        <v>1</v>
      </c>
      <c r="P249" s="226">
        <f>O249*H249</f>
        <v>0.90000000000000002</v>
      </c>
      <c r="Q249" s="226">
        <v>0.00067000000000000002</v>
      </c>
      <c r="R249" s="226">
        <f>Q249*H249</f>
        <v>0.00060300000000000002</v>
      </c>
      <c r="S249" s="226">
        <v>0.02</v>
      </c>
      <c r="T249" s="227">
        <f>S249*H249</f>
        <v>0.018000000000000002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2079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2079</v>
      </c>
      <c r="BL249" s="14" t="s">
        <v>288</v>
      </c>
      <c r="BM249" s="228" t="s">
        <v>2064</v>
      </c>
    </row>
    <row r="250" s="2" customFormat="1" ht="21.75" customHeight="1">
      <c r="A250" s="29"/>
      <c r="B250" s="30"/>
      <c r="C250" s="217" t="s">
        <v>716</v>
      </c>
      <c r="D250" s="217" t="s">
        <v>284</v>
      </c>
      <c r="E250" s="218" t="s">
        <v>2065</v>
      </c>
      <c r="F250" s="219" t="s">
        <v>2066</v>
      </c>
      <c r="G250" s="220" t="s">
        <v>322</v>
      </c>
      <c r="H250" s="221">
        <v>0.29999999999999999</v>
      </c>
      <c r="I250" s="222">
        <v>3450</v>
      </c>
      <c r="J250" s="222">
        <f>ROUND(I250*H250,2)</f>
        <v>1035</v>
      </c>
      <c r="K250" s="223"/>
      <c r="L250" s="35"/>
      <c r="M250" s="224" t="s">
        <v>1</v>
      </c>
      <c r="N250" s="225" t="s">
        <v>38</v>
      </c>
      <c r="O250" s="226">
        <v>1.8999999999999999</v>
      </c>
      <c r="P250" s="226">
        <f>O250*H250</f>
        <v>0.56999999999999995</v>
      </c>
      <c r="Q250" s="226">
        <v>0.00093000000000000005</v>
      </c>
      <c r="R250" s="226">
        <f>Q250*H250</f>
        <v>0.00027900000000000001</v>
      </c>
      <c r="S250" s="226">
        <v>0.070000000000000007</v>
      </c>
      <c r="T250" s="227">
        <f>S250*H250</f>
        <v>0.021000000000000001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1035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1035</v>
      </c>
      <c r="BL250" s="14" t="s">
        <v>288</v>
      </c>
      <c r="BM250" s="228" t="s">
        <v>2193</v>
      </c>
    </row>
    <row r="251" s="2" customFormat="1" ht="21.75" customHeight="1">
      <c r="A251" s="29"/>
      <c r="B251" s="30"/>
      <c r="C251" s="217" t="s">
        <v>723</v>
      </c>
      <c r="D251" s="217" t="s">
        <v>284</v>
      </c>
      <c r="E251" s="218" t="s">
        <v>2068</v>
      </c>
      <c r="F251" s="219" t="s">
        <v>2069</v>
      </c>
      <c r="G251" s="220" t="s">
        <v>322</v>
      </c>
      <c r="H251" s="221">
        <v>0.14999999999999999</v>
      </c>
      <c r="I251" s="222">
        <v>5640</v>
      </c>
      <c r="J251" s="222">
        <f>ROUND(I251*H251,2)</f>
        <v>846</v>
      </c>
      <c r="K251" s="223"/>
      <c r="L251" s="35"/>
      <c r="M251" s="224" t="s">
        <v>1</v>
      </c>
      <c r="N251" s="225" t="s">
        <v>38</v>
      </c>
      <c r="O251" s="226">
        <v>3.2000000000000002</v>
      </c>
      <c r="P251" s="226">
        <f>O251*H251</f>
        <v>0.47999999999999998</v>
      </c>
      <c r="Q251" s="226">
        <v>0.0025899999999999999</v>
      </c>
      <c r="R251" s="226">
        <f>Q251*H251</f>
        <v>0.00038849999999999996</v>
      </c>
      <c r="S251" s="226">
        <v>0.126</v>
      </c>
      <c r="T251" s="227">
        <f>S251*H251</f>
        <v>0.0189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846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846</v>
      </c>
      <c r="BL251" s="14" t="s">
        <v>288</v>
      </c>
      <c r="BM251" s="228" t="s">
        <v>2070</v>
      </c>
    </row>
    <row r="252" s="2" customFormat="1" ht="21.75" customHeight="1">
      <c r="A252" s="29"/>
      <c r="B252" s="30"/>
      <c r="C252" s="217" t="s">
        <v>727</v>
      </c>
      <c r="D252" s="217" t="s">
        <v>284</v>
      </c>
      <c r="E252" s="218" t="s">
        <v>2071</v>
      </c>
      <c r="F252" s="219" t="s">
        <v>2072</v>
      </c>
      <c r="G252" s="220" t="s">
        <v>322</v>
      </c>
      <c r="H252" s="221">
        <v>0.14999999999999999</v>
      </c>
      <c r="I252" s="222">
        <v>7510</v>
      </c>
      <c r="J252" s="222">
        <f>ROUND(I252*H252,2)</f>
        <v>1126.5</v>
      </c>
      <c r="K252" s="223"/>
      <c r="L252" s="35"/>
      <c r="M252" s="224" t="s">
        <v>1</v>
      </c>
      <c r="N252" s="225" t="s">
        <v>38</v>
      </c>
      <c r="O252" s="226">
        <v>4.2000000000000002</v>
      </c>
      <c r="P252" s="226">
        <f>O252*H252</f>
        <v>0.63</v>
      </c>
      <c r="Q252" s="226">
        <v>0.0043400000000000001</v>
      </c>
      <c r="R252" s="226">
        <f>Q252*H252</f>
        <v>0.00065099999999999999</v>
      </c>
      <c r="S252" s="226">
        <v>0.28299999999999997</v>
      </c>
      <c r="T252" s="227">
        <f>S252*H252</f>
        <v>0.042449999999999995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1126.5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1126.5</v>
      </c>
      <c r="BL252" s="14" t="s">
        <v>288</v>
      </c>
      <c r="BM252" s="228" t="s">
        <v>2073</v>
      </c>
    </row>
    <row r="253" s="2" customFormat="1" ht="21.75" customHeight="1">
      <c r="A253" s="29"/>
      <c r="B253" s="30"/>
      <c r="C253" s="217" t="s">
        <v>731</v>
      </c>
      <c r="D253" s="217" t="s">
        <v>284</v>
      </c>
      <c r="E253" s="218" t="s">
        <v>2074</v>
      </c>
      <c r="F253" s="219" t="s">
        <v>2075</v>
      </c>
      <c r="G253" s="220" t="s">
        <v>501</v>
      </c>
      <c r="H253" s="221">
        <v>1</v>
      </c>
      <c r="I253" s="222">
        <v>68000</v>
      </c>
      <c r="J253" s="222">
        <f>ROUND(I253*H253,2)</f>
        <v>68000</v>
      </c>
      <c r="K253" s="223"/>
      <c r="L253" s="35"/>
      <c r="M253" s="224" t="s">
        <v>1</v>
      </c>
      <c r="N253" s="225" t="s">
        <v>38</v>
      </c>
      <c r="O253" s="226">
        <v>0</v>
      </c>
      <c r="P253" s="226">
        <f>O253*H253</f>
        <v>0</v>
      </c>
      <c r="Q253" s="226">
        <v>2.33887</v>
      </c>
      <c r="R253" s="226">
        <f>Q253*H253</f>
        <v>2.33887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544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68000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68000</v>
      </c>
      <c r="BL253" s="14" t="s">
        <v>544</v>
      </c>
      <c r="BM253" s="228" t="s">
        <v>2194</v>
      </c>
    </row>
    <row r="254" s="12" customFormat="1" ht="22.8" customHeight="1">
      <c r="A254" s="12"/>
      <c r="B254" s="202"/>
      <c r="C254" s="203"/>
      <c r="D254" s="204" t="s">
        <v>72</v>
      </c>
      <c r="E254" s="215" t="s">
        <v>755</v>
      </c>
      <c r="F254" s="215" t="s">
        <v>756</v>
      </c>
      <c r="G254" s="203"/>
      <c r="H254" s="203"/>
      <c r="I254" s="203"/>
      <c r="J254" s="216">
        <f>BK254</f>
        <v>56399.860000000001</v>
      </c>
      <c r="K254" s="203"/>
      <c r="L254" s="207"/>
      <c r="M254" s="208"/>
      <c r="N254" s="209"/>
      <c r="O254" s="209"/>
      <c r="P254" s="210">
        <f>P255</f>
        <v>35.602944000000001</v>
      </c>
      <c r="Q254" s="209"/>
      <c r="R254" s="210">
        <f>R255</f>
        <v>0</v>
      </c>
      <c r="S254" s="209"/>
      <c r="T254" s="211">
        <f>T255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2" t="s">
        <v>80</v>
      </c>
      <c r="AT254" s="213" t="s">
        <v>72</v>
      </c>
      <c r="AU254" s="213" t="s">
        <v>80</v>
      </c>
      <c r="AY254" s="212" t="s">
        <v>282</v>
      </c>
      <c r="BK254" s="214">
        <f>BK255</f>
        <v>56399.860000000001</v>
      </c>
    </row>
    <row r="255" s="2" customFormat="1" ht="21.75" customHeight="1">
      <c r="A255" s="29"/>
      <c r="B255" s="30"/>
      <c r="C255" s="217" t="s">
        <v>735</v>
      </c>
      <c r="D255" s="217" t="s">
        <v>284</v>
      </c>
      <c r="E255" s="218" t="s">
        <v>2077</v>
      </c>
      <c r="F255" s="219" t="s">
        <v>2078</v>
      </c>
      <c r="G255" s="220" t="s">
        <v>429</v>
      </c>
      <c r="H255" s="221">
        <v>85.584000000000003</v>
      </c>
      <c r="I255" s="222">
        <v>659</v>
      </c>
      <c r="J255" s="222">
        <f>ROUND(I255*H255,2)</f>
        <v>56399.860000000001</v>
      </c>
      <c r="K255" s="223"/>
      <c r="L255" s="35"/>
      <c r="M255" s="224" t="s">
        <v>1</v>
      </c>
      <c r="N255" s="225" t="s">
        <v>38</v>
      </c>
      <c r="O255" s="226">
        <v>0.41599999999999998</v>
      </c>
      <c r="P255" s="226">
        <f>O255*H255</f>
        <v>35.602944000000001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56399.860000000001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56399.860000000001</v>
      </c>
      <c r="BL255" s="14" t="s">
        <v>288</v>
      </c>
      <c r="BM255" s="228" t="s">
        <v>994</v>
      </c>
    </row>
    <row r="256" s="12" customFormat="1" ht="25.92" customHeight="1">
      <c r="A256" s="12"/>
      <c r="B256" s="202"/>
      <c r="C256" s="203"/>
      <c r="D256" s="204" t="s">
        <v>72</v>
      </c>
      <c r="E256" s="205" t="s">
        <v>2079</v>
      </c>
      <c r="F256" s="205" t="s">
        <v>2080</v>
      </c>
      <c r="G256" s="203"/>
      <c r="H256" s="203"/>
      <c r="I256" s="203"/>
      <c r="J256" s="206">
        <f>BK256</f>
        <v>41857.729999999996</v>
      </c>
      <c r="K256" s="203"/>
      <c r="L256" s="207"/>
      <c r="M256" s="208"/>
      <c r="N256" s="209"/>
      <c r="O256" s="209"/>
      <c r="P256" s="210">
        <f>P257+P265</f>
        <v>11.731984000000001</v>
      </c>
      <c r="Q256" s="209"/>
      <c r="R256" s="210">
        <f>R257+R265</f>
        <v>0.26049800000000001</v>
      </c>
      <c r="S256" s="209"/>
      <c r="T256" s="211">
        <f>T257+T265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2" t="s">
        <v>82</v>
      </c>
      <c r="AT256" s="213" t="s">
        <v>72</v>
      </c>
      <c r="AU256" s="213" t="s">
        <v>73</v>
      </c>
      <c r="AY256" s="212" t="s">
        <v>282</v>
      </c>
      <c r="BK256" s="214">
        <f>BK257+BK265</f>
        <v>41857.729999999996</v>
      </c>
    </row>
    <row r="257" s="12" customFormat="1" ht="22.8" customHeight="1">
      <c r="A257" s="12"/>
      <c r="B257" s="202"/>
      <c r="C257" s="203"/>
      <c r="D257" s="204" t="s">
        <v>72</v>
      </c>
      <c r="E257" s="215" t="s">
        <v>2081</v>
      </c>
      <c r="F257" s="215" t="s">
        <v>2082</v>
      </c>
      <c r="G257" s="203"/>
      <c r="H257" s="203"/>
      <c r="I257" s="203"/>
      <c r="J257" s="216">
        <f>BK257</f>
        <v>4977.9899999999998</v>
      </c>
      <c r="K257" s="203"/>
      <c r="L257" s="207"/>
      <c r="M257" s="208"/>
      <c r="N257" s="209"/>
      <c r="O257" s="209"/>
      <c r="P257" s="210">
        <f>SUM(P258:P264)</f>
        <v>5.7469330000000003</v>
      </c>
      <c r="Q257" s="209"/>
      <c r="R257" s="210">
        <f>SUM(R258:R264)</f>
        <v>0.12657800000000002</v>
      </c>
      <c r="S257" s="209"/>
      <c r="T257" s="211">
        <f>SUM(T258:T264)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2" t="s">
        <v>82</v>
      </c>
      <c r="AT257" s="213" t="s">
        <v>72</v>
      </c>
      <c r="AU257" s="213" t="s">
        <v>80</v>
      </c>
      <c r="AY257" s="212" t="s">
        <v>282</v>
      </c>
      <c r="BK257" s="214">
        <f>SUM(BK258:BK264)</f>
        <v>4977.9899999999998</v>
      </c>
    </row>
    <row r="258" s="2" customFormat="1" ht="21.75" customHeight="1">
      <c r="A258" s="29"/>
      <c r="B258" s="30"/>
      <c r="C258" s="217" t="s">
        <v>739</v>
      </c>
      <c r="D258" s="217" t="s">
        <v>284</v>
      </c>
      <c r="E258" s="218" t="s">
        <v>2083</v>
      </c>
      <c r="F258" s="219" t="s">
        <v>2084</v>
      </c>
      <c r="G258" s="220" t="s">
        <v>287</v>
      </c>
      <c r="H258" s="221">
        <v>2.6480000000000001</v>
      </c>
      <c r="I258" s="222">
        <v>10.1</v>
      </c>
      <c r="J258" s="222">
        <f>ROUND(I258*H258,2)</f>
        <v>26.739999999999998</v>
      </c>
      <c r="K258" s="223"/>
      <c r="L258" s="35"/>
      <c r="M258" s="224" t="s">
        <v>1</v>
      </c>
      <c r="N258" s="225" t="s">
        <v>38</v>
      </c>
      <c r="O258" s="226">
        <v>0.024</v>
      </c>
      <c r="P258" s="226">
        <f>O258*H258</f>
        <v>0.063552000000000011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345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26.739999999999998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26.739999999999998</v>
      </c>
      <c r="BL258" s="14" t="s">
        <v>345</v>
      </c>
      <c r="BM258" s="228" t="s">
        <v>2195</v>
      </c>
    </row>
    <row r="259" s="2" customFormat="1" ht="21.75" customHeight="1">
      <c r="A259" s="29"/>
      <c r="B259" s="30"/>
      <c r="C259" s="217" t="s">
        <v>743</v>
      </c>
      <c r="D259" s="217" t="s">
        <v>284</v>
      </c>
      <c r="E259" s="218" t="s">
        <v>2086</v>
      </c>
      <c r="F259" s="219" t="s">
        <v>2087</v>
      </c>
      <c r="G259" s="220" t="s">
        <v>287</v>
      </c>
      <c r="H259" s="221">
        <v>15.593999999999999</v>
      </c>
      <c r="I259" s="222">
        <v>22</v>
      </c>
      <c r="J259" s="222">
        <f>ROUND(I259*H259,2)</f>
        <v>343.06999999999999</v>
      </c>
      <c r="K259" s="223"/>
      <c r="L259" s="35"/>
      <c r="M259" s="224" t="s">
        <v>1</v>
      </c>
      <c r="N259" s="225" t="s">
        <v>38</v>
      </c>
      <c r="O259" s="226">
        <v>0.053999999999999999</v>
      </c>
      <c r="P259" s="226">
        <f>O259*H259</f>
        <v>0.84207599999999994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345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343.06999999999999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343.06999999999999</v>
      </c>
      <c r="BL259" s="14" t="s">
        <v>345</v>
      </c>
      <c r="BM259" s="228" t="s">
        <v>2196</v>
      </c>
    </row>
    <row r="260" s="2" customFormat="1" ht="16.5" customHeight="1">
      <c r="A260" s="29"/>
      <c r="B260" s="30"/>
      <c r="C260" s="230" t="s">
        <v>747</v>
      </c>
      <c r="D260" s="230" t="s">
        <v>378</v>
      </c>
      <c r="E260" s="231" t="s">
        <v>2089</v>
      </c>
      <c r="F260" s="232" t="s">
        <v>2090</v>
      </c>
      <c r="G260" s="233" t="s">
        <v>429</v>
      </c>
      <c r="H260" s="234">
        <v>0.0060000000000000001</v>
      </c>
      <c r="I260" s="235">
        <v>48300</v>
      </c>
      <c r="J260" s="235">
        <f>ROUND(I260*H260,2)</f>
        <v>289.80000000000001</v>
      </c>
      <c r="K260" s="236"/>
      <c r="L260" s="237"/>
      <c r="M260" s="238" t="s">
        <v>1</v>
      </c>
      <c r="N260" s="239" t="s">
        <v>38</v>
      </c>
      <c r="O260" s="226">
        <v>0</v>
      </c>
      <c r="P260" s="226">
        <f>O260*H260</f>
        <v>0</v>
      </c>
      <c r="Q260" s="226">
        <v>1</v>
      </c>
      <c r="R260" s="226">
        <f>Q260*H260</f>
        <v>0.0060000000000000001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410</v>
      </c>
      <c r="AT260" s="228" t="s">
        <v>378</v>
      </c>
      <c r="AU260" s="228" t="s">
        <v>82</v>
      </c>
      <c r="AY260" s="14" t="s">
        <v>282</v>
      </c>
      <c r="BE260" s="229">
        <f>IF(N260="základní",J260,0)</f>
        <v>289.80000000000001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289.80000000000001</v>
      </c>
      <c r="BL260" s="14" t="s">
        <v>345</v>
      </c>
      <c r="BM260" s="228" t="s">
        <v>2091</v>
      </c>
    </row>
    <row r="261" s="2" customFormat="1" ht="21.75" customHeight="1">
      <c r="A261" s="29"/>
      <c r="B261" s="30"/>
      <c r="C261" s="217" t="s">
        <v>751</v>
      </c>
      <c r="D261" s="217" t="s">
        <v>284</v>
      </c>
      <c r="E261" s="218" t="s">
        <v>2092</v>
      </c>
      <c r="F261" s="219" t="s">
        <v>2093</v>
      </c>
      <c r="G261" s="220" t="s">
        <v>287</v>
      </c>
      <c r="H261" s="221">
        <v>2.6480000000000001</v>
      </c>
      <c r="I261" s="222">
        <v>102</v>
      </c>
      <c r="J261" s="222">
        <f>ROUND(I261*H261,2)</f>
        <v>270.10000000000002</v>
      </c>
      <c r="K261" s="223"/>
      <c r="L261" s="35"/>
      <c r="M261" s="224" t="s">
        <v>1</v>
      </c>
      <c r="N261" s="225" t="s">
        <v>38</v>
      </c>
      <c r="O261" s="226">
        <v>0.222</v>
      </c>
      <c r="P261" s="226">
        <f>O261*H261</f>
        <v>0.58785600000000005</v>
      </c>
      <c r="Q261" s="226">
        <v>0.00040000000000000002</v>
      </c>
      <c r="R261" s="226">
        <f>Q261*H261</f>
        <v>0.0010592000000000002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345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270.10000000000002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270.10000000000002</v>
      </c>
      <c r="BL261" s="14" t="s">
        <v>345</v>
      </c>
      <c r="BM261" s="228" t="s">
        <v>2197</v>
      </c>
    </row>
    <row r="262" s="2" customFormat="1" ht="21.75" customHeight="1">
      <c r="A262" s="29"/>
      <c r="B262" s="30"/>
      <c r="C262" s="217" t="s">
        <v>757</v>
      </c>
      <c r="D262" s="217" t="s">
        <v>284</v>
      </c>
      <c r="E262" s="218" t="s">
        <v>2095</v>
      </c>
      <c r="F262" s="219" t="s">
        <v>2096</v>
      </c>
      <c r="G262" s="220" t="s">
        <v>287</v>
      </c>
      <c r="H262" s="221">
        <v>15.593999999999999</v>
      </c>
      <c r="I262" s="222">
        <v>117</v>
      </c>
      <c r="J262" s="222">
        <f>ROUND(I262*H262,2)</f>
        <v>1824.5</v>
      </c>
      <c r="K262" s="223"/>
      <c r="L262" s="35"/>
      <c r="M262" s="224" t="s">
        <v>1</v>
      </c>
      <c r="N262" s="225" t="s">
        <v>38</v>
      </c>
      <c r="O262" s="226">
        <v>0.26000000000000001</v>
      </c>
      <c r="P262" s="226">
        <f>O262*H262</f>
        <v>4.0544399999999996</v>
      </c>
      <c r="Q262" s="226">
        <v>0.00040000000000000002</v>
      </c>
      <c r="R262" s="226">
        <f>Q262*H262</f>
        <v>0.0062376000000000003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345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1824.5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1824.5</v>
      </c>
      <c r="BL262" s="14" t="s">
        <v>345</v>
      </c>
      <c r="BM262" s="228" t="s">
        <v>2198</v>
      </c>
    </row>
    <row r="263" s="2" customFormat="1" ht="33" customHeight="1">
      <c r="A263" s="29"/>
      <c r="B263" s="30"/>
      <c r="C263" s="230" t="s">
        <v>764</v>
      </c>
      <c r="D263" s="230" t="s">
        <v>378</v>
      </c>
      <c r="E263" s="231" t="s">
        <v>2098</v>
      </c>
      <c r="F263" s="232" t="s">
        <v>2099</v>
      </c>
      <c r="G263" s="233" t="s">
        <v>287</v>
      </c>
      <c r="H263" s="234">
        <v>20.978000000000002</v>
      </c>
      <c r="I263" s="235">
        <v>100</v>
      </c>
      <c r="J263" s="235">
        <f>ROUND(I263*H263,2)</f>
        <v>2097.8000000000002</v>
      </c>
      <c r="K263" s="236"/>
      <c r="L263" s="237"/>
      <c r="M263" s="238" t="s">
        <v>1</v>
      </c>
      <c r="N263" s="239" t="s">
        <v>38</v>
      </c>
      <c r="O263" s="226">
        <v>0</v>
      </c>
      <c r="P263" s="226">
        <f>O263*H263</f>
        <v>0</v>
      </c>
      <c r="Q263" s="226">
        <v>0.0054000000000000003</v>
      </c>
      <c r="R263" s="226">
        <f>Q263*H263</f>
        <v>0.11328120000000001</v>
      </c>
      <c r="S263" s="226">
        <v>0</v>
      </c>
      <c r="T263" s="227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410</v>
      </c>
      <c r="AT263" s="228" t="s">
        <v>378</v>
      </c>
      <c r="AU263" s="228" t="s">
        <v>82</v>
      </c>
      <c r="AY263" s="14" t="s">
        <v>282</v>
      </c>
      <c r="BE263" s="229">
        <f>IF(N263="základní",J263,0)</f>
        <v>2097.8000000000002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2097.8000000000002</v>
      </c>
      <c r="BL263" s="14" t="s">
        <v>345</v>
      </c>
      <c r="BM263" s="228" t="s">
        <v>2100</v>
      </c>
    </row>
    <row r="264" s="2" customFormat="1" ht="21.75" customHeight="1">
      <c r="A264" s="29"/>
      <c r="B264" s="30"/>
      <c r="C264" s="217" t="s">
        <v>768</v>
      </c>
      <c r="D264" s="217" t="s">
        <v>284</v>
      </c>
      <c r="E264" s="218" t="s">
        <v>2101</v>
      </c>
      <c r="F264" s="219" t="s">
        <v>2102</v>
      </c>
      <c r="G264" s="220" t="s">
        <v>429</v>
      </c>
      <c r="H264" s="221">
        <v>0.127</v>
      </c>
      <c r="I264" s="222">
        <v>992</v>
      </c>
      <c r="J264" s="222">
        <f>ROUND(I264*H264,2)</f>
        <v>125.98</v>
      </c>
      <c r="K264" s="223"/>
      <c r="L264" s="35"/>
      <c r="M264" s="224" t="s">
        <v>1</v>
      </c>
      <c r="N264" s="225" t="s">
        <v>38</v>
      </c>
      <c r="O264" s="226">
        <v>1.567</v>
      </c>
      <c r="P264" s="226">
        <f>O264*H264</f>
        <v>0.19900899999999999</v>
      </c>
      <c r="Q264" s="226">
        <v>0</v>
      </c>
      <c r="R264" s="226">
        <f>Q264*H264</f>
        <v>0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345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125.98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125.98</v>
      </c>
      <c r="BL264" s="14" t="s">
        <v>345</v>
      </c>
      <c r="BM264" s="228" t="s">
        <v>2103</v>
      </c>
    </row>
    <row r="265" s="12" customFormat="1" ht="22.8" customHeight="1">
      <c r="A265" s="12"/>
      <c r="B265" s="202"/>
      <c r="C265" s="203"/>
      <c r="D265" s="204" t="s">
        <v>72</v>
      </c>
      <c r="E265" s="215" t="s">
        <v>2104</v>
      </c>
      <c r="F265" s="215" t="s">
        <v>2105</v>
      </c>
      <c r="G265" s="203"/>
      <c r="H265" s="203"/>
      <c r="I265" s="203"/>
      <c r="J265" s="216">
        <f>BK265</f>
        <v>36879.739999999998</v>
      </c>
      <c r="K265" s="203"/>
      <c r="L265" s="207"/>
      <c r="M265" s="208"/>
      <c r="N265" s="209"/>
      <c r="O265" s="209"/>
      <c r="P265" s="210">
        <f>SUM(P266:P270)</f>
        <v>5.9850510000000003</v>
      </c>
      <c r="Q265" s="209"/>
      <c r="R265" s="210">
        <f>SUM(R266:R270)</f>
        <v>0.13392000000000001</v>
      </c>
      <c r="S265" s="209"/>
      <c r="T265" s="211">
        <f>SUM(T266:T270)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2" t="s">
        <v>82</v>
      </c>
      <c r="AT265" s="213" t="s">
        <v>72</v>
      </c>
      <c r="AU265" s="213" t="s">
        <v>80</v>
      </c>
      <c r="AY265" s="212" t="s">
        <v>282</v>
      </c>
      <c r="BK265" s="214">
        <f>SUM(BK266:BK270)</f>
        <v>36879.739999999998</v>
      </c>
    </row>
    <row r="266" s="2" customFormat="1" ht="21.75" customHeight="1">
      <c r="A266" s="29"/>
      <c r="B266" s="30"/>
      <c r="C266" s="217" t="s">
        <v>772</v>
      </c>
      <c r="D266" s="217" t="s">
        <v>284</v>
      </c>
      <c r="E266" s="218" t="s">
        <v>2106</v>
      </c>
      <c r="F266" s="219" t="s">
        <v>2107</v>
      </c>
      <c r="G266" s="220" t="s">
        <v>287</v>
      </c>
      <c r="H266" s="221">
        <v>12.321</v>
      </c>
      <c r="I266" s="222">
        <v>163</v>
      </c>
      <c r="J266" s="222">
        <f>ROUND(I266*H266,2)</f>
        <v>2008.3199999999999</v>
      </c>
      <c r="K266" s="223"/>
      <c r="L266" s="35"/>
      <c r="M266" s="224" t="s">
        <v>1</v>
      </c>
      <c r="N266" s="225" t="s">
        <v>38</v>
      </c>
      <c r="O266" s="226">
        <v>0.21099999999999999</v>
      </c>
      <c r="P266" s="226">
        <f>O266*H266</f>
        <v>2.5997309999999998</v>
      </c>
      <c r="Q266" s="226">
        <v>0.0060000000000000001</v>
      </c>
      <c r="R266" s="226">
        <f>Q266*H266</f>
        <v>0.073926000000000006</v>
      </c>
      <c r="S266" s="226">
        <v>0</v>
      </c>
      <c r="T266" s="227">
        <f>S266*H266</f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228" t="s">
        <v>345</v>
      </c>
      <c r="AT266" s="228" t="s">
        <v>284</v>
      </c>
      <c r="AU266" s="228" t="s">
        <v>82</v>
      </c>
      <c r="AY266" s="14" t="s">
        <v>282</v>
      </c>
      <c r="BE266" s="229">
        <f>IF(N266="základní",J266,0)</f>
        <v>2008.3199999999999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14" t="s">
        <v>80</v>
      </c>
      <c r="BK266" s="229">
        <f>ROUND(I266*H266,2)</f>
        <v>2008.3199999999999</v>
      </c>
      <c r="BL266" s="14" t="s">
        <v>345</v>
      </c>
      <c r="BM266" s="228" t="s">
        <v>1343</v>
      </c>
    </row>
    <row r="267" s="2" customFormat="1" ht="16.5" customHeight="1">
      <c r="A267" s="29"/>
      <c r="B267" s="30"/>
      <c r="C267" s="230" t="s">
        <v>879</v>
      </c>
      <c r="D267" s="230" t="s">
        <v>378</v>
      </c>
      <c r="E267" s="231" t="s">
        <v>2108</v>
      </c>
      <c r="F267" s="232" t="s">
        <v>2109</v>
      </c>
      <c r="G267" s="233" t="s">
        <v>287</v>
      </c>
      <c r="H267" s="234">
        <v>14.169000000000001</v>
      </c>
      <c r="I267" s="235">
        <v>2226</v>
      </c>
      <c r="J267" s="235">
        <f>ROUND(I267*H267,2)</f>
        <v>31540.189999999999</v>
      </c>
      <c r="K267" s="236"/>
      <c r="L267" s="237"/>
      <c r="M267" s="238" t="s">
        <v>1</v>
      </c>
      <c r="N267" s="239" t="s">
        <v>38</v>
      </c>
      <c r="O267" s="226">
        <v>0</v>
      </c>
      <c r="P267" s="226">
        <f>O267*H267</f>
        <v>0</v>
      </c>
      <c r="Q267" s="226">
        <v>0</v>
      </c>
      <c r="R267" s="226">
        <f>Q267*H267</f>
        <v>0</v>
      </c>
      <c r="S267" s="226">
        <v>0</v>
      </c>
      <c r="T267" s="227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228" t="s">
        <v>410</v>
      </c>
      <c r="AT267" s="228" t="s">
        <v>378</v>
      </c>
      <c r="AU267" s="228" t="s">
        <v>82</v>
      </c>
      <c r="AY267" s="14" t="s">
        <v>282</v>
      </c>
      <c r="BE267" s="229">
        <f>IF(N267="základní",J267,0)</f>
        <v>31540.189999999999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4" t="s">
        <v>80</v>
      </c>
      <c r="BK267" s="229">
        <f>ROUND(I267*H267,2)</f>
        <v>31540.189999999999</v>
      </c>
      <c r="BL267" s="14" t="s">
        <v>345</v>
      </c>
      <c r="BM267" s="228" t="s">
        <v>1345</v>
      </c>
    </row>
    <row r="268" s="2" customFormat="1" ht="21.75" customHeight="1">
      <c r="A268" s="29"/>
      <c r="B268" s="30"/>
      <c r="C268" s="217" t="s">
        <v>880</v>
      </c>
      <c r="D268" s="217" t="s">
        <v>284</v>
      </c>
      <c r="E268" s="218" t="s">
        <v>2110</v>
      </c>
      <c r="F268" s="219" t="s">
        <v>2111</v>
      </c>
      <c r="G268" s="220" t="s">
        <v>287</v>
      </c>
      <c r="H268" s="221">
        <v>15.84</v>
      </c>
      <c r="I268" s="222">
        <v>121</v>
      </c>
      <c r="J268" s="222">
        <f>ROUND(I268*H268,2)</f>
        <v>1916.6400000000001</v>
      </c>
      <c r="K268" s="223"/>
      <c r="L268" s="35"/>
      <c r="M268" s="224" t="s">
        <v>1</v>
      </c>
      <c r="N268" s="225" t="s">
        <v>38</v>
      </c>
      <c r="O268" s="226">
        <v>0.19900000000000001</v>
      </c>
      <c r="P268" s="226">
        <f>O268*H268</f>
        <v>3.1521600000000003</v>
      </c>
      <c r="Q268" s="226">
        <v>0.0030000000000000001</v>
      </c>
      <c r="R268" s="226">
        <f>Q268*H268</f>
        <v>0.04752</v>
      </c>
      <c r="S268" s="226">
        <v>0</v>
      </c>
      <c r="T268" s="227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228" t="s">
        <v>345</v>
      </c>
      <c r="AT268" s="228" t="s">
        <v>284</v>
      </c>
      <c r="AU268" s="228" t="s">
        <v>82</v>
      </c>
      <c r="AY268" s="14" t="s">
        <v>282</v>
      </c>
      <c r="BE268" s="229">
        <f>IF(N268="základní",J268,0)</f>
        <v>1916.6400000000001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14" t="s">
        <v>80</v>
      </c>
      <c r="BK268" s="229">
        <f>ROUND(I268*H268,2)</f>
        <v>1916.6400000000001</v>
      </c>
      <c r="BL268" s="14" t="s">
        <v>345</v>
      </c>
      <c r="BM268" s="228" t="s">
        <v>2112</v>
      </c>
    </row>
    <row r="269" s="2" customFormat="1" ht="16.5" customHeight="1">
      <c r="A269" s="29"/>
      <c r="B269" s="30"/>
      <c r="C269" s="230" t="s">
        <v>881</v>
      </c>
      <c r="D269" s="230" t="s">
        <v>378</v>
      </c>
      <c r="E269" s="231" t="s">
        <v>2113</v>
      </c>
      <c r="F269" s="232" t="s">
        <v>2114</v>
      </c>
      <c r="G269" s="233" t="s">
        <v>287</v>
      </c>
      <c r="H269" s="234">
        <v>16.632000000000001</v>
      </c>
      <c r="I269" s="235">
        <v>77.599999999999994</v>
      </c>
      <c r="J269" s="235">
        <f>ROUND(I269*H269,2)</f>
        <v>1290.6400000000001</v>
      </c>
      <c r="K269" s="236"/>
      <c r="L269" s="237"/>
      <c r="M269" s="238" t="s">
        <v>1</v>
      </c>
      <c r="N269" s="239" t="s">
        <v>38</v>
      </c>
      <c r="O269" s="226">
        <v>0</v>
      </c>
      <c r="P269" s="226">
        <f>O269*H269</f>
        <v>0</v>
      </c>
      <c r="Q269" s="226">
        <v>0.00075000000000000002</v>
      </c>
      <c r="R269" s="226">
        <f>Q269*H269</f>
        <v>0.012474000000000001</v>
      </c>
      <c r="S269" s="226">
        <v>0</v>
      </c>
      <c r="T269" s="227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228" t="s">
        <v>410</v>
      </c>
      <c r="AT269" s="228" t="s">
        <v>378</v>
      </c>
      <c r="AU269" s="228" t="s">
        <v>82</v>
      </c>
      <c r="AY269" s="14" t="s">
        <v>282</v>
      </c>
      <c r="BE269" s="229">
        <f>IF(N269="základní",J269,0)</f>
        <v>1290.6400000000001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14" t="s">
        <v>80</v>
      </c>
      <c r="BK269" s="229">
        <f>ROUND(I269*H269,2)</f>
        <v>1290.6400000000001</v>
      </c>
      <c r="BL269" s="14" t="s">
        <v>345</v>
      </c>
      <c r="BM269" s="228" t="s">
        <v>2115</v>
      </c>
    </row>
    <row r="270" s="2" customFormat="1" ht="21.75" customHeight="1">
      <c r="A270" s="29"/>
      <c r="B270" s="30"/>
      <c r="C270" s="217" t="s">
        <v>883</v>
      </c>
      <c r="D270" s="217" t="s">
        <v>284</v>
      </c>
      <c r="E270" s="218" t="s">
        <v>2116</v>
      </c>
      <c r="F270" s="219" t="s">
        <v>2117</v>
      </c>
      <c r="G270" s="220" t="s">
        <v>429</v>
      </c>
      <c r="H270" s="221">
        <v>0.13400000000000001</v>
      </c>
      <c r="I270" s="222">
        <v>925</v>
      </c>
      <c r="J270" s="222">
        <f>ROUND(I270*H270,2)</f>
        <v>123.95</v>
      </c>
      <c r="K270" s="223"/>
      <c r="L270" s="35"/>
      <c r="M270" s="240" t="s">
        <v>1</v>
      </c>
      <c r="N270" s="241" t="s">
        <v>38</v>
      </c>
      <c r="O270" s="242">
        <v>1.74</v>
      </c>
      <c r="P270" s="242">
        <f>O270*H270</f>
        <v>0.23316000000000001</v>
      </c>
      <c r="Q270" s="242">
        <v>0</v>
      </c>
      <c r="R270" s="242">
        <f>Q270*H270</f>
        <v>0</v>
      </c>
      <c r="S270" s="242">
        <v>0</v>
      </c>
      <c r="T270" s="243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228" t="s">
        <v>345</v>
      </c>
      <c r="AT270" s="228" t="s">
        <v>284</v>
      </c>
      <c r="AU270" s="228" t="s">
        <v>82</v>
      </c>
      <c r="AY270" s="14" t="s">
        <v>282</v>
      </c>
      <c r="BE270" s="229">
        <f>IF(N270="základní",J270,0)</f>
        <v>123.95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14" t="s">
        <v>80</v>
      </c>
      <c r="BK270" s="229">
        <f>ROUND(I270*H270,2)</f>
        <v>123.95</v>
      </c>
      <c r="BL270" s="14" t="s">
        <v>345</v>
      </c>
      <c r="BM270" s="228" t="s">
        <v>2118</v>
      </c>
    </row>
    <row r="271" s="2" customFormat="1" ht="6.96" customHeight="1">
      <c r="A271" s="29"/>
      <c r="B271" s="56"/>
      <c r="C271" s="57"/>
      <c r="D271" s="57"/>
      <c r="E271" s="57"/>
      <c r="F271" s="57"/>
      <c r="G271" s="57"/>
      <c r="H271" s="57"/>
      <c r="I271" s="57"/>
      <c r="J271" s="57"/>
      <c r="K271" s="57"/>
      <c r="L271" s="35"/>
      <c r="M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</row>
  </sheetData>
  <sheetProtection sheet="1" autoFilter="0" formatColumns="0" formatRows="0" objects="1" scenarios="1" spinCount="100000" saltValue="632DQZMg+b4giX9vb+boYQV2RPIWFYwXGrqkBFa128mLHRh5V3L0B8CrHJHVZiq9H2qTVEmwDMcmKZNmenWJrg==" hashValue="c6VY7v5kXT7MvnRnSRZilzfzfWnY6YNxY+m7JAIX3SsfiujPmccs8Q0GIWA1sGHgwZbRKHH2EbIuQgpmcT/Hqg==" algorithmName="SHA-512" password="CC35"/>
  <autoFilter ref="C135:K27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2:H122"/>
    <mergeCell ref="E126:H126"/>
    <mergeCell ref="E124:H124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165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1822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2199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ROUND(J137, 2)</f>
        <v>1499414.0700000001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ROUND((SUM(BE137:BE276)),  2)</f>
        <v>1499414.0700000001</v>
      </c>
      <c r="G37" s="29"/>
      <c r="H37" s="29"/>
      <c r="I37" s="155">
        <v>0.20999999999999999</v>
      </c>
      <c r="J37" s="154">
        <f>ROUND(((SUM(BE137:BE276))*I37),  2)</f>
        <v>314876.95000000001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ROUND((SUM(BF137:BF276)),  2)</f>
        <v>0</v>
      </c>
      <c r="G38" s="29"/>
      <c r="H38" s="29"/>
      <c r="I38" s="155">
        <v>0.14999999999999999</v>
      </c>
      <c r="J38" s="154">
        <f>ROUND(((SUM(BF137:BF276))*I38),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ROUND((SUM(BG137:BG276)),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ROUND((SUM(BH137:BH276)),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ROUND((SUM(BI137:BI276)),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1814291.02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1822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003.1-4 - ČSOV 4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J137</f>
        <v>1499414.0700000001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255</v>
      </c>
      <c r="E101" s="182"/>
      <c r="F101" s="182"/>
      <c r="G101" s="182"/>
      <c r="H101" s="182"/>
      <c r="I101" s="182"/>
      <c r="J101" s="183">
        <f>J138</f>
        <v>1409950.04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5"/>
      <c r="C102" s="123"/>
      <c r="D102" s="186" t="s">
        <v>256</v>
      </c>
      <c r="E102" s="187"/>
      <c r="F102" s="187"/>
      <c r="G102" s="187"/>
      <c r="H102" s="187"/>
      <c r="I102" s="187"/>
      <c r="J102" s="188">
        <f>J139</f>
        <v>432424.68000000011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257</v>
      </c>
      <c r="E103" s="187"/>
      <c r="F103" s="187"/>
      <c r="G103" s="187"/>
      <c r="H103" s="187"/>
      <c r="I103" s="187"/>
      <c r="J103" s="188">
        <f>J178</f>
        <v>51082.75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258</v>
      </c>
      <c r="E104" s="187"/>
      <c r="F104" s="187"/>
      <c r="G104" s="187"/>
      <c r="H104" s="187"/>
      <c r="I104" s="187"/>
      <c r="J104" s="188">
        <f>J189</f>
        <v>427167.57000000001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259</v>
      </c>
      <c r="E105" s="187"/>
      <c r="F105" s="187"/>
      <c r="G105" s="187"/>
      <c r="H105" s="187"/>
      <c r="I105" s="187"/>
      <c r="J105" s="188">
        <f>J213</f>
        <v>6469.3599999999997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260</v>
      </c>
      <c r="E106" s="187"/>
      <c r="F106" s="187"/>
      <c r="G106" s="187"/>
      <c r="H106" s="187"/>
      <c r="I106" s="187"/>
      <c r="J106" s="188">
        <f>J216</f>
        <v>67495.759999999995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1825</v>
      </c>
      <c r="E107" s="187"/>
      <c r="F107" s="187"/>
      <c r="G107" s="187"/>
      <c r="H107" s="187"/>
      <c r="I107" s="187"/>
      <c r="J107" s="188">
        <f>J227</f>
        <v>17220.32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261</v>
      </c>
      <c r="E108" s="187"/>
      <c r="F108" s="187"/>
      <c r="G108" s="187"/>
      <c r="H108" s="187"/>
      <c r="I108" s="187"/>
      <c r="J108" s="188">
        <f>J229</f>
        <v>187352.33000000002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5"/>
      <c r="C109" s="123"/>
      <c r="D109" s="186" t="s">
        <v>262</v>
      </c>
      <c r="E109" s="187"/>
      <c r="F109" s="187"/>
      <c r="G109" s="187"/>
      <c r="H109" s="187"/>
      <c r="I109" s="187"/>
      <c r="J109" s="188">
        <f>J242</f>
        <v>110970.28</v>
      </c>
      <c r="K109" s="123"/>
      <c r="L109" s="18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5"/>
      <c r="C110" s="123"/>
      <c r="D110" s="186" t="s">
        <v>264</v>
      </c>
      <c r="E110" s="187"/>
      <c r="F110" s="187"/>
      <c r="G110" s="187"/>
      <c r="H110" s="187"/>
      <c r="I110" s="187"/>
      <c r="J110" s="188">
        <f>J260</f>
        <v>109766.99000000001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79"/>
      <c r="C111" s="180"/>
      <c r="D111" s="181" t="s">
        <v>1826</v>
      </c>
      <c r="E111" s="182"/>
      <c r="F111" s="182"/>
      <c r="G111" s="182"/>
      <c r="H111" s="182"/>
      <c r="I111" s="182"/>
      <c r="J111" s="183">
        <f>J262</f>
        <v>89464.029999999999</v>
      </c>
      <c r="K111" s="180"/>
      <c r="L111" s="184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85"/>
      <c r="C112" s="123"/>
      <c r="D112" s="186" t="s">
        <v>1827</v>
      </c>
      <c r="E112" s="187"/>
      <c r="F112" s="187"/>
      <c r="G112" s="187"/>
      <c r="H112" s="187"/>
      <c r="I112" s="187"/>
      <c r="J112" s="188">
        <f>J263</f>
        <v>9083.2999999999993</v>
      </c>
      <c r="K112" s="123"/>
      <c r="L112" s="18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85"/>
      <c r="C113" s="123"/>
      <c r="D113" s="186" t="s">
        <v>1828</v>
      </c>
      <c r="E113" s="187"/>
      <c r="F113" s="187"/>
      <c r="G113" s="187"/>
      <c r="H113" s="187"/>
      <c r="I113" s="187"/>
      <c r="J113" s="188">
        <f>J271</f>
        <v>80380.729999999996</v>
      </c>
      <c r="K113" s="123"/>
      <c r="L113" s="18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29"/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6.96" customHeight="1">
      <c r="A115" s="29"/>
      <c r="B115" s="56"/>
      <c r="C115" s="57"/>
      <c r="D115" s="57"/>
      <c r="E115" s="57"/>
      <c r="F115" s="57"/>
      <c r="G115" s="57"/>
      <c r="H115" s="57"/>
      <c r="I115" s="57"/>
      <c r="J115" s="57"/>
      <c r="K115" s="57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9" s="2" customFormat="1" ht="6.96" customHeight="1">
      <c r="A119" s="29"/>
      <c r="B119" s="58"/>
      <c r="C119" s="59"/>
      <c r="D119" s="59"/>
      <c r="E119" s="59"/>
      <c r="F119" s="59"/>
      <c r="G119" s="59"/>
      <c r="H119" s="59"/>
      <c r="I119" s="59"/>
      <c r="J119" s="59"/>
      <c r="K119" s="59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24.96" customHeight="1">
      <c r="A120" s="29"/>
      <c r="B120" s="30"/>
      <c r="C120" s="20" t="s">
        <v>267</v>
      </c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6.96" customHeight="1">
      <c r="A121" s="29"/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2" customHeight="1">
      <c r="A122" s="29"/>
      <c r="B122" s="30"/>
      <c r="C122" s="26" t="s">
        <v>14</v>
      </c>
      <c r="D122" s="31"/>
      <c r="E122" s="31"/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26.25" customHeight="1">
      <c r="A123" s="29"/>
      <c r="B123" s="30"/>
      <c r="C123" s="31"/>
      <c r="D123" s="31"/>
      <c r="E123" s="174" t="str">
        <f>E7</f>
        <v>Kanalizace a ČOV pro obec Horní Kruty, místní část Dolní Kruty, Přestavlky a Bohouňovice II</v>
      </c>
      <c r="F123" s="26"/>
      <c r="G123" s="26"/>
      <c r="H123" s="26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1" customFormat="1" ht="12" customHeight="1">
      <c r="B124" s="18"/>
      <c r="C124" s="26" t="s">
        <v>246</v>
      </c>
      <c r="D124" s="19"/>
      <c r="E124" s="19"/>
      <c r="F124" s="19"/>
      <c r="G124" s="19"/>
      <c r="H124" s="19"/>
      <c r="I124" s="19"/>
      <c r="J124" s="19"/>
      <c r="K124" s="19"/>
      <c r="L124" s="17"/>
    </row>
    <row r="125" s="1" customFormat="1" ht="16.5" customHeight="1">
      <c r="B125" s="18"/>
      <c r="C125" s="19"/>
      <c r="D125" s="19"/>
      <c r="E125" s="174" t="s">
        <v>1821</v>
      </c>
      <c r="F125" s="19"/>
      <c r="G125" s="19"/>
      <c r="H125" s="19"/>
      <c r="I125" s="19"/>
      <c r="J125" s="19"/>
      <c r="K125" s="19"/>
      <c r="L125" s="17"/>
    </row>
    <row r="126" s="1" customFormat="1" ht="12" customHeight="1">
      <c r="B126" s="18"/>
      <c r="C126" s="26" t="s">
        <v>248</v>
      </c>
      <c r="D126" s="19"/>
      <c r="E126" s="19"/>
      <c r="F126" s="19"/>
      <c r="G126" s="19"/>
      <c r="H126" s="19"/>
      <c r="I126" s="19"/>
      <c r="J126" s="19"/>
      <c r="K126" s="19"/>
      <c r="L126" s="17"/>
    </row>
    <row r="127" s="2" customFormat="1" ht="16.5" customHeight="1">
      <c r="A127" s="29"/>
      <c r="B127" s="30"/>
      <c r="C127" s="31"/>
      <c r="D127" s="31"/>
      <c r="E127" s="244" t="s">
        <v>1822</v>
      </c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2" customHeight="1">
      <c r="A128" s="29"/>
      <c r="B128" s="30"/>
      <c r="C128" s="26" t="s">
        <v>1823</v>
      </c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6.5" customHeight="1">
      <c r="A129" s="29"/>
      <c r="B129" s="30"/>
      <c r="C129" s="31"/>
      <c r="D129" s="31"/>
      <c r="E129" s="66" t="str">
        <f>E13</f>
        <v>003.1-4 - ČSOV 4</v>
      </c>
      <c r="F129" s="31"/>
      <c r="G129" s="31"/>
      <c r="H129" s="31"/>
      <c r="I129" s="31"/>
      <c r="J129" s="31"/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6.96" customHeight="1">
      <c r="A130" s="29"/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2" customFormat="1" ht="12" customHeight="1">
      <c r="A131" s="29"/>
      <c r="B131" s="30"/>
      <c r="C131" s="26" t="s">
        <v>18</v>
      </c>
      <c r="D131" s="31"/>
      <c r="E131" s="31"/>
      <c r="F131" s="23" t="str">
        <f>F16</f>
        <v>Horní Kruty, místní část Dolní Kruty, Přestavlky a</v>
      </c>
      <c r="G131" s="31"/>
      <c r="H131" s="31"/>
      <c r="I131" s="26" t="s">
        <v>20</v>
      </c>
      <c r="J131" s="69" t="str">
        <f>IF(J16="","",J16)</f>
        <v>10. 2. 2021</v>
      </c>
      <c r="K131" s="31"/>
      <c r="L131" s="53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="2" customFormat="1" ht="6.96" customHeight="1">
      <c r="A132" s="29"/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53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="2" customFormat="1" ht="40.05" customHeight="1">
      <c r="A133" s="29"/>
      <c r="B133" s="30"/>
      <c r="C133" s="26" t="s">
        <v>22</v>
      </c>
      <c r="D133" s="31"/>
      <c r="E133" s="31"/>
      <c r="F133" s="23" t="str">
        <f>E19</f>
        <v>Obec Horní Kruty</v>
      </c>
      <c r="G133" s="31"/>
      <c r="H133" s="31"/>
      <c r="I133" s="26" t="s">
        <v>28</v>
      </c>
      <c r="J133" s="27" t="str">
        <f>E25</f>
        <v>Vodohospodářské inženýrské služby a.s.</v>
      </c>
      <c r="K133" s="31"/>
      <c r="L133" s="53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="2" customFormat="1" ht="15.15" customHeight="1">
      <c r="A134" s="29"/>
      <c r="B134" s="30"/>
      <c r="C134" s="26" t="s">
        <v>26</v>
      </c>
      <c r="D134" s="31"/>
      <c r="E134" s="31"/>
      <c r="F134" s="23" t="str">
        <f>IF(E22="","",E22)</f>
        <v xml:space="preserve"> </v>
      </c>
      <c r="G134" s="31"/>
      <c r="H134" s="31"/>
      <c r="I134" s="26" t="s">
        <v>31</v>
      </c>
      <c r="J134" s="27" t="str">
        <f>E28</f>
        <v xml:space="preserve"> </v>
      </c>
      <c r="K134" s="31"/>
      <c r="L134" s="53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="2" customFormat="1" ht="10.32" customHeight="1">
      <c r="A135" s="29"/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53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="11" customFormat="1" ht="29.28" customHeight="1">
      <c r="A136" s="190"/>
      <c r="B136" s="191"/>
      <c r="C136" s="192" t="s">
        <v>268</v>
      </c>
      <c r="D136" s="193" t="s">
        <v>58</v>
      </c>
      <c r="E136" s="193" t="s">
        <v>54</v>
      </c>
      <c r="F136" s="193" t="s">
        <v>55</v>
      </c>
      <c r="G136" s="193" t="s">
        <v>269</v>
      </c>
      <c r="H136" s="193" t="s">
        <v>270</v>
      </c>
      <c r="I136" s="193" t="s">
        <v>271</v>
      </c>
      <c r="J136" s="194" t="s">
        <v>252</v>
      </c>
      <c r="K136" s="195" t="s">
        <v>272</v>
      </c>
      <c r="L136" s="196"/>
      <c r="M136" s="90" t="s">
        <v>1</v>
      </c>
      <c r="N136" s="91" t="s">
        <v>37</v>
      </c>
      <c r="O136" s="91" t="s">
        <v>273</v>
      </c>
      <c r="P136" s="91" t="s">
        <v>274</v>
      </c>
      <c r="Q136" s="91" t="s">
        <v>275</v>
      </c>
      <c r="R136" s="91" t="s">
        <v>276</v>
      </c>
      <c r="S136" s="91" t="s">
        <v>277</v>
      </c>
      <c r="T136" s="92" t="s">
        <v>278</v>
      </c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</row>
    <row r="137" s="2" customFormat="1" ht="22.8" customHeight="1">
      <c r="A137" s="29"/>
      <c r="B137" s="30"/>
      <c r="C137" s="97" t="s">
        <v>279</v>
      </c>
      <c r="D137" s="31"/>
      <c r="E137" s="31"/>
      <c r="F137" s="31"/>
      <c r="G137" s="31"/>
      <c r="H137" s="31"/>
      <c r="I137" s="31"/>
      <c r="J137" s="197">
        <f>BK137</f>
        <v>1499414.0700000001</v>
      </c>
      <c r="K137" s="31"/>
      <c r="L137" s="35"/>
      <c r="M137" s="93"/>
      <c r="N137" s="198"/>
      <c r="O137" s="94"/>
      <c r="P137" s="199">
        <f>P138+P262</f>
        <v>944.73304600000006</v>
      </c>
      <c r="Q137" s="94"/>
      <c r="R137" s="199">
        <f>R138+R262</f>
        <v>166.56617297</v>
      </c>
      <c r="S137" s="94"/>
      <c r="T137" s="200">
        <f>T138+T262</f>
        <v>0.31999999999999995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T137" s="14" t="s">
        <v>72</v>
      </c>
      <c r="AU137" s="14" t="s">
        <v>254</v>
      </c>
      <c r="BK137" s="201">
        <f>BK138+BK262</f>
        <v>1499414.0700000001</v>
      </c>
    </row>
    <row r="138" s="12" customFormat="1" ht="25.92" customHeight="1">
      <c r="A138" s="12"/>
      <c r="B138" s="202"/>
      <c r="C138" s="203"/>
      <c r="D138" s="204" t="s">
        <v>72</v>
      </c>
      <c r="E138" s="205" t="s">
        <v>280</v>
      </c>
      <c r="F138" s="205" t="s">
        <v>281</v>
      </c>
      <c r="G138" s="203"/>
      <c r="H138" s="203"/>
      <c r="I138" s="203"/>
      <c r="J138" s="206">
        <f>BK138</f>
        <v>1409950.04</v>
      </c>
      <c r="K138" s="203"/>
      <c r="L138" s="207"/>
      <c r="M138" s="208"/>
      <c r="N138" s="209"/>
      <c r="O138" s="209"/>
      <c r="P138" s="210">
        <f>P139+P178+P189+P213+P216+P227+P229+P242+P260</f>
        <v>924.399044</v>
      </c>
      <c r="Q138" s="209"/>
      <c r="R138" s="210">
        <f>R139+R178+R189+R213+R216+R227+R229+R242+R260</f>
        <v>166.09504457</v>
      </c>
      <c r="S138" s="209"/>
      <c r="T138" s="211">
        <f>T139+T178+T189+T213+T216+T227+T229+T242+T260</f>
        <v>0.31999999999999995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2" t="s">
        <v>80</v>
      </c>
      <c r="AT138" s="213" t="s">
        <v>72</v>
      </c>
      <c r="AU138" s="213" t="s">
        <v>73</v>
      </c>
      <c r="AY138" s="212" t="s">
        <v>282</v>
      </c>
      <c r="BK138" s="214">
        <f>BK139+BK178+BK189+BK213+BK216+BK227+BK229+BK242+BK260</f>
        <v>1409950.04</v>
      </c>
    </row>
    <row r="139" s="12" customFormat="1" ht="22.8" customHeight="1">
      <c r="A139" s="12"/>
      <c r="B139" s="202"/>
      <c r="C139" s="203"/>
      <c r="D139" s="204" t="s">
        <v>72</v>
      </c>
      <c r="E139" s="215" t="s">
        <v>80</v>
      </c>
      <c r="F139" s="215" t="s">
        <v>283</v>
      </c>
      <c r="G139" s="203"/>
      <c r="H139" s="203"/>
      <c r="I139" s="203"/>
      <c r="J139" s="216">
        <f>BK139</f>
        <v>432424.68000000011</v>
      </c>
      <c r="K139" s="203"/>
      <c r="L139" s="207"/>
      <c r="M139" s="208"/>
      <c r="N139" s="209"/>
      <c r="O139" s="209"/>
      <c r="P139" s="210">
        <f>SUM(P140:P177)</f>
        <v>645.00605199999995</v>
      </c>
      <c r="Q139" s="209"/>
      <c r="R139" s="210">
        <f>SUM(R140:R177)</f>
        <v>0.2153532</v>
      </c>
      <c r="S139" s="209"/>
      <c r="T139" s="211">
        <f>SUM(T140:T177)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2" t="s">
        <v>80</v>
      </c>
      <c r="AT139" s="213" t="s">
        <v>72</v>
      </c>
      <c r="AU139" s="213" t="s">
        <v>80</v>
      </c>
      <c r="AY139" s="212" t="s">
        <v>282</v>
      </c>
      <c r="BK139" s="214">
        <f>SUM(BK140:BK177)</f>
        <v>432424.68000000011</v>
      </c>
    </row>
    <row r="140" s="2" customFormat="1" ht="16.5" customHeight="1">
      <c r="A140" s="29"/>
      <c r="B140" s="30"/>
      <c r="C140" s="217" t="s">
        <v>80</v>
      </c>
      <c r="D140" s="217" t="s">
        <v>284</v>
      </c>
      <c r="E140" s="218" t="s">
        <v>320</v>
      </c>
      <c r="F140" s="219" t="s">
        <v>321</v>
      </c>
      <c r="G140" s="220" t="s">
        <v>322</v>
      </c>
      <c r="H140" s="221">
        <v>15</v>
      </c>
      <c r="I140" s="222">
        <v>273</v>
      </c>
      <c r="J140" s="222">
        <f>ROUND(I140*H140,2)</f>
        <v>4095</v>
      </c>
      <c r="K140" s="223"/>
      <c r="L140" s="35"/>
      <c r="M140" s="224" t="s">
        <v>1</v>
      </c>
      <c r="N140" s="225" t="s">
        <v>38</v>
      </c>
      <c r="O140" s="226">
        <v>0.30299999999999999</v>
      </c>
      <c r="P140" s="226">
        <f>O140*H140</f>
        <v>4.5449999999999999</v>
      </c>
      <c r="Q140" s="226">
        <v>0.0071900000000000002</v>
      </c>
      <c r="R140" s="226">
        <f>Q140*H140</f>
        <v>0.10785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4095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4095</v>
      </c>
      <c r="BL140" s="14" t="s">
        <v>288</v>
      </c>
      <c r="BM140" s="228" t="s">
        <v>1830</v>
      </c>
    </row>
    <row r="141" s="2" customFormat="1" ht="21.75" customHeight="1">
      <c r="A141" s="29"/>
      <c r="B141" s="30"/>
      <c r="C141" s="217" t="s">
        <v>82</v>
      </c>
      <c r="D141" s="217" t="s">
        <v>284</v>
      </c>
      <c r="E141" s="218" t="s">
        <v>325</v>
      </c>
      <c r="F141" s="219" t="s">
        <v>326</v>
      </c>
      <c r="G141" s="220" t="s">
        <v>327</v>
      </c>
      <c r="H141" s="221">
        <v>120</v>
      </c>
      <c r="I141" s="222">
        <v>74.900000000000006</v>
      </c>
      <c r="J141" s="222">
        <f>ROUND(I141*H141,2)</f>
        <v>8988</v>
      </c>
      <c r="K141" s="223"/>
      <c r="L141" s="35"/>
      <c r="M141" s="224" t="s">
        <v>1</v>
      </c>
      <c r="N141" s="225" t="s">
        <v>38</v>
      </c>
      <c r="O141" s="226">
        <v>0.184</v>
      </c>
      <c r="P141" s="226">
        <f>O141*H141</f>
        <v>22.079999999999998</v>
      </c>
      <c r="Q141" s="226">
        <v>3.0000000000000001E-05</v>
      </c>
      <c r="R141" s="226">
        <f>Q141*H141</f>
        <v>0.0035999999999999999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8988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8988</v>
      </c>
      <c r="BL141" s="14" t="s">
        <v>288</v>
      </c>
      <c r="BM141" s="228" t="s">
        <v>1831</v>
      </c>
    </row>
    <row r="142" s="2" customFormat="1" ht="21.75" customHeight="1">
      <c r="A142" s="29"/>
      <c r="B142" s="30"/>
      <c r="C142" s="217" t="s">
        <v>155</v>
      </c>
      <c r="D142" s="217" t="s">
        <v>284</v>
      </c>
      <c r="E142" s="218" t="s">
        <v>330</v>
      </c>
      <c r="F142" s="219" t="s">
        <v>331</v>
      </c>
      <c r="G142" s="220" t="s">
        <v>332</v>
      </c>
      <c r="H142" s="221">
        <v>10</v>
      </c>
      <c r="I142" s="222">
        <v>43.899999999999999</v>
      </c>
      <c r="J142" s="222">
        <f>ROUND(I142*H142,2)</f>
        <v>439</v>
      </c>
      <c r="K142" s="223"/>
      <c r="L142" s="35"/>
      <c r="M142" s="224" t="s">
        <v>1</v>
      </c>
      <c r="N142" s="225" t="s">
        <v>38</v>
      </c>
      <c r="O142" s="226">
        <v>0</v>
      </c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439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439</v>
      </c>
      <c r="BL142" s="14" t="s">
        <v>288</v>
      </c>
      <c r="BM142" s="228" t="s">
        <v>1832</v>
      </c>
    </row>
    <row r="143" s="2" customFormat="1" ht="21.75" customHeight="1">
      <c r="A143" s="29"/>
      <c r="B143" s="30"/>
      <c r="C143" s="217" t="s">
        <v>288</v>
      </c>
      <c r="D143" s="217" t="s">
        <v>284</v>
      </c>
      <c r="E143" s="218" t="s">
        <v>1833</v>
      </c>
      <c r="F143" s="219" t="s">
        <v>1834</v>
      </c>
      <c r="G143" s="220" t="s">
        <v>719</v>
      </c>
      <c r="H143" s="221">
        <v>2</v>
      </c>
      <c r="I143" s="222">
        <v>5000</v>
      </c>
      <c r="J143" s="222">
        <f>ROUND(I143*H143,2)</f>
        <v>10000</v>
      </c>
      <c r="K143" s="223"/>
      <c r="L143" s="35"/>
      <c r="M143" s="224" t="s">
        <v>1</v>
      </c>
      <c r="N143" s="225" t="s">
        <v>38</v>
      </c>
      <c r="O143" s="226">
        <v>0.20000000000000001</v>
      </c>
      <c r="P143" s="226">
        <f>O143*H143</f>
        <v>0.40000000000000002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10000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10000</v>
      </c>
      <c r="BL143" s="14" t="s">
        <v>288</v>
      </c>
      <c r="BM143" s="228" t="s">
        <v>1835</v>
      </c>
    </row>
    <row r="144" s="2" customFormat="1" ht="21.75" customHeight="1">
      <c r="A144" s="29"/>
      <c r="B144" s="30"/>
      <c r="C144" s="217" t="s">
        <v>299</v>
      </c>
      <c r="D144" s="217" t="s">
        <v>284</v>
      </c>
      <c r="E144" s="218" t="s">
        <v>342</v>
      </c>
      <c r="F144" s="219" t="s">
        <v>343</v>
      </c>
      <c r="G144" s="220" t="s">
        <v>322</v>
      </c>
      <c r="H144" s="221">
        <v>147</v>
      </c>
      <c r="I144" s="222">
        <v>63.100000000000001</v>
      </c>
      <c r="J144" s="222">
        <f>ROUND(I144*H144,2)</f>
        <v>9275.7000000000007</v>
      </c>
      <c r="K144" s="223"/>
      <c r="L144" s="35"/>
      <c r="M144" s="224" t="s">
        <v>1</v>
      </c>
      <c r="N144" s="225" t="s">
        <v>38</v>
      </c>
      <c r="O144" s="226">
        <v>0.113</v>
      </c>
      <c r="P144" s="226">
        <f>O144*H144</f>
        <v>16.611000000000001</v>
      </c>
      <c r="Q144" s="226">
        <v>0.00013999999999999999</v>
      </c>
      <c r="R144" s="226">
        <f>Q144*H144</f>
        <v>0.020579999999999998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9275.7000000000007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9275.7000000000007</v>
      </c>
      <c r="BL144" s="14" t="s">
        <v>288</v>
      </c>
      <c r="BM144" s="228" t="s">
        <v>1836</v>
      </c>
    </row>
    <row r="145" s="2" customFormat="1" ht="21.75" customHeight="1">
      <c r="A145" s="29"/>
      <c r="B145" s="30"/>
      <c r="C145" s="217" t="s">
        <v>303</v>
      </c>
      <c r="D145" s="217" t="s">
        <v>284</v>
      </c>
      <c r="E145" s="218" t="s">
        <v>346</v>
      </c>
      <c r="F145" s="219" t="s">
        <v>347</v>
      </c>
      <c r="G145" s="220" t="s">
        <v>322</v>
      </c>
      <c r="H145" s="221">
        <v>147</v>
      </c>
      <c r="I145" s="222">
        <v>36.799999999999997</v>
      </c>
      <c r="J145" s="222">
        <f>ROUND(I145*H145,2)</f>
        <v>5409.6000000000004</v>
      </c>
      <c r="K145" s="223"/>
      <c r="L145" s="35"/>
      <c r="M145" s="224" t="s">
        <v>1</v>
      </c>
      <c r="N145" s="225" t="s">
        <v>38</v>
      </c>
      <c r="O145" s="226">
        <v>0.072999999999999995</v>
      </c>
      <c r="P145" s="226">
        <f>O145*H145</f>
        <v>10.731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5409.6000000000004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5409.6000000000004</v>
      </c>
      <c r="BL145" s="14" t="s">
        <v>288</v>
      </c>
      <c r="BM145" s="228" t="s">
        <v>1837</v>
      </c>
    </row>
    <row r="146" s="2" customFormat="1" ht="21.75" customHeight="1">
      <c r="A146" s="29"/>
      <c r="B146" s="30"/>
      <c r="C146" s="217" t="s">
        <v>307</v>
      </c>
      <c r="D146" s="217" t="s">
        <v>284</v>
      </c>
      <c r="E146" s="218" t="s">
        <v>350</v>
      </c>
      <c r="F146" s="219" t="s">
        <v>351</v>
      </c>
      <c r="G146" s="220" t="s">
        <v>287</v>
      </c>
      <c r="H146" s="221">
        <v>103.18000000000001</v>
      </c>
      <c r="I146" s="222">
        <v>50.399999999999999</v>
      </c>
      <c r="J146" s="222">
        <f>ROUND(I146*H146,2)</f>
        <v>5200.2700000000004</v>
      </c>
      <c r="K146" s="223"/>
      <c r="L146" s="35"/>
      <c r="M146" s="224" t="s">
        <v>1</v>
      </c>
      <c r="N146" s="225" t="s">
        <v>38</v>
      </c>
      <c r="O146" s="226">
        <v>0.075999999999999998</v>
      </c>
      <c r="P146" s="226">
        <f>O146*H146</f>
        <v>7.8416800000000002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5200.2700000000004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5200.2700000000004</v>
      </c>
      <c r="BL146" s="14" t="s">
        <v>288</v>
      </c>
      <c r="BM146" s="228" t="s">
        <v>345</v>
      </c>
    </row>
    <row r="147" s="2" customFormat="1" ht="33" customHeight="1">
      <c r="A147" s="29"/>
      <c r="B147" s="30"/>
      <c r="C147" s="217" t="s">
        <v>311</v>
      </c>
      <c r="D147" s="217" t="s">
        <v>284</v>
      </c>
      <c r="E147" s="218" t="s">
        <v>1840</v>
      </c>
      <c r="F147" s="219" t="s">
        <v>1841</v>
      </c>
      <c r="G147" s="220" t="s">
        <v>356</v>
      </c>
      <c r="H147" s="221">
        <v>6.3940000000000001</v>
      </c>
      <c r="I147" s="222">
        <v>210</v>
      </c>
      <c r="J147" s="222">
        <f>ROUND(I147*H147,2)</f>
        <v>1342.74</v>
      </c>
      <c r="K147" s="223"/>
      <c r="L147" s="35"/>
      <c r="M147" s="224" t="s">
        <v>1</v>
      </c>
      <c r="N147" s="225" t="s">
        <v>38</v>
      </c>
      <c r="O147" s="226">
        <v>0.40600000000000003</v>
      </c>
      <c r="P147" s="226">
        <f>O147*H147</f>
        <v>2.5959640000000004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1342.74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1342.74</v>
      </c>
      <c r="BL147" s="14" t="s">
        <v>288</v>
      </c>
      <c r="BM147" s="228" t="s">
        <v>2200</v>
      </c>
    </row>
    <row r="148" s="2" customFormat="1" ht="33" customHeight="1">
      <c r="A148" s="29"/>
      <c r="B148" s="30"/>
      <c r="C148" s="217" t="s">
        <v>315</v>
      </c>
      <c r="D148" s="217" t="s">
        <v>284</v>
      </c>
      <c r="E148" s="218" t="s">
        <v>1843</v>
      </c>
      <c r="F148" s="219" t="s">
        <v>1844</v>
      </c>
      <c r="G148" s="220" t="s">
        <v>356</v>
      </c>
      <c r="H148" s="221">
        <v>37.845999999999997</v>
      </c>
      <c r="I148" s="222">
        <v>461</v>
      </c>
      <c r="J148" s="222">
        <f>ROUND(I148*H148,2)</f>
        <v>17447.009999999998</v>
      </c>
      <c r="K148" s="223"/>
      <c r="L148" s="35"/>
      <c r="M148" s="224" t="s">
        <v>1</v>
      </c>
      <c r="N148" s="225" t="s">
        <v>38</v>
      </c>
      <c r="O148" s="226">
        <v>0.67600000000000005</v>
      </c>
      <c r="P148" s="226">
        <f>O148*H148</f>
        <v>25.583895999999999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17447.009999999998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17447.009999999998</v>
      </c>
      <c r="BL148" s="14" t="s">
        <v>288</v>
      </c>
      <c r="BM148" s="228" t="s">
        <v>353</v>
      </c>
    </row>
    <row r="149" s="2" customFormat="1" ht="33" customHeight="1">
      <c r="A149" s="29"/>
      <c r="B149" s="30"/>
      <c r="C149" s="217" t="s">
        <v>319</v>
      </c>
      <c r="D149" s="217" t="s">
        <v>284</v>
      </c>
      <c r="E149" s="218" t="s">
        <v>1845</v>
      </c>
      <c r="F149" s="219" t="s">
        <v>1846</v>
      </c>
      <c r="G149" s="220" t="s">
        <v>356</v>
      </c>
      <c r="H149" s="221">
        <v>113.53700000000001</v>
      </c>
      <c r="I149" s="222">
        <v>626</v>
      </c>
      <c r="J149" s="222">
        <f>ROUND(I149*H149,2)</f>
        <v>71074.160000000003</v>
      </c>
      <c r="K149" s="223"/>
      <c r="L149" s="35"/>
      <c r="M149" s="224" t="s">
        <v>1</v>
      </c>
      <c r="N149" s="225" t="s">
        <v>38</v>
      </c>
      <c r="O149" s="226">
        <v>0.91800000000000004</v>
      </c>
      <c r="P149" s="226">
        <f>O149*H149</f>
        <v>104.226966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71074.160000000003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71074.160000000003</v>
      </c>
      <c r="BL149" s="14" t="s">
        <v>288</v>
      </c>
      <c r="BM149" s="228" t="s">
        <v>1847</v>
      </c>
    </row>
    <row r="150" s="2" customFormat="1" ht="33" customHeight="1">
      <c r="A150" s="29"/>
      <c r="B150" s="30"/>
      <c r="C150" s="217" t="s">
        <v>324</v>
      </c>
      <c r="D150" s="217" t="s">
        <v>284</v>
      </c>
      <c r="E150" s="218" t="s">
        <v>2160</v>
      </c>
      <c r="F150" s="219" t="s">
        <v>2161</v>
      </c>
      <c r="G150" s="220" t="s">
        <v>356</v>
      </c>
      <c r="H150" s="221">
        <v>0.97499999999999998</v>
      </c>
      <c r="I150" s="222">
        <v>656</v>
      </c>
      <c r="J150" s="222">
        <f>ROUND(I150*H150,2)</f>
        <v>639.60000000000002</v>
      </c>
      <c r="K150" s="223"/>
      <c r="L150" s="35"/>
      <c r="M150" s="224" t="s">
        <v>1</v>
      </c>
      <c r="N150" s="225" t="s">
        <v>38</v>
      </c>
      <c r="O150" s="226">
        <v>1.2669999999999999</v>
      </c>
      <c r="P150" s="226">
        <f>O150*H150</f>
        <v>1.2353249999999998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639.60000000000002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639.60000000000002</v>
      </c>
      <c r="BL150" s="14" t="s">
        <v>288</v>
      </c>
      <c r="BM150" s="228" t="s">
        <v>2201</v>
      </c>
    </row>
    <row r="151" s="2" customFormat="1" ht="16.5" customHeight="1">
      <c r="A151" s="29"/>
      <c r="B151" s="30"/>
      <c r="C151" s="217" t="s">
        <v>329</v>
      </c>
      <c r="D151" s="217" t="s">
        <v>284</v>
      </c>
      <c r="E151" s="218" t="s">
        <v>370</v>
      </c>
      <c r="F151" s="219" t="s">
        <v>371</v>
      </c>
      <c r="G151" s="220" t="s">
        <v>356</v>
      </c>
      <c r="H151" s="221">
        <v>75.691000000000002</v>
      </c>
      <c r="I151" s="222">
        <v>509</v>
      </c>
      <c r="J151" s="222">
        <f>ROUND(I151*H151,2)</f>
        <v>38526.720000000001</v>
      </c>
      <c r="K151" s="223"/>
      <c r="L151" s="35"/>
      <c r="M151" s="224" t="s">
        <v>1</v>
      </c>
      <c r="N151" s="225" t="s">
        <v>38</v>
      </c>
      <c r="O151" s="226">
        <v>1.7629999999999999</v>
      </c>
      <c r="P151" s="226">
        <f>O151*H151</f>
        <v>133.44323299999999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38526.720000000001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38526.720000000001</v>
      </c>
      <c r="BL151" s="14" t="s">
        <v>288</v>
      </c>
      <c r="BM151" s="228" t="s">
        <v>2202</v>
      </c>
    </row>
    <row r="152" s="2" customFormat="1" ht="21.75" customHeight="1">
      <c r="A152" s="29"/>
      <c r="B152" s="30"/>
      <c r="C152" s="217" t="s">
        <v>334</v>
      </c>
      <c r="D152" s="217" t="s">
        <v>284</v>
      </c>
      <c r="E152" s="218" t="s">
        <v>1854</v>
      </c>
      <c r="F152" s="219" t="s">
        <v>1855</v>
      </c>
      <c r="G152" s="220" t="s">
        <v>287</v>
      </c>
      <c r="H152" s="221">
        <v>129.58000000000001</v>
      </c>
      <c r="I152" s="222">
        <v>211</v>
      </c>
      <c r="J152" s="222">
        <f>ROUND(I152*H152,2)</f>
        <v>27341.380000000001</v>
      </c>
      <c r="K152" s="223"/>
      <c r="L152" s="35"/>
      <c r="M152" s="224" t="s">
        <v>1</v>
      </c>
      <c r="N152" s="225" t="s">
        <v>38</v>
      </c>
      <c r="O152" s="226">
        <v>0.14499999999999999</v>
      </c>
      <c r="P152" s="226">
        <f>O152*H152</f>
        <v>18.789100000000001</v>
      </c>
      <c r="Q152" s="226">
        <v>0.00064000000000000005</v>
      </c>
      <c r="R152" s="226">
        <f>Q152*H152</f>
        <v>0.08293120000000001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27341.380000000001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27341.380000000001</v>
      </c>
      <c r="BL152" s="14" t="s">
        <v>288</v>
      </c>
      <c r="BM152" s="228" t="s">
        <v>1856</v>
      </c>
    </row>
    <row r="153" s="2" customFormat="1" ht="21.75" customHeight="1">
      <c r="A153" s="29"/>
      <c r="B153" s="30"/>
      <c r="C153" s="217" t="s">
        <v>338</v>
      </c>
      <c r="D153" s="217" t="s">
        <v>284</v>
      </c>
      <c r="E153" s="218" t="s">
        <v>1857</v>
      </c>
      <c r="F153" s="219" t="s">
        <v>1858</v>
      </c>
      <c r="G153" s="220" t="s">
        <v>287</v>
      </c>
      <c r="H153" s="221">
        <v>129.58000000000001</v>
      </c>
      <c r="I153" s="222">
        <v>147</v>
      </c>
      <c r="J153" s="222">
        <f>ROUND(I153*H153,2)</f>
        <v>19048.259999999998</v>
      </c>
      <c r="K153" s="223"/>
      <c r="L153" s="35"/>
      <c r="M153" s="224" t="s">
        <v>1</v>
      </c>
      <c r="N153" s="225" t="s">
        <v>38</v>
      </c>
      <c r="O153" s="226">
        <v>0.14099999999999999</v>
      </c>
      <c r="P153" s="226">
        <f>O153*H153</f>
        <v>18.270779999999998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19048.259999999998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19048.259999999998</v>
      </c>
      <c r="BL153" s="14" t="s">
        <v>288</v>
      </c>
      <c r="BM153" s="228" t="s">
        <v>1859</v>
      </c>
    </row>
    <row r="154" s="2" customFormat="1" ht="21.75" customHeight="1">
      <c r="A154" s="29"/>
      <c r="B154" s="30"/>
      <c r="C154" s="217" t="s">
        <v>8</v>
      </c>
      <c r="D154" s="217" t="s">
        <v>284</v>
      </c>
      <c r="E154" s="218" t="s">
        <v>1860</v>
      </c>
      <c r="F154" s="219" t="s">
        <v>1861</v>
      </c>
      <c r="G154" s="220" t="s">
        <v>287</v>
      </c>
      <c r="H154" s="221">
        <v>129.58000000000001</v>
      </c>
      <c r="I154" s="222">
        <v>363</v>
      </c>
      <c r="J154" s="222">
        <f>ROUND(I154*H154,2)</f>
        <v>47037.540000000001</v>
      </c>
      <c r="K154" s="223"/>
      <c r="L154" s="35"/>
      <c r="M154" s="224" t="s">
        <v>1</v>
      </c>
      <c r="N154" s="225" t="s">
        <v>38</v>
      </c>
      <c r="O154" s="226">
        <v>1.147</v>
      </c>
      <c r="P154" s="226">
        <f>O154*H154</f>
        <v>148.62826000000001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47037.540000000001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47037.540000000001</v>
      </c>
      <c r="BL154" s="14" t="s">
        <v>288</v>
      </c>
      <c r="BM154" s="228" t="s">
        <v>1862</v>
      </c>
    </row>
    <row r="155" s="2" customFormat="1" ht="33" customHeight="1">
      <c r="A155" s="29"/>
      <c r="B155" s="30"/>
      <c r="C155" s="217" t="s">
        <v>345</v>
      </c>
      <c r="D155" s="217" t="s">
        <v>284</v>
      </c>
      <c r="E155" s="218" t="s">
        <v>1863</v>
      </c>
      <c r="F155" s="219" t="s">
        <v>1864</v>
      </c>
      <c r="G155" s="220" t="s">
        <v>356</v>
      </c>
      <c r="H155" s="221">
        <v>37.845999999999997</v>
      </c>
      <c r="I155" s="222">
        <v>114</v>
      </c>
      <c r="J155" s="222">
        <f>ROUND(I155*H155,2)</f>
        <v>4314.4399999999996</v>
      </c>
      <c r="K155" s="223"/>
      <c r="L155" s="35"/>
      <c r="M155" s="224" t="s">
        <v>1</v>
      </c>
      <c r="N155" s="225" t="s">
        <v>38</v>
      </c>
      <c r="O155" s="226">
        <v>0.122</v>
      </c>
      <c r="P155" s="226">
        <f>O155*H155</f>
        <v>4.6172119999999994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4314.4399999999996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4314.4399999999996</v>
      </c>
      <c r="BL155" s="14" t="s">
        <v>288</v>
      </c>
      <c r="BM155" s="228" t="s">
        <v>1865</v>
      </c>
    </row>
    <row r="156" s="2" customFormat="1" ht="33" customHeight="1">
      <c r="A156" s="29"/>
      <c r="B156" s="30"/>
      <c r="C156" s="217" t="s">
        <v>349</v>
      </c>
      <c r="D156" s="217" t="s">
        <v>284</v>
      </c>
      <c r="E156" s="218" t="s">
        <v>1866</v>
      </c>
      <c r="F156" s="219" t="s">
        <v>1867</v>
      </c>
      <c r="G156" s="220" t="s">
        <v>356</v>
      </c>
      <c r="H156" s="221">
        <v>113.53700000000001</v>
      </c>
      <c r="I156" s="222">
        <v>138</v>
      </c>
      <c r="J156" s="222">
        <f>ROUND(I156*H156,2)</f>
        <v>15668.110000000001</v>
      </c>
      <c r="K156" s="223"/>
      <c r="L156" s="35"/>
      <c r="M156" s="224" t="s">
        <v>1</v>
      </c>
      <c r="N156" s="225" t="s">
        <v>38</v>
      </c>
      <c r="O156" s="226">
        <v>0.14799999999999999</v>
      </c>
      <c r="P156" s="226">
        <f>O156*H156</f>
        <v>16.803476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15668.110000000001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15668.110000000001</v>
      </c>
      <c r="BL156" s="14" t="s">
        <v>288</v>
      </c>
      <c r="BM156" s="228" t="s">
        <v>1868</v>
      </c>
    </row>
    <row r="157" s="2" customFormat="1" ht="33" customHeight="1">
      <c r="A157" s="29"/>
      <c r="B157" s="30"/>
      <c r="C157" s="217" t="s">
        <v>353</v>
      </c>
      <c r="D157" s="217" t="s">
        <v>284</v>
      </c>
      <c r="E157" s="218" t="s">
        <v>391</v>
      </c>
      <c r="F157" s="219" t="s">
        <v>392</v>
      </c>
      <c r="G157" s="220" t="s">
        <v>356</v>
      </c>
      <c r="H157" s="221">
        <v>23.768999999999998</v>
      </c>
      <c r="I157" s="222">
        <v>71.200000000000003</v>
      </c>
      <c r="J157" s="222">
        <f>ROUND(I157*H157,2)</f>
        <v>1692.3499999999999</v>
      </c>
      <c r="K157" s="223"/>
      <c r="L157" s="35"/>
      <c r="M157" s="224" t="s">
        <v>1</v>
      </c>
      <c r="N157" s="225" t="s">
        <v>38</v>
      </c>
      <c r="O157" s="226">
        <v>0.043999999999999997</v>
      </c>
      <c r="P157" s="226">
        <f>O157*H157</f>
        <v>1.0458359999999998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1692.3499999999999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1692.3499999999999</v>
      </c>
      <c r="BL157" s="14" t="s">
        <v>288</v>
      </c>
      <c r="BM157" s="228" t="s">
        <v>1878</v>
      </c>
    </row>
    <row r="158" s="2" customFormat="1" ht="33" customHeight="1">
      <c r="A158" s="29"/>
      <c r="B158" s="30"/>
      <c r="C158" s="217" t="s">
        <v>358</v>
      </c>
      <c r="D158" s="217" t="s">
        <v>284</v>
      </c>
      <c r="E158" s="218" t="s">
        <v>395</v>
      </c>
      <c r="F158" s="219" t="s">
        <v>396</v>
      </c>
      <c r="G158" s="220" t="s">
        <v>356</v>
      </c>
      <c r="H158" s="221">
        <v>76.858000000000004</v>
      </c>
      <c r="I158" s="222">
        <v>100</v>
      </c>
      <c r="J158" s="222">
        <f>ROUND(I158*H158,2)</f>
        <v>7685.8000000000002</v>
      </c>
      <c r="K158" s="223"/>
      <c r="L158" s="35"/>
      <c r="M158" s="224" t="s">
        <v>1</v>
      </c>
      <c r="N158" s="225" t="s">
        <v>38</v>
      </c>
      <c r="O158" s="226">
        <v>0.050000000000000003</v>
      </c>
      <c r="P158" s="226">
        <f>O158*H158</f>
        <v>3.8429000000000002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7685.8000000000002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7685.8000000000002</v>
      </c>
      <c r="BL158" s="14" t="s">
        <v>288</v>
      </c>
      <c r="BM158" s="228" t="s">
        <v>1879</v>
      </c>
    </row>
    <row r="159" s="2" customFormat="1" ht="33" customHeight="1">
      <c r="A159" s="29"/>
      <c r="B159" s="30"/>
      <c r="C159" s="217" t="s">
        <v>362</v>
      </c>
      <c r="D159" s="217" t="s">
        <v>284</v>
      </c>
      <c r="E159" s="218" t="s">
        <v>399</v>
      </c>
      <c r="F159" s="219" t="s">
        <v>400</v>
      </c>
      <c r="G159" s="220" t="s">
        <v>356</v>
      </c>
      <c r="H159" s="221">
        <v>175.07900000000001</v>
      </c>
      <c r="I159" s="222">
        <v>115</v>
      </c>
      <c r="J159" s="222">
        <f>ROUND(I159*H159,2)</f>
        <v>20134.09</v>
      </c>
      <c r="K159" s="223"/>
      <c r="L159" s="35"/>
      <c r="M159" s="224" t="s">
        <v>1</v>
      </c>
      <c r="N159" s="225" t="s">
        <v>38</v>
      </c>
      <c r="O159" s="226">
        <v>0.057000000000000002</v>
      </c>
      <c r="P159" s="226">
        <f>O159*H159</f>
        <v>9.9795030000000011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20134.09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20134.09</v>
      </c>
      <c r="BL159" s="14" t="s">
        <v>288</v>
      </c>
      <c r="BM159" s="228" t="s">
        <v>1880</v>
      </c>
    </row>
    <row r="160" s="2" customFormat="1" ht="21.75" customHeight="1">
      <c r="A160" s="29"/>
      <c r="B160" s="30"/>
      <c r="C160" s="217" t="s">
        <v>7</v>
      </c>
      <c r="D160" s="217" t="s">
        <v>284</v>
      </c>
      <c r="E160" s="218" t="s">
        <v>1596</v>
      </c>
      <c r="F160" s="219" t="s">
        <v>1597</v>
      </c>
      <c r="G160" s="220" t="s">
        <v>356</v>
      </c>
      <c r="H160" s="221">
        <v>53.616</v>
      </c>
      <c r="I160" s="222">
        <v>140</v>
      </c>
      <c r="J160" s="222">
        <f>ROUND(I160*H160,2)</f>
        <v>7506.2399999999998</v>
      </c>
      <c r="K160" s="223"/>
      <c r="L160" s="35"/>
      <c r="M160" s="224" t="s">
        <v>1</v>
      </c>
      <c r="N160" s="225" t="s">
        <v>38</v>
      </c>
      <c r="O160" s="226">
        <v>0.19700000000000001</v>
      </c>
      <c r="P160" s="226">
        <f>O160*H160</f>
        <v>10.562352000000001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7506.2399999999998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7506.2399999999998</v>
      </c>
      <c r="BL160" s="14" t="s">
        <v>288</v>
      </c>
      <c r="BM160" s="228" t="s">
        <v>1882</v>
      </c>
    </row>
    <row r="161" s="2" customFormat="1" ht="21.75" customHeight="1">
      <c r="A161" s="29"/>
      <c r="B161" s="30"/>
      <c r="C161" s="217" t="s">
        <v>369</v>
      </c>
      <c r="D161" s="217" t="s">
        <v>284</v>
      </c>
      <c r="E161" s="218" t="s">
        <v>1598</v>
      </c>
      <c r="F161" s="219" t="s">
        <v>1599</v>
      </c>
      <c r="G161" s="220" t="s">
        <v>356</v>
      </c>
      <c r="H161" s="221">
        <v>113.53700000000001</v>
      </c>
      <c r="I161" s="222">
        <v>182</v>
      </c>
      <c r="J161" s="222">
        <f>ROUND(I161*H161,2)</f>
        <v>20663.73</v>
      </c>
      <c r="K161" s="223"/>
      <c r="L161" s="35"/>
      <c r="M161" s="224" t="s">
        <v>1</v>
      </c>
      <c r="N161" s="225" t="s">
        <v>38</v>
      </c>
      <c r="O161" s="226">
        <v>0.25600000000000001</v>
      </c>
      <c r="P161" s="226">
        <f>O161*H161</f>
        <v>29.065472000000003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20663.73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20663.73</v>
      </c>
      <c r="BL161" s="14" t="s">
        <v>288</v>
      </c>
      <c r="BM161" s="228" t="s">
        <v>1883</v>
      </c>
    </row>
    <row r="162" s="2" customFormat="1" ht="16.5" customHeight="1">
      <c r="A162" s="29"/>
      <c r="B162" s="30"/>
      <c r="C162" s="217" t="s">
        <v>373</v>
      </c>
      <c r="D162" s="217" t="s">
        <v>284</v>
      </c>
      <c r="E162" s="218" t="s">
        <v>419</v>
      </c>
      <c r="F162" s="219" t="s">
        <v>420</v>
      </c>
      <c r="G162" s="220" t="s">
        <v>356</v>
      </c>
      <c r="H162" s="221">
        <v>180.57900000000001</v>
      </c>
      <c r="I162" s="222">
        <v>18.5</v>
      </c>
      <c r="J162" s="222">
        <f>ROUND(I162*H162,2)</f>
        <v>3340.71</v>
      </c>
      <c r="K162" s="223"/>
      <c r="L162" s="35"/>
      <c r="M162" s="224" t="s">
        <v>1</v>
      </c>
      <c r="N162" s="225" t="s">
        <v>38</v>
      </c>
      <c r="O162" s="226">
        <v>0.0089999999999999993</v>
      </c>
      <c r="P162" s="226">
        <f>O162*H162</f>
        <v>1.625211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3340.71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3340.71</v>
      </c>
      <c r="BL162" s="14" t="s">
        <v>288</v>
      </c>
      <c r="BM162" s="228" t="s">
        <v>1885</v>
      </c>
    </row>
    <row r="163" s="2" customFormat="1" ht="21.75" customHeight="1">
      <c r="A163" s="29"/>
      <c r="B163" s="30"/>
      <c r="C163" s="217" t="s">
        <v>377</v>
      </c>
      <c r="D163" s="217" t="s">
        <v>284</v>
      </c>
      <c r="E163" s="218" t="s">
        <v>2164</v>
      </c>
      <c r="F163" s="219" t="s">
        <v>2165</v>
      </c>
      <c r="G163" s="220" t="s">
        <v>356</v>
      </c>
      <c r="H163" s="221">
        <v>2.673</v>
      </c>
      <c r="I163" s="222">
        <v>170</v>
      </c>
      <c r="J163" s="222">
        <f>ROUND(I163*H163,2)</f>
        <v>454.41000000000002</v>
      </c>
      <c r="K163" s="223"/>
      <c r="L163" s="35"/>
      <c r="M163" s="224" t="s">
        <v>1</v>
      </c>
      <c r="N163" s="225" t="s">
        <v>38</v>
      </c>
      <c r="O163" s="226">
        <v>0.185</v>
      </c>
      <c r="P163" s="226">
        <f>O163*H163</f>
        <v>0.49450500000000003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454.41000000000002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454.41000000000002</v>
      </c>
      <c r="BL163" s="14" t="s">
        <v>288</v>
      </c>
      <c r="BM163" s="228" t="s">
        <v>2166</v>
      </c>
    </row>
    <row r="164" s="2" customFormat="1" ht="21.75" customHeight="1">
      <c r="A164" s="29"/>
      <c r="B164" s="30"/>
      <c r="C164" s="217" t="s">
        <v>382</v>
      </c>
      <c r="D164" s="217" t="s">
        <v>284</v>
      </c>
      <c r="E164" s="218" t="s">
        <v>432</v>
      </c>
      <c r="F164" s="219" t="s">
        <v>433</v>
      </c>
      <c r="G164" s="220" t="s">
        <v>356</v>
      </c>
      <c r="H164" s="221">
        <v>85.244</v>
      </c>
      <c r="I164" s="222">
        <v>133</v>
      </c>
      <c r="J164" s="222">
        <f>ROUND(I164*H164,2)</f>
        <v>11337.450000000001</v>
      </c>
      <c r="K164" s="223"/>
      <c r="L164" s="35"/>
      <c r="M164" s="224" t="s">
        <v>1</v>
      </c>
      <c r="N164" s="225" t="s">
        <v>38</v>
      </c>
      <c r="O164" s="226">
        <v>0.32800000000000001</v>
      </c>
      <c r="P164" s="226">
        <f>O164*H164</f>
        <v>27.960032000000002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11337.450000000001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11337.450000000001</v>
      </c>
      <c r="BL164" s="14" t="s">
        <v>288</v>
      </c>
      <c r="BM164" s="228" t="s">
        <v>1886</v>
      </c>
    </row>
    <row r="165" s="2" customFormat="1" ht="33" customHeight="1">
      <c r="A165" s="29"/>
      <c r="B165" s="30"/>
      <c r="C165" s="217" t="s">
        <v>386</v>
      </c>
      <c r="D165" s="217" t="s">
        <v>284</v>
      </c>
      <c r="E165" s="218" t="s">
        <v>440</v>
      </c>
      <c r="F165" s="219" t="s">
        <v>441</v>
      </c>
      <c r="G165" s="220" t="s">
        <v>356</v>
      </c>
      <c r="H165" s="221">
        <v>20.032</v>
      </c>
      <c r="I165" s="222">
        <v>256</v>
      </c>
      <c r="J165" s="222">
        <f>ROUND(I165*H165,2)</f>
        <v>5128.1899999999996</v>
      </c>
      <c r="K165" s="223"/>
      <c r="L165" s="35"/>
      <c r="M165" s="224" t="s">
        <v>1</v>
      </c>
      <c r="N165" s="225" t="s">
        <v>38</v>
      </c>
      <c r="O165" s="226">
        <v>0.086999999999999994</v>
      </c>
      <c r="P165" s="226">
        <f>O165*H165</f>
        <v>1.7427839999999999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5128.1899999999996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5128.1899999999996</v>
      </c>
      <c r="BL165" s="14" t="s">
        <v>288</v>
      </c>
      <c r="BM165" s="228" t="s">
        <v>1887</v>
      </c>
    </row>
    <row r="166" s="2" customFormat="1" ht="33" customHeight="1">
      <c r="A166" s="29"/>
      <c r="B166" s="30"/>
      <c r="C166" s="217" t="s">
        <v>390</v>
      </c>
      <c r="D166" s="217" t="s">
        <v>284</v>
      </c>
      <c r="E166" s="218" t="s">
        <v>444</v>
      </c>
      <c r="F166" s="219" t="s">
        <v>445</v>
      </c>
      <c r="G166" s="220" t="s">
        <v>356</v>
      </c>
      <c r="H166" s="221">
        <v>200.31999999999999</v>
      </c>
      <c r="I166" s="222">
        <v>19.399999999999999</v>
      </c>
      <c r="J166" s="222">
        <f>ROUND(I166*H166,2)</f>
        <v>3886.21</v>
      </c>
      <c r="K166" s="223"/>
      <c r="L166" s="35"/>
      <c r="M166" s="224" t="s">
        <v>1</v>
      </c>
      <c r="N166" s="225" t="s">
        <v>38</v>
      </c>
      <c r="O166" s="226">
        <v>0.0050000000000000001</v>
      </c>
      <c r="P166" s="226">
        <f>O166*H166</f>
        <v>1.0016000000000001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3886.21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3886.21</v>
      </c>
      <c r="BL166" s="14" t="s">
        <v>288</v>
      </c>
      <c r="BM166" s="228" t="s">
        <v>1888</v>
      </c>
    </row>
    <row r="167" s="2" customFormat="1" ht="33" customHeight="1">
      <c r="A167" s="29"/>
      <c r="B167" s="30"/>
      <c r="C167" s="217" t="s">
        <v>394</v>
      </c>
      <c r="D167" s="217" t="s">
        <v>284</v>
      </c>
      <c r="E167" s="218" t="s">
        <v>448</v>
      </c>
      <c r="F167" s="219" t="s">
        <v>449</v>
      </c>
      <c r="G167" s="220" t="s">
        <v>356</v>
      </c>
      <c r="H167" s="221">
        <v>51.994999999999997</v>
      </c>
      <c r="I167" s="222">
        <v>296</v>
      </c>
      <c r="J167" s="222">
        <f>ROUND(I167*H167,2)</f>
        <v>15390.52</v>
      </c>
      <c r="K167" s="223"/>
      <c r="L167" s="35"/>
      <c r="M167" s="224" t="s">
        <v>1</v>
      </c>
      <c r="N167" s="225" t="s">
        <v>38</v>
      </c>
      <c r="O167" s="226">
        <v>0.099000000000000005</v>
      </c>
      <c r="P167" s="226">
        <f>O167*H167</f>
        <v>5.1475049999999998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15390.52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15390.52</v>
      </c>
      <c r="BL167" s="14" t="s">
        <v>288</v>
      </c>
      <c r="BM167" s="228" t="s">
        <v>1889</v>
      </c>
    </row>
    <row r="168" s="2" customFormat="1" ht="33" customHeight="1">
      <c r="A168" s="29"/>
      <c r="B168" s="30"/>
      <c r="C168" s="217" t="s">
        <v>398</v>
      </c>
      <c r="D168" s="217" t="s">
        <v>284</v>
      </c>
      <c r="E168" s="218" t="s">
        <v>452</v>
      </c>
      <c r="F168" s="219" t="s">
        <v>453</v>
      </c>
      <c r="G168" s="220" t="s">
        <v>356</v>
      </c>
      <c r="H168" s="221">
        <v>519.95000000000005</v>
      </c>
      <c r="I168" s="222">
        <v>22.800000000000001</v>
      </c>
      <c r="J168" s="222">
        <f>ROUND(I168*H168,2)</f>
        <v>11854.860000000001</v>
      </c>
      <c r="K168" s="223"/>
      <c r="L168" s="35"/>
      <c r="M168" s="224" t="s">
        <v>1</v>
      </c>
      <c r="N168" s="225" t="s">
        <v>38</v>
      </c>
      <c r="O168" s="226">
        <v>0.0060000000000000001</v>
      </c>
      <c r="P168" s="226">
        <f>O168*H168</f>
        <v>3.1197000000000004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11854.860000000001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11854.860000000001</v>
      </c>
      <c r="BL168" s="14" t="s">
        <v>288</v>
      </c>
      <c r="BM168" s="228" t="s">
        <v>1890</v>
      </c>
    </row>
    <row r="169" s="2" customFormat="1" ht="33" customHeight="1">
      <c r="A169" s="29"/>
      <c r="B169" s="30"/>
      <c r="C169" s="217" t="s">
        <v>402</v>
      </c>
      <c r="D169" s="217" t="s">
        <v>284</v>
      </c>
      <c r="E169" s="218" t="s">
        <v>464</v>
      </c>
      <c r="F169" s="219" t="s">
        <v>465</v>
      </c>
      <c r="G169" s="220" t="s">
        <v>429</v>
      </c>
      <c r="H169" s="221">
        <v>122.446</v>
      </c>
      <c r="I169" s="222">
        <v>253</v>
      </c>
      <c r="J169" s="222">
        <f>ROUND(I169*H169,2)</f>
        <v>30978.84</v>
      </c>
      <c r="K169" s="223"/>
      <c r="L169" s="35"/>
      <c r="M169" s="224" t="s">
        <v>1</v>
      </c>
      <c r="N169" s="225" t="s">
        <v>38</v>
      </c>
      <c r="O169" s="226">
        <v>0</v>
      </c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30978.84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30978.84</v>
      </c>
      <c r="BL169" s="14" t="s">
        <v>288</v>
      </c>
      <c r="BM169" s="228" t="s">
        <v>1893</v>
      </c>
    </row>
    <row r="170" s="2" customFormat="1" ht="21.75" customHeight="1">
      <c r="A170" s="29"/>
      <c r="B170" s="30"/>
      <c r="C170" s="217" t="s">
        <v>406</v>
      </c>
      <c r="D170" s="217" t="s">
        <v>284</v>
      </c>
      <c r="E170" s="218" t="s">
        <v>423</v>
      </c>
      <c r="F170" s="219" t="s">
        <v>424</v>
      </c>
      <c r="G170" s="220" t="s">
        <v>356</v>
      </c>
      <c r="H170" s="221">
        <v>0.55100000000000005</v>
      </c>
      <c r="I170" s="222">
        <v>195</v>
      </c>
      <c r="J170" s="222">
        <f>ROUND(I170*H170,2)</f>
        <v>107.45</v>
      </c>
      <c r="K170" s="223"/>
      <c r="L170" s="35"/>
      <c r="M170" s="224" t="s">
        <v>1</v>
      </c>
      <c r="N170" s="225" t="s">
        <v>38</v>
      </c>
      <c r="O170" s="226">
        <v>0.435</v>
      </c>
      <c r="P170" s="226">
        <f>O170*H170</f>
        <v>0.23968500000000001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107.45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107.45</v>
      </c>
      <c r="BL170" s="14" t="s">
        <v>288</v>
      </c>
      <c r="BM170" s="228" t="s">
        <v>2203</v>
      </c>
    </row>
    <row r="171" s="2" customFormat="1" ht="16.5" customHeight="1">
      <c r="A171" s="29"/>
      <c r="B171" s="30"/>
      <c r="C171" s="230" t="s">
        <v>410</v>
      </c>
      <c r="D171" s="230" t="s">
        <v>378</v>
      </c>
      <c r="E171" s="231" t="s">
        <v>427</v>
      </c>
      <c r="F171" s="232" t="s">
        <v>428</v>
      </c>
      <c r="G171" s="233" t="s">
        <v>429</v>
      </c>
      <c r="H171" s="234">
        <v>0.99199999999999999</v>
      </c>
      <c r="I171" s="235">
        <v>349</v>
      </c>
      <c r="J171" s="235">
        <f>ROUND(I171*H171,2)</f>
        <v>346.20999999999998</v>
      </c>
      <c r="K171" s="236"/>
      <c r="L171" s="237"/>
      <c r="M171" s="238" t="s">
        <v>1</v>
      </c>
      <c r="N171" s="239" t="s">
        <v>38</v>
      </c>
      <c r="O171" s="226">
        <v>0</v>
      </c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311</v>
      </c>
      <c r="AT171" s="228" t="s">
        <v>378</v>
      </c>
      <c r="AU171" s="228" t="s">
        <v>82</v>
      </c>
      <c r="AY171" s="14" t="s">
        <v>282</v>
      </c>
      <c r="BE171" s="229">
        <f>IF(N171="základní",J171,0)</f>
        <v>346.20999999999998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346.20999999999998</v>
      </c>
      <c r="BL171" s="14" t="s">
        <v>288</v>
      </c>
      <c r="BM171" s="228" t="s">
        <v>2204</v>
      </c>
    </row>
    <row r="172" s="2" customFormat="1" ht="21.75" customHeight="1">
      <c r="A172" s="29"/>
      <c r="B172" s="30"/>
      <c r="C172" s="217" t="s">
        <v>414</v>
      </c>
      <c r="D172" s="217" t="s">
        <v>284</v>
      </c>
      <c r="E172" s="218" t="s">
        <v>468</v>
      </c>
      <c r="F172" s="219" t="s">
        <v>469</v>
      </c>
      <c r="G172" s="220" t="s">
        <v>287</v>
      </c>
      <c r="H172" s="221">
        <v>15.664999999999999</v>
      </c>
      <c r="I172" s="222">
        <v>13.699999999999999</v>
      </c>
      <c r="J172" s="222">
        <f>ROUND(I172*H172,2)</f>
        <v>214.61000000000001</v>
      </c>
      <c r="K172" s="223"/>
      <c r="L172" s="35"/>
      <c r="M172" s="224" t="s">
        <v>1</v>
      </c>
      <c r="N172" s="225" t="s">
        <v>38</v>
      </c>
      <c r="O172" s="226">
        <v>0.019</v>
      </c>
      <c r="P172" s="226">
        <f>O172*H172</f>
        <v>0.29763499999999998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214.61000000000001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214.61000000000001</v>
      </c>
      <c r="BL172" s="14" t="s">
        <v>288</v>
      </c>
      <c r="BM172" s="228" t="s">
        <v>2167</v>
      </c>
    </row>
    <row r="173" s="2" customFormat="1" ht="21.75" customHeight="1">
      <c r="A173" s="29"/>
      <c r="B173" s="30"/>
      <c r="C173" s="217" t="s">
        <v>418</v>
      </c>
      <c r="D173" s="217" t="s">
        <v>284</v>
      </c>
      <c r="E173" s="218" t="s">
        <v>472</v>
      </c>
      <c r="F173" s="219" t="s">
        <v>473</v>
      </c>
      <c r="G173" s="220" t="s">
        <v>287</v>
      </c>
      <c r="H173" s="221">
        <v>90.519000000000005</v>
      </c>
      <c r="I173" s="222">
        <v>21.800000000000001</v>
      </c>
      <c r="J173" s="222">
        <f>ROUND(I173*H173,2)</f>
        <v>1973.31</v>
      </c>
      <c r="K173" s="223"/>
      <c r="L173" s="35"/>
      <c r="M173" s="224" t="s">
        <v>1</v>
      </c>
      <c r="N173" s="225" t="s">
        <v>38</v>
      </c>
      <c r="O173" s="226">
        <v>0.025000000000000001</v>
      </c>
      <c r="P173" s="226">
        <f>O173*H173</f>
        <v>2.2629750000000004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1973.31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1973.31</v>
      </c>
      <c r="BL173" s="14" t="s">
        <v>288</v>
      </c>
      <c r="BM173" s="228" t="s">
        <v>1894</v>
      </c>
    </row>
    <row r="174" s="2" customFormat="1" ht="21.75" customHeight="1">
      <c r="A174" s="29"/>
      <c r="B174" s="30"/>
      <c r="C174" s="217" t="s">
        <v>422</v>
      </c>
      <c r="D174" s="217" t="s">
        <v>284</v>
      </c>
      <c r="E174" s="218" t="s">
        <v>476</v>
      </c>
      <c r="F174" s="219" t="s">
        <v>477</v>
      </c>
      <c r="G174" s="220" t="s">
        <v>287</v>
      </c>
      <c r="H174" s="221">
        <v>15.664999999999999</v>
      </c>
      <c r="I174" s="222">
        <v>76</v>
      </c>
      <c r="J174" s="222">
        <f>ROUND(I174*H174,2)</f>
        <v>1190.54</v>
      </c>
      <c r="K174" s="223"/>
      <c r="L174" s="35"/>
      <c r="M174" s="224" t="s">
        <v>1</v>
      </c>
      <c r="N174" s="225" t="s">
        <v>38</v>
      </c>
      <c r="O174" s="226">
        <v>0.114</v>
      </c>
      <c r="P174" s="226">
        <f>O174*H174</f>
        <v>1.7858099999999999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1190.54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1190.54</v>
      </c>
      <c r="BL174" s="14" t="s">
        <v>288</v>
      </c>
      <c r="BM174" s="228" t="s">
        <v>528</v>
      </c>
    </row>
    <row r="175" s="2" customFormat="1" ht="21.75" customHeight="1">
      <c r="A175" s="29"/>
      <c r="B175" s="30"/>
      <c r="C175" s="217" t="s">
        <v>426</v>
      </c>
      <c r="D175" s="217" t="s">
        <v>284</v>
      </c>
      <c r="E175" s="218" t="s">
        <v>480</v>
      </c>
      <c r="F175" s="219" t="s">
        <v>481</v>
      </c>
      <c r="G175" s="220" t="s">
        <v>287</v>
      </c>
      <c r="H175" s="221">
        <v>15.664999999999999</v>
      </c>
      <c r="I175" s="222">
        <v>5.7999999999999998</v>
      </c>
      <c r="J175" s="222">
        <f>ROUND(I175*H175,2)</f>
        <v>90.859999999999999</v>
      </c>
      <c r="K175" s="223"/>
      <c r="L175" s="35"/>
      <c r="M175" s="224" t="s">
        <v>1</v>
      </c>
      <c r="N175" s="225" t="s">
        <v>38</v>
      </c>
      <c r="O175" s="226">
        <v>0.0070000000000000001</v>
      </c>
      <c r="P175" s="226">
        <f>O175*H175</f>
        <v>0.109655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90.859999999999999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90.859999999999999</v>
      </c>
      <c r="BL175" s="14" t="s">
        <v>288</v>
      </c>
      <c r="BM175" s="228" t="s">
        <v>1895</v>
      </c>
    </row>
    <row r="176" s="2" customFormat="1" ht="16.5" customHeight="1">
      <c r="A176" s="29"/>
      <c r="B176" s="30"/>
      <c r="C176" s="230" t="s">
        <v>431</v>
      </c>
      <c r="D176" s="230" t="s">
        <v>378</v>
      </c>
      <c r="E176" s="231" t="s">
        <v>484</v>
      </c>
      <c r="F176" s="232" t="s">
        <v>485</v>
      </c>
      <c r="G176" s="233" t="s">
        <v>486</v>
      </c>
      <c r="H176" s="234">
        <v>0.39200000000000002</v>
      </c>
      <c r="I176" s="235">
        <v>104</v>
      </c>
      <c r="J176" s="235">
        <f>ROUND(I176*H176,2)</f>
        <v>40.770000000000003</v>
      </c>
      <c r="K176" s="236"/>
      <c r="L176" s="237"/>
      <c r="M176" s="238" t="s">
        <v>1</v>
      </c>
      <c r="N176" s="239" t="s">
        <v>38</v>
      </c>
      <c r="O176" s="226">
        <v>0</v>
      </c>
      <c r="P176" s="226">
        <f>O176*H176</f>
        <v>0</v>
      </c>
      <c r="Q176" s="226">
        <v>0.001</v>
      </c>
      <c r="R176" s="226">
        <f>Q176*H176</f>
        <v>0.00039200000000000004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311</v>
      </c>
      <c r="AT176" s="228" t="s">
        <v>378</v>
      </c>
      <c r="AU176" s="228" t="s">
        <v>82</v>
      </c>
      <c r="AY176" s="14" t="s">
        <v>282</v>
      </c>
      <c r="BE176" s="229">
        <f>IF(N176="základní",J176,0)</f>
        <v>40.770000000000003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40.770000000000003</v>
      </c>
      <c r="BL176" s="14" t="s">
        <v>288</v>
      </c>
      <c r="BM176" s="228" t="s">
        <v>1896</v>
      </c>
    </row>
    <row r="177" s="2" customFormat="1" ht="21.75" customHeight="1">
      <c r="A177" s="29"/>
      <c r="B177" s="30"/>
      <c r="C177" s="217" t="s">
        <v>435</v>
      </c>
      <c r="D177" s="217" t="s">
        <v>284</v>
      </c>
      <c r="E177" s="218" t="s">
        <v>1897</v>
      </c>
      <c r="F177" s="219" t="s">
        <v>1898</v>
      </c>
      <c r="G177" s="220" t="s">
        <v>501</v>
      </c>
      <c r="H177" s="221">
        <v>16</v>
      </c>
      <c r="I177" s="222">
        <v>160</v>
      </c>
      <c r="J177" s="222">
        <f>ROUND(I177*H177,2)</f>
        <v>2560</v>
      </c>
      <c r="K177" s="223"/>
      <c r="L177" s="35"/>
      <c r="M177" s="224" t="s">
        <v>1</v>
      </c>
      <c r="N177" s="225" t="s">
        <v>38</v>
      </c>
      <c r="O177" s="226">
        <v>0.52000000000000002</v>
      </c>
      <c r="P177" s="226">
        <f>O177*H177</f>
        <v>8.3200000000000003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2560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2560</v>
      </c>
      <c r="BL177" s="14" t="s">
        <v>288</v>
      </c>
      <c r="BM177" s="228" t="s">
        <v>1899</v>
      </c>
    </row>
    <row r="178" s="12" customFormat="1" ht="22.8" customHeight="1">
      <c r="A178" s="12"/>
      <c r="B178" s="202"/>
      <c r="C178" s="203"/>
      <c r="D178" s="204" t="s">
        <v>72</v>
      </c>
      <c r="E178" s="215" t="s">
        <v>82</v>
      </c>
      <c r="F178" s="215" t="s">
        <v>488</v>
      </c>
      <c r="G178" s="203"/>
      <c r="H178" s="203"/>
      <c r="I178" s="203"/>
      <c r="J178" s="216">
        <f>BK178</f>
        <v>51082.75</v>
      </c>
      <c r="K178" s="203"/>
      <c r="L178" s="207"/>
      <c r="M178" s="208"/>
      <c r="N178" s="209"/>
      <c r="O178" s="209"/>
      <c r="P178" s="210">
        <f>SUM(P179:P188)</f>
        <v>27.275288</v>
      </c>
      <c r="Q178" s="209"/>
      <c r="R178" s="210">
        <f>SUM(R179:R188)</f>
        <v>25.17585717</v>
      </c>
      <c r="S178" s="209"/>
      <c r="T178" s="211">
        <f>SUM(T179:T188)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2" t="s">
        <v>80</v>
      </c>
      <c r="AT178" s="213" t="s">
        <v>72</v>
      </c>
      <c r="AU178" s="213" t="s">
        <v>80</v>
      </c>
      <c r="AY178" s="212" t="s">
        <v>282</v>
      </c>
      <c r="BK178" s="214">
        <f>SUM(BK179:BK188)</f>
        <v>51082.75</v>
      </c>
    </row>
    <row r="179" s="2" customFormat="1" ht="21.75" customHeight="1">
      <c r="A179" s="29"/>
      <c r="B179" s="30"/>
      <c r="C179" s="217" t="s">
        <v>439</v>
      </c>
      <c r="D179" s="217" t="s">
        <v>284</v>
      </c>
      <c r="E179" s="218" t="s">
        <v>1900</v>
      </c>
      <c r="F179" s="219" t="s">
        <v>1901</v>
      </c>
      <c r="G179" s="220" t="s">
        <v>356</v>
      </c>
      <c r="H179" s="221">
        <v>3.6520000000000001</v>
      </c>
      <c r="I179" s="222">
        <v>1420</v>
      </c>
      <c r="J179" s="222">
        <f>ROUND(I179*H179,2)</f>
        <v>5185.8400000000001</v>
      </c>
      <c r="K179" s="223"/>
      <c r="L179" s="35"/>
      <c r="M179" s="224" t="s">
        <v>1</v>
      </c>
      <c r="N179" s="225" t="s">
        <v>38</v>
      </c>
      <c r="O179" s="226">
        <v>1.0249999999999999</v>
      </c>
      <c r="P179" s="226">
        <f>O179*H179</f>
        <v>3.7432999999999996</v>
      </c>
      <c r="Q179" s="226">
        <v>2.1600000000000001</v>
      </c>
      <c r="R179" s="226">
        <f>Q179*H179</f>
        <v>7.8883200000000011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5185.8400000000001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5185.8400000000001</v>
      </c>
      <c r="BL179" s="14" t="s">
        <v>288</v>
      </c>
      <c r="BM179" s="228" t="s">
        <v>561</v>
      </c>
    </row>
    <row r="180" s="2" customFormat="1" ht="21.75" customHeight="1">
      <c r="A180" s="29"/>
      <c r="B180" s="30"/>
      <c r="C180" s="217" t="s">
        <v>443</v>
      </c>
      <c r="D180" s="217" t="s">
        <v>284</v>
      </c>
      <c r="E180" s="218" t="s">
        <v>1902</v>
      </c>
      <c r="F180" s="219" t="s">
        <v>1903</v>
      </c>
      <c r="G180" s="220" t="s">
        <v>356</v>
      </c>
      <c r="H180" s="221">
        <v>0.42399999999999999</v>
      </c>
      <c r="I180" s="222">
        <v>1050</v>
      </c>
      <c r="J180" s="222">
        <f>ROUND(I180*H180,2)</f>
        <v>445.19999999999999</v>
      </c>
      <c r="K180" s="223"/>
      <c r="L180" s="35"/>
      <c r="M180" s="224" t="s">
        <v>1</v>
      </c>
      <c r="N180" s="225" t="s">
        <v>38</v>
      </c>
      <c r="O180" s="226">
        <v>0.98499999999999999</v>
      </c>
      <c r="P180" s="226">
        <f>O180*H180</f>
        <v>0.41763999999999996</v>
      </c>
      <c r="Q180" s="226">
        <v>1.98</v>
      </c>
      <c r="R180" s="226">
        <f>Q180*H180</f>
        <v>0.83951999999999993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445.19999999999999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445.19999999999999</v>
      </c>
      <c r="BL180" s="14" t="s">
        <v>288</v>
      </c>
      <c r="BM180" s="228" t="s">
        <v>2205</v>
      </c>
    </row>
    <row r="181" s="2" customFormat="1" ht="21.75" customHeight="1">
      <c r="A181" s="29"/>
      <c r="B181" s="30"/>
      <c r="C181" s="217" t="s">
        <v>447</v>
      </c>
      <c r="D181" s="217" t="s">
        <v>284</v>
      </c>
      <c r="E181" s="218" t="s">
        <v>1905</v>
      </c>
      <c r="F181" s="219" t="s">
        <v>1906</v>
      </c>
      <c r="G181" s="220" t="s">
        <v>356</v>
      </c>
      <c r="H181" s="221">
        <v>1.254</v>
      </c>
      <c r="I181" s="222">
        <v>3060</v>
      </c>
      <c r="J181" s="222">
        <f>ROUND(I181*H181,2)</f>
        <v>3837.2399999999998</v>
      </c>
      <c r="K181" s="223"/>
      <c r="L181" s="35"/>
      <c r="M181" s="224" t="s">
        <v>1</v>
      </c>
      <c r="N181" s="225" t="s">
        <v>38</v>
      </c>
      <c r="O181" s="226">
        <v>0.629</v>
      </c>
      <c r="P181" s="226">
        <f>O181*H181</f>
        <v>0.78876599999999997</v>
      </c>
      <c r="Q181" s="226">
        <v>2.45329</v>
      </c>
      <c r="R181" s="226">
        <f>Q181*H181</f>
        <v>3.07642566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3837.2399999999998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3837.2399999999998</v>
      </c>
      <c r="BL181" s="14" t="s">
        <v>288</v>
      </c>
      <c r="BM181" s="228" t="s">
        <v>1907</v>
      </c>
    </row>
    <row r="182" s="2" customFormat="1" ht="21.75" customHeight="1">
      <c r="A182" s="29"/>
      <c r="B182" s="30"/>
      <c r="C182" s="217" t="s">
        <v>451</v>
      </c>
      <c r="D182" s="217" t="s">
        <v>284</v>
      </c>
      <c r="E182" s="218" t="s">
        <v>1908</v>
      </c>
      <c r="F182" s="219" t="s">
        <v>1909</v>
      </c>
      <c r="G182" s="220" t="s">
        <v>429</v>
      </c>
      <c r="H182" s="221">
        <v>0.16200000000000001</v>
      </c>
      <c r="I182" s="222">
        <v>41500</v>
      </c>
      <c r="J182" s="222">
        <f>ROUND(I182*H182,2)</f>
        <v>6723</v>
      </c>
      <c r="K182" s="223"/>
      <c r="L182" s="35"/>
      <c r="M182" s="224" t="s">
        <v>1</v>
      </c>
      <c r="N182" s="225" t="s">
        <v>38</v>
      </c>
      <c r="O182" s="226">
        <v>23.968</v>
      </c>
      <c r="P182" s="226">
        <f>O182*H182</f>
        <v>3.882816</v>
      </c>
      <c r="Q182" s="226">
        <v>1.0606199999999999</v>
      </c>
      <c r="R182" s="226">
        <f>Q182*H182</f>
        <v>0.17182043999999999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6723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6723</v>
      </c>
      <c r="BL182" s="14" t="s">
        <v>288</v>
      </c>
      <c r="BM182" s="228" t="s">
        <v>1910</v>
      </c>
    </row>
    <row r="183" s="2" customFormat="1" ht="16.5" customHeight="1">
      <c r="A183" s="29"/>
      <c r="B183" s="30"/>
      <c r="C183" s="217" t="s">
        <v>455</v>
      </c>
      <c r="D183" s="217" t="s">
        <v>284</v>
      </c>
      <c r="E183" s="218" t="s">
        <v>1911</v>
      </c>
      <c r="F183" s="219" t="s">
        <v>1912</v>
      </c>
      <c r="G183" s="220" t="s">
        <v>287</v>
      </c>
      <c r="H183" s="221">
        <v>2.1600000000000001</v>
      </c>
      <c r="I183" s="222">
        <v>319</v>
      </c>
      <c r="J183" s="222">
        <f>ROUND(I183*H183,2)</f>
        <v>689.03999999999996</v>
      </c>
      <c r="K183" s="223"/>
      <c r="L183" s="35"/>
      <c r="M183" s="224" t="s">
        <v>1</v>
      </c>
      <c r="N183" s="225" t="s">
        <v>38</v>
      </c>
      <c r="O183" s="226">
        <v>0.247</v>
      </c>
      <c r="P183" s="226">
        <f>O183*H183</f>
        <v>0.53351999999999999</v>
      </c>
      <c r="Q183" s="226">
        <v>0.0026900000000000001</v>
      </c>
      <c r="R183" s="226">
        <f>Q183*H183</f>
        <v>0.0058104000000000003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689.03999999999996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689.03999999999996</v>
      </c>
      <c r="BL183" s="14" t="s">
        <v>288</v>
      </c>
      <c r="BM183" s="228" t="s">
        <v>1913</v>
      </c>
    </row>
    <row r="184" s="2" customFormat="1" ht="16.5" customHeight="1">
      <c r="A184" s="29"/>
      <c r="B184" s="30"/>
      <c r="C184" s="217" t="s">
        <v>459</v>
      </c>
      <c r="D184" s="217" t="s">
        <v>284</v>
      </c>
      <c r="E184" s="218" t="s">
        <v>1914</v>
      </c>
      <c r="F184" s="219" t="s">
        <v>1915</v>
      </c>
      <c r="G184" s="220" t="s">
        <v>287</v>
      </c>
      <c r="H184" s="221">
        <v>2.1600000000000001</v>
      </c>
      <c r="I184" s="222">
        <v>61.200000000000003</v>
      </c>
      <c r="J184" s="222">
        <f>ROUND(I184*H184,2)</f>
        <v>132.19</v>
      </c>
      <c r="K184" s="223"/>
      <c r="L184" s="35"/>
      <c r="M184" s="224" t="s">
        <v>1</v>
      </c>
      <c r="N184" s="225" t="s">
        <v>38</v>
      </c>
      <c r="O184" s="226">
        <v>0.083000000000000004</v>
      </c>
      <c r="P184" s="226">
        <f>O184*H184</f>
        <v>0.17928000000000002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132.19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132.19</v>
      </c>
      <c r="BL184" s="14" t="s">
        <v>288</v>
      </c>
      <c r="BM184" s="228" t="s">
        <v>1916</v>
      </c>
    </row>
    <row r="185" s="2" customFormat="1" ht="16.5" customHeight="1">
      <c r="A185" s="29"/>
      <c r="B185" s="30"/>
      <c r="C185" s="217" t="s">
        <v>463</v>
      </c>
      <c r="D185" s="217" t="s">
        <v>284</v>
      </c>
      <c r="E185" s="218" t="s">
        <v>1917</v>
      </c>
      <c r="F185" s="219" t="s">
        <v>1918</v>
      </c>
      <c r="G185" s="220" t="s">
        <v>287</v>
      </c>
      <c r="H185" s="221">
        <v>8.7599999999999998</v>
      </c>
      <c r="I185" s="222">
        <v>326</v>
      </c>
      <c r="J185" s="222">
        <f>ROUND(I185*H185,2)</f>
        <v>2855.7600000000002</v>
      </c>
      <c r="K185" s="223"/>
      <c r="L185" s="35"/>
      <c r="M185" s="224" t="s">
        <v>1</v>
      </c>
      <c r="N185" s="225" t="s">
        <v>38</v>
      </c>
      <c r="O185" s="226">
        <v>0.27400000000000002</v>
      </c>
      <c r="P185" s="226">
        <f>O185*H185</f>
        <v>2.4002400000000002</v>
      </c>
      <c r="Q185" s="226">
        <v>0.00264</v>
      </c>
      <c r="R185" s="226">
        <f>Q185*H185</f>
        <v>0.023126399999999998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2855.7600000000002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2855.7600000000002</v>
      </c>
      <c r="BL185" s="14" t="s">
        <v>288</v>
      </c>
      <c r="BM185" s="228" t="s">
        <v>2206</v>
      </c>
    </row>
    <row r="186" s="2" customFormat="1" ht="16.5" customHeight="1">
      <c r="A186" s="29"/>
      <c r="B186" s="30"/>
      <c r="C186" s="217" t="s">
        <v>467</v>
      </c>
      <c r="D186" s="217" t="s">
        <v>284</v>
      </c>
      <c r="E186" s="218" t="s">
        <v>1920</v>
      </c>
      <c r="F186" s="219" t="s">
        <v>1921</v>
      </c>
      <c r="G186" s="220" t="s">
        <v>287</v>
      </c>
      <c r="H186" s="221">
        <v>8.7599999999999998</v>
      </c>
      <c r="I186" s="222">
        <v>65.900000000000006</v>
      </c>
      <c r="J186" s="222">
        <f>ROUND(I186*H186,2)</f>
        <v>577.27999999999997</v>
      </c>
      <c r="K186" s="223"/>
      <c r="L186" s="35"/>
      <c r="M186" s="224" t="s">
        <v>1</v>
      </c>
      <c r="N186" s="225" t="s">
        <v>38</v>
      </c>
      <c r="O186" s="226">
        <v>0.091999999999999998</v>
      </c>
      <c r="P186" s="226">
        <f>O186*H186</f>
        <v>0.80591999999999997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577.27999999999997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577.27999999999997</v>
      </c>
      <c r="BL186" s="14" t="s">
        <v>288</v>
      </c>
      <c r="BM186" s="228" t="s">
        <v>2207</v>
      </c>
    </row>
    <row r="187" s="2" customFormat="1" ht="21.75" customHeight="1">
      <c r="A187" s="29"/>
      <c r="B187" s="30"/>
      <c r="C187" s="217" t="s">
        <v>471</v>
      </c>
      <c r="D187" s="217" t="s">
        <v>284</v>
      </c>
      <c r="E187" s="218" t="s">
        <v>1923</v>
      </c>
      <c r="F187" s="219" t="s">
        <v>1924</v>
      </c>
      <c r="G187" s="220" t="s">
        <v>356</v>
      </c>
      <c r="H187" s="221">
        <v>5.2249999999999996</v>
      </c>
      <c r="I187" s="222">
        <v>3300</v>
      </c>
      <c r="J187" s="222">
        <f>ROUND(I187*H187,2)</f>
        <v>17242.5</v>
      </c>
      <c r="K187" s="223"/>
      <c r="L187" s="35"/>
      <c r="M187" s="224" t="s">
        <v>1</v>
      </c>
      <c r="N187" s="225" t="s">
        <v>38</v>
      </c>
      <c r="O187" s="226">
        <v>1.4650000000000001</v>
      </c>
      <c r="P187" s="226">
        <f>O187*H187</f>
        <v>7.6546250000000002</v>
      </c>
      <c r="Q187" s="226">
        <v>2.4289999999999998</v>
      </c>
      <c r="R187" s="226">
        <f>Q187*H187</f>
        <v>12.691524999999999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17242.5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17242.5</v>
      </c>
      <c r="BL187" s="14" t="s">
        <v>288</v>
      </c>
      <c r="BM187" s="228" t="s">
        <v>569</v>
      </c>
    </row>
    <row r="188" s="2" customFormat="1" ht="16.5" customHeight="1">
      <c r="A188" s="29"/>
      <c r="B188" s="30"/>
      <c r="C188" s="217" t="s">
        <v>475</v>
      </c>
      <c r="D188" s="217" t="s">
        <v>284</v>
      </c>
      <c r="E188" s="218" t="s">
        <v>1925</v>
      </c>
      <c r="F188" s="219" t="s">
        <v>1926</v>
      </c>
      <c r="G188" s="220" t="s">
        <v>429</v>
      </c>
      <c r="H188" s="221">
        <v>0.45100000000000001</v>
      </c>
      <c r="I188" s="222">
        <v>29700</v>
      </c>
      <c r="J188" s="222">
        <f>ROUND(I188*H188,2)</f>
        <v>13394.700000000001</v>
      </c>
      <c r="K188" s="223"/>
      <c r="L188" s="35"/>
      <c r="M188" s="224" t="s">
        <v>1</v>
      </c>
      <c r="N188" s="225" t="s">
        <v>38</v>
      </c>
      <c r="O188" s="226">
        <v>15.231</v>
      </c>
      <c r="P188" s="226">
        <f>O188*H188</f>
        <v>6.8691810000000002</v>
      </c>
      <c r="Q188" s="226">
        <v>1.06277</v>
      </c>
      <c r="R188" s="226">
        <f>Q188*H188</f>
        <v>0.47930927000000001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13394.700000000001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13394.700000000001</v>
      </c>
      <c r="BL188" s="14" t="s">
        <v>288</v>
      </c>
      <c r="BM188" s="228" t="s">
        <v>1927</v>
      </c>
    </row>
    <row r="189" s="12" customFormat="1" ht="22.8" customHeight="1">
      <c r="A189" s="12"/>
      <c r="B189" s="202"/>
      <c r="C189" s="203"/>
      <c r="D189" s="204" t="s">
        <v>72</v>
      </c>
      <c r="E189" s="215" t="s">
        <v>155</v>
      </c>
      <c r="F189" s="215" t="s">
        <v>497</v>
      </c>
      <c r="G189" s="203"/>
      <c r="H189" s="203"/>
      <c r="I189" s="203"/>
      <c r="J189" s="216">
        <f>BK189</f>
        <v>427167.57000000001</v>
      </c>
      <c r="K189" s="203"/>
      <c r="L189" s="207"/>
      <c r="M189" s="208"/>
      <c r="N189" s="209"/>
      <c r="O189" s="209"/>
      <c r="P189" s="210">
        <f>SUM(P190:P212)</f>
        <v>70.828438000000006</v>
      </c>
      <c r="Q189" s="209"/>
      <c r="R189" s="210">
        <f>SUM(R190:R212)</f>
        <v>57.309281149999997</v>
      </c>
      <c r="S189" s="209"/>
      <c r="T189" s="211">
        <f>SUM(T190:T212)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2" t="s">
        <v>80</v>
      </c>
      <c r="AT189" s="213" t="s">
        <v>72</v>
      </c>
      <c r="AU189" s="213" t="s">
        <v>80</v>
      </c>
      <c r="AY189" s="212" t="s">
        <v>282</v>
      </c>
      <c r="BK189" s="214">
        <f>SUM(BK190:BK212)</f>
        <v>427167.57000000001</v>
      </c>
    </row>
    <row r="190" s="2" customFormat="1" ht="21.75" customHeight="1">
      <c r="A190" s="29"/>
      <c r="B190" s="30"/>
      <c r="C190" s="217" t="s">
        <v>479</v>
      </c>
      <c r="D190" s="217" t="s">
        <v>284</v>
      </c>
      <c r="E190" s="218" t="s">
        <v>1928</v>
      </c>
      <c r="F190" s="219" t="s">
        <v>1929</v>
      </c>
      <c r="G190" s="220" t="s">
        <v>501</v>
      </c>
      <c r="H190" s="221">
        <v>10</v>
      </c>
      <c r="I190" s="222">
        <v>912</v>
      </c>
      <c r="J190" s="222">
        <f>ROUND(I190*H190,2)</f>
        <v>9120</v>
      </c>
      <c r="K190" s="223"/>
      <c r="L190" s="35"/>
      <c r="M190" s="224" t="s">
        <v>1</v>
      </c>
      <c r="N190" s="225" t="s">
        <v>38</v>
      </c>
      <c r="O190" s="226">
        <v>1.3560000000000001</v>
      </c>
      <c r="P190" s="226">
        <f>O190*H190</f>
        <v>13.560000000000001</v>
      </c>
      <c r="Q190" s="226">
        <v>0.36435000000000001</v>
      </c>
      <c r="R190" s="226">
        <f>Q190*H190</f>
        <v>3.6435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9120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9120</v>
      </c>
      <c r="BL190" s="14" t="s">
        <v>288</v>
      </c>
      <c r="BM190" s="228" t="s">
        <v>585</v>
      </c>
    </row>
    <row r="191" s="2" customFormat="1" ht="21.75" customHeight="1">
      <c r="A191" s="29"/>
      <c r="B191" s="30"/>
      <c r="C191" s="217" t="s">
        <v>483</v>
      </c>
      <c r="D191" s="217" t="s">
        <v>284</v>
      </c>
      <c r="E191" s="218" t="s">
        <v>1930</v>
      </c>
      <c r="F191" s="219" t="s">
        <v>1931</v>
      </c>
      <c r="G191" s="220" t="s">
        <v>501</v>
      </c>
      <c r="H191" s="221">
        <v>6</v>
      </c>
      <c r="I191" s="222">
        <v>1360</v>
      </c>
      <c r="J191" s="222">
        <f>ROUND(I191*H191,2)</f>
        <v>8160</v>
      </c>
      <c r="K191" s="223"/>
      <c r="L191" s="35"/>
      <c r="M191" s="224" t="s">
        <v>1</v>
      </c>
      <c r="N191" s="225" t="s">
        <v>38</v>
      </c>
      <c r="O191" s="226">
        <v>1.446</v>
      </c>
      <c r="P191" s="226">
        <f>O191*H191</f>
        <v>8.6760000000000002</v>
      </c>
      <c r="Q191" s="226">
        <v>0.72870000000000001</v>
      </c>
      <c r="R191" s="226">
        <f>Q191*H191</f>
        <v>4.3722000000000003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8160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8160</v>
      </c>
      <c r="BL191" s="14" t="s">
        <v>288</v>
      </c>
      <c r="BM191" s="228" t="s">
        <v>1932</v>
      </c>
    </row>
    <row r="192" s="2" customFormat="1" ht="21.75" customHeight="1">
      <c r="A192" s="29"/>
      <c r="B192" s="30"/>
      <c r="C192" s="230" t="s">
        <v>489</v>
      </c>
      <c r="D192" s="230" t="s">
        <v>378</v>
      </c>
      <c r="E192" s="231" t="s">
        <v>1933</v>
      </c>
      <c r="F192" s="232" t="s">
        <v>1934</v>
      </c>
      <c r="G192" s="233" t="s">
        <v>501</v>
      </c>
      <c r="H192" s="234">
        <v>10</v>
      </c>
      <c r="I192" s="235">
        <v>401.5</v>
      </c>
      <c r="J192" s="235">
        <f>ROUND(I192*H192,2)</f>
        <v>4015</v>
      </c>
      <c r="K192" s="236"/>
      <c r="L192" s="237"/>
      <c r="M192" s="238" t="s">
        <v>1</v>
      </c>
      <c r="N192" s="239" t="s">
        <v>38</v>
      </c>
      <c r="O192" s="226">
        <v>0</v>
      </c>
      <c r="P192" s="226">
        <f>O192*H192</f>
        <v>0</v>
      </c>
      <c r="Q192" s="226">
        <v>0.10100000000000001</v>
      </c>
      <c r="R192" s="226">
        <f>Q192*H192</f>
        <v>1.01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311</v>
      </c>
      <c r="AT192" s="228" t="s">
        <v>378</v>
      </c>
      <c r="AU192" s="228" t="s">
        <v>82</v>
      </c>
      <c r="AY192" s="14" t="s">
        <v>282</v>
      </c>
      <c r="BE192" s="229">
        <f>IF(N192="základní",J192,0)</f>
        <v>4015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4015</v>
      </c>
      <c r="BL192" s="14" t="s">
        <v>288</v>
      </c>
      <c r="BM192" s="228" t="s">
        <v>1935</v>
      </c>
    </row>
    <row r="193" s="2" customFormat="1" ht="21.75" customHeight="1">
      <c r="A193" s="29"/>
      <c r="B193" s="30"/>
      <c r="C193" s="230" t="s">
        <v>493</v>
      </c>
      <c r="D193" s="230" t="s">
        <v>378</v>
      </c>
      <c r="E193" s="231" t="s">
        <v>1936</v>
      </c>
      <c r="F193" s="232" t="s">
        <v>1937</v>
      </c>
      <c r="G193" s="233" t="s">
        <v>501</v>
      </c>
      <c r="H193" s="234">
        <v>6</v>
      </c>
      <c r="I193" s="235">
        <v>401.5</v>
      </c>
      <c r="J193" s="235">
        <f>ROUND(I193*H193,2)</f>
        <v>2409</v>
      </c>
      <c r="K193" s="236"/>
      <c r="L193" s="237"/>
      <c r="M193" s="238" t="s">
        <v>1</v>
      </c>
      <c r="N193" s="239" t="s">
        <v>38</v>
      </c>
      <c r="O193" s="226">
        <v>0</v>
      </c>
      <c r="P193" s="226">
        <f>O193*H193</f>
        <v>0</v>
      </c>
      <c r="Q193" s="226">
        <v>0.10100000000000001</v>
      </c>
      <c r="R193" s="226">
        <f>Q193*H193</f>
        <v>0.60600000000000009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311</v>
      </c>
      <c r="AT193" s="228" t="s">
        <v>378</v>
      </c>
      <c r="AU193" s="228" t="s">
        <v>82</v>
      </c>
      <c r="AY193" s="14" t="s">
        <v>282</v>
      </c>
      <c r="BE193" s="229">
        <f>IF(N193="základní",J193,0)</f>
        <v>2409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2409</v>
      </c>
      <c r="BL193" s="14" t="s">
        <v>288</v>
      </c>
      <c r="BM193" s="228" t="s">
        <v>1938</v>
      </c>
    </row>
    <row r="194" s="2" customFormat="1" ht="21.75" customHeight="1">
      <c r="A194" s="29"/>
      <c r="B194" s="30"/>
      <c r="C194" s="217" t="s">
        <v>498</v>
      </c>
      <c r="D194" s="217" t="s">
        <v>284</v>
      </c>
      <c r="E194" s="218" t="s">
        <v>1939</v>
      </c>
      <c r="F194" s="219" t="s">
        <v>1940</v>
      </c>
      <c r="G194" s="220" t="s">
        <v>501</v>
      </c>
      <c r="H194" s="221">
        <v>2</v>
      </c>
      <c r="I194" s="222">
        <v>312</v>
      </c>
      <c r="J194" s="222">
        <f>ROUND(I194*H194,2)</f>
        <v>624</v>
      </c>
      <c r="K194" s="223"/>
      <c r="L194" s="35"/>
      <c r="M194" s="224" t="s">
        <v>1</v>
      </c>
      <c r="N194" s="225" t="s">
        <v>38</v>
      </c>
      <c r="O194" s="226">
        <v>0.35999999999999999</v>
      </c>
      <c r="P194" s="226">
        <f>O194*H194</f>
        <v>0.71999999999999997</v>
      </c>
      <c r="Q194" s="226">
        <v>0.17488999999999999</v>
      </c>
      <c r="R194" s="226">
        <f>Q194*H194</f>
        <v>0.34977999999999998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624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624</v>
      </c>
      <c r="BL194" s="14" t="s">
        <v>288</v>
      </c>
      <c r="BM194" s="228" t="s">
        <v>1941</v>
      </c>
    </row>
    <row r="195" s="2" customFormat="1" ht="21.75" customHeight="1">
      <c r="A195" s="29"/>
      <c r="B195" s="30"/>
      <c r="C195" s="217" t="s">
        <v>503</v>
      </c>
      <c r="D195" s="217" t="s">
        <v>284</v>
      </c>
      <c r="E195" s="218" t="s">
        <v>1942</v>
      </c>
      <c r="F195" s="219" t="s">
        <v>1943</v>
      </c>
      <c r="G195" s="220" t="s">
        <v>501</v>
      </c>
      <c r="H195" s="221">
        <v>1</v>
      </c>
      <c r="I195" s="222">
        <v>1020</v>
      </c>
      <c r="J195" s="222">
        <f>ROUND(I195*H195,2)</f>
        <v>1020</v>
      </c>
      <c r="K195" s="223"/>
      <c r="L195" s="35"/>
      <c r="M195" s="224" t="s">
        <v>1</v>
      </c>
      <c r="N195" s="225" t="s">
        <v>38</v>
      </c>
      <c r="O195" s="226">
        <v>3.2999999999999998</v>
      </c>
      <c r="P195" s="226">
        <f>O195*H195</f>
        <v>3.2999999999999998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1020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1020</v>
      </c>
      <c r="BL195" s="14" t="s">
        <v>288</v>
      </c>
      <c r="BM195" s="228" t="s">
        <v>602</v>
      </c>
    </row>
    <row r="196" s="2" customFormat="1" ht="33" customHeight="1">
      <c r="A196" s="29"/>
      <c r="B196" s="30"/>
      <c r="C196" s="230" t="s">
        <v>507</v>
      </c>
      <c r="D196" s="230" t="s">
        <v>378</v>
      </c>
      <c r="E196" s="231" t="s">
        <v>1944</v>
      </c>
      <c r="F196" s="232" t="s">
        <v>1945</v>
      </c>
      <c r="G196" s="233" t="s">
        <v>501</v>
      </c>
      <c r="H196" s="234">
        <v>1</v>
      </c>
      <c r="I196" s="235">
        <v>29630</v>
      </c>
      <c r="J196" s="235">
        <f>ROUND(I196*H196,2)</f>
        <v>29630</v>
      </c>
      <c r="K196" s="236"/>
      <c r="L196" s="237"/>
      <c r="M196" s="238" t="s">
        <v>1</v>
      </c>
      <c r="N196" s="239" t="s">
        <v>38</v>
      </c>
      <c r="O196" s="226">
        <v>0</v>
      </c>
      <c r="P196" s="226">
        <f>O196*H196</f>
        <v>0</v>
      </c>
      <c r="Q196" s="226">
        <v>0.158</v>
      </c>
      <c r="R196" s="226">
        <f>Q196*H196</f>
        <v>0.158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311</v>
      </c>
      <c r="AT196" s="228" t="s">
        <v>378</v>
      </c>
      <c r="AU196" s="228" t="s">
        <v>82</v>
      </c>
      <c r="AY196" s="14" t="s">
        <v>282</v>
      </c>
      <c r="BE196" s="229">
        <f>IF(N196="základní",J196,0)</f>
        <v>29630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29630</v>
      </c>
      <c r="BL196" s="14" t="s">
        <v>288</v>
      </c>
      <c r="BM196" s="228" t="s">
        <v>1946</v>
      </c>
    </row>
    <row r="197" s="2" customFormat="1" ht="21.75" customHeight="1">
      <c r="A197" s="29"/>
      <c r="B197" s="30"/>
      <c r="C197" s="217" t="s">
        <v>511</v>
      </c>
      <c r="D197" s="217" t="s">
        <v>284</v>
      </c>
      <c r="E197" s="218" t="s">
        <v>1947</v>
      </c>
      <c r="F197" s="219" t="s">
        <v>1948</v>
      </c>
      <c r="G197" s="220" t="s">
        <v>322</v>
      </c>
      <c r="H197" s="221">
        <v>18.699999999999999</v>
      </c>
      <c r="I197" s="222">
        <v>92.400000000000006</v>
      </c>
      <c r="J197" s="222">
        <f>ROUND(I197*H197,2)</f>
        <v>1727.8800000000001</v>
      </c>
      <c r="K197" s="223"/>
      <c r="L197" s="35"/>
      <c r="M197" s="224" t="s">
        <v>1</v>
      </c>
      <c r="N197" s="225" t="s">
        <v>38</v>
      </c>
      <c r="O197" s="226">
        <v>0.29999999999999999</v>
      </c>
      <c r="P197" s="226">
        <f>O197*H197</f>
        <v>5.6099999999999994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1727.8800000000001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1727.8800000000001</v>
      </c>
      <c r="BL197" s="14" t="s">
        <v>288</v>
      </c>
      <c r="BM197" s="228" t="s">
        <v>618</v>
      </c>
    </row>
    <row r="198" s="2" customFormat="1" ht="16.5" customHeight="1">
      <c r="A198" s="29"/>
      <c r="B198" s="30"/>
      <c r="C198" s="230" t="s">
        <v>515</v>
      </c>
      <c r="D198" s="230" t="s">
        <v>378</v>
      </c>
      <c r="E198" s="231" t="s">
        <v>1949</v>
      </c>
      <c r="F198" s="232" t="s">
        <v>1950</v>
      </c>
      <c r="G198" s="233" t="s">
        <v>322</v>
      </c>
      <c r="H198" s="234">
        <v>61.710000000000001</v>
      </c>
      <c r="I198" s="235">
        <v>2.2000000000000002</v>
      </c>
      <c r="J198" s="235">
        <f>ROUND(I198*H198,2)</f>
        <v>135.75999999999999</v>
      </c>
      <c r="K198" s="236"/>
      <c r="L198" s="237"/>
      <c r="M198" s="238" t="s">
        <v>1</v>
      </c>
      <c r="N198" s="239" t="s">
        <v>38</v>
      </c>
      <c r="O198" s="226">
        <v>0</v>
      </c>
      <c r="P198" s="226">
        <f>O198*H198</f>
        <v>0</v>
      </c>
      <c r="Q198" s="226">
        <v>4.0000000000000003E-05</v>
      </c>
      <c r="R198" s="226">
        <f>Q198*H198</f>
        <v>0.0024684000000000004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311</v>
      </c>
      <c r="AT198" s="228" t="s">
        <v>378</v>
      </c>
      <c r="AU198" s="228" t="s">
        <v>82</v>
      </c>
      <c r="AY198" s="14" t="s">
        <v>282</v>
      </c>
      <c r="BE198" s="229">
        <f>IF(N198="základní",J198,0)</f>
        <v>135.75999999999999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135.75999999999999</v>
      </c>
      <c r="BL198" s="14" t="s">
        <v>288</v>
      </c>
      <c r="BM198" s="228" t="s">
        <v>1951</v>
      </c>
    </row>
    <row r="199" s="2" customFormat="1" ht="21.75" customHeight="1">
      <c r="A199" s="29"/>
      <c r="B199" s="30"/>
      <c r="C199" s="230" t="s">
        <v>520</v>
      </c>
      <c r="D199" s="230" t="s">
        <v>378</v>
      </c>
      <c r="E199" s="231" t="s">
        <v>1952</v>
      </c>
      <c r="F199" s="232" t="s">
        <v>1953</v>
      </c>
      <c r="G199" s="233" t="s">
        <v>322</v>
      </c>
      <c r="H199" s="234">
        <v>19.635000000000002</v>
      </c>
      <c r="I199" s="235">
        <v>72.299999999999997</v>
      </c>
      <c r="J199" s="235">
        <f>ROUND(I199*H199,2)</f>
        <v>1419.6099999999999</v>
      </c>
      <c r="K199" s="236"/>
      <c r="L199" s="237"/>
      <c r="M199" s="238" t="s">
        <v>1</v>
      </c>
      <c r="N199" s="239" t="s">
        <v>38</v>
      </c>
      <c r="O199" s="226">
        <v>0</v>
      </c>
      <c r="P199" s="226">
        <f>O199*H199</f>
        <v>0</v>
      </c>
      <c r="Q199" s="226">
        <v>0.0016000000000000001</v>
      </c>
      <c r="R199" s="226">
        <f>Q199*H199</f>
        <v>0.031416000000000006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311</v>
      </c>
      <c r="AT199" s="228" t="s">
        <v>378</v>
      </c>
      <c r="AU199" s="228" t="s">
        <v>82</v>
      </c>
      <c r="AY199" s="14" t="s">
        <v>282</v>
      </c>
      <c r="BE199" s="229">
        <f>IF(N199="základní",J199,0)</f>
        <v>1419.6099999999999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1419.6099999999999</v>
      </c>
      <c r="BL199" s="14" t="s">
        <v>288</v>
      </c>
      <c r="BM199" s="228" t="s">
        <v>626</v>
      </c>
    </row>
    <row r="200" s="2" customFormat="1" ht="33" customHeight="1">
      <c r="A200" s="29"/>
      <c r="B200" s="30"/>
      <c r="C200" s="217" t="s">
        <v>524</v>
      </c>
      <c r="D200" s="217" t="s">
        <v>284</v>
      </c>
      <c r="E200" s="218" t="s">
        <v>1954</v>
      </c>
      <c r="F200" s="219" t="s">
        <v>1955</v>
      </c>
      <c r="G200" s="220" t="s">
        <v>356</v>
      </c>
      <c r="H200" s="221">
        <v>1.329</v>
      </c>
      <c r="I200" s="222">
        <v>4700</v>
      </c>
      <c r="J200" s="222">
        <f>ROUND(I200*H200,2)</f>
        <v>6246.3000000000002</v>
      </c>
      <c r="K200" s="223"/>
      <c r="L200" s="35"/>
      <c r="M200" s="224" t="s">
        <v>1</v>
      </c>
      <c r="N200" s="225" t="s">
        <v>38</v>
      </c>
      <c r="O200" s="226">
        <v>3.863</v>
      </c>
      <c r="P200" s="226">
        <f>O200*H200</f>
        <v>5.1339269999999999</v>
      </c>
      <c r="Q200" s="226">
        <v>2.5143</v>
      </c>
      <c r="R200" s="226">
        <f>Q200*H200</f>
        <v>3.3415046999999998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6246.3000000000002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6246.3000000000002</v>
      </c>
      <c r="BL200" s="14" t="s">
        <v>288</v>
      </c>
      <c r="BM200" s="228" t="s">
        <v>1956</v>
      </c>
    </row>
    <row r="201" s="2" customFormat="1" ht="21.75" customHeight="1">
      <c r="A201" s="29"/>
      <c r="B201" s="30"/>
      <c r="C201" s="217" t="s">
        <v>528</v>
      </c>
      <c r="D201" s="217" t="s">
        <v>284</v>
      </c>
      <c r="E201" s="218" t="s">
        <v>1957</v>
      </c>
      <c r="F201" s="219" t="s">
        <v>1958</v>
      </c>
      <c r="G201" s="220" t="s">
        <v>429</v>
      </c>
      <c r="H201" s="221">
        <v>0.13300000000000001</v>
      </c>
      <c r="I201" s="222">
        <v>29400</v>
      </c>
      <c r="J201" s="222">
        <f>ROUND(I201*H201,2)</f>
        <v>3910.1999999999998</v>
      </c>
      <c r="K201" s="223"/>
      <c r="L201" s="35"/>
      <c r="M201" s="224" t="s">
        <v>1</v>
      </c>
      <c r="N201" s="225" t="s">
        <v>38</v>
      </c>
      <c r="O201" s="226">
        <v>14.551</v>
      </c>
      <c r="P201" s="226">
        <f>O201*H201</f>
        <v>1.9352830000000001</v>
      </c>
      <c r="Q201" s="226">
        <v>1.06277</v>
      </c>
      <c r="R201" s="226">
        <f>Q201*H201</f>
        <v>0.14134841000000001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3910.1999999999998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3910.1999999999998</v>
      </c>
      <c r="BL201" s="14" t="s">
        <v>288</v>
      </c>
      <c r="BM201" s="228" t="s">
        <v>1959</v>
      </c>
    </row>
    <row r="202" s="2" customFormat="1" ht="33" customHeight="1">
      <c r="A202" s="29"/>
      <c r="B202" s="30"/>
      <c r="C202" s="217" t="s">
        <v>532</v>
      </c>
      <c r="D202" s="217" t="s">
        <v>284</v>
      </c>
      <c r="E202" s="218" t="s">
        <v>1960</v>
      </c>
      <c r="F202" s="219" t="s">
        <v>1961</v>
      </c>
      <c r="G202" s="220" t="s">
        <v>287</v>
      </c>
      <c r="H202" s="221">
        <v>10.212</v>
      </c>
      <c r="I202" s="222">
        <v>1010</v>
      </c>
      <c r="J202" s="222">
        <f>ROUND(I202*H202,2)</f>
        <v>10314.120000000001</v>
      </c>
      <c r="K202" s="223"/>
      <c r="L202" s="35"/>
      <c r="M202" s="224" t="s">
        <v>1</v>
      </c>
      <c r="N202" s="225" t="s">
        <v>38</v>
      </c>
      <c r="O202" s="226">
        <v>1.51</v>
      </c>
      <c r="P202" s="226">
        <f>O202*H202</f>
        <v>15.420119999999999</v>
      </c>
      <c r="Q202" s="226">
        <v>0.00247</v>
      </c>
      <c r="R202" s="226">
        <f>Q202*H202</f>
        <v>0.025223639999999999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10314.120000000001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10314.120000000001</v>
      </c>
      <c r="BL202" s="14" t="s">
        <v>288</v>
      </c>
      <c r="BM202" s="228" t="s">
        <v>1962</v>
      </c>
    </row>
    <row r="203" s="2" customFormat="1" ht="33" customHeight="1">
      <c r="A203" s="29"/>
      <c r="B203" s="30"/>
      <c r="C203" s="217" t="s">
        <v>536</v>
      </c>
      <c r="D203" s="217" t="s">
        <v>284</v>
      </c>
      <c r="E203" s="218" t="s">
        <v>1963</v>
      </c>
      <c r="F203" s="219" t="s">
        <v>1964</v>
      </c>
      <c r="G203" s="220" t="s">
        <v>287</v>
      </c>
      <c r="H203" s="221">
        <v>10.212</v>
      </c>
      <c r="I203" s="222">
        <v>192</v>
      </c>
      <c r="J203" s="222">
        <f>ROUND(I203*H203,2)</f>
        <v>1960.7000000000001</v>
      </c>
      <c r="K203" s="223"/>
      <c r="L203" s="35"/>
      <c r="M203" s="224" t="s">
        <v>1</v>
      </c>
      <c r="N203" s="225" t="s">
        <v>38</v>
      </c>
      <c r="O203" s="226">
        <v>0.35899999999999999</v>
      </c>
      <c r="P203" s="226">
        <f>O203*H203</f>
        <v>3.6661079999999999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1960.7000000000001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1960.7000000000001</v>
      </c>
      <c r="BL203" s="14" t="s">
        <v>288</v>
      </c>
      <c r="BM203" s="228" t="s">
        <v>1965</v>
      </c>
    </row>
    <row r="204" s="2" customFormat="1" ht="16.5" customHeight="1">
      <c r="A204" s="29"/>
      <c r="B204" s="30"/>
      <c r="C204" s="217" t="s">
        <v>540</v>
      </c>
      <c r="D204" s="217" t="s">
        <v>284</v>
      </c>
      <c r="E204" s="218" t="s">
        <v>1966</v>
      </c>
      <c r="F204" s="219" t="s">
        <v>1967</v>
      </c>
      <c r="G204" s="220" t="s">
        <v>501</v>
      </c>
      <c r="H204" s="221">
        <v>3</v>
      </c>
      <c r="I204" s="222">
        <v>9950</v>
      </c>
      <c r="J204" s="222">
        <f>ROUND(I204*H204,2)</f>
        <v>29850</v>
      </c>
      <c r="K204" s="223"/>
      <c r="L204" s="35"/>
      <c r="M204" s="224" t="s">
        <v>1</v>
      </c>
      <c r="N204" s="225" t="s">
        <v>38</v>
      </c>
      <c r="O204" s="226">
        <v>2.0350000000000001</v>
      </c>
      <c r="P204" s="226">
        <f>O204*H204</f>
        <v>6.1050000000000004</v>
      </c>
      <c r="Q204" s="226">
        <v>0.11065999999999999</v>
      </c>
      <c r="R204" s="226">
        <f>Q204*H204</f>
        <v>0.33198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29850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29850</v>
      </c>
      <c r="BL204" s="14" t="s">
        <v>288</v>
      </c>
      <c r="BM204" s="228" t="s">
        <v>1968</v>
      </c>
    </row>
    <row r="205" s="2" customFormat="1" ht="21.75" customHeight="1">
      <c r="A205" s="29"/>
      <c r="B205" s="30"/>
      <c r="C205" s="217" t="s">
        <v>544</v>
      </c>
      <c r="D205" s="217" t="s">
        <v>284</v>
      </c>
      <c r="E205" s="218" t="s">
        <v>2173</v>
      </c>
      <c r="F205" s="219" t="s">
        <v>2174</v>
      </c>
      <c r="G205" s="220" t="s">
        <v>501</v>
      </c>
      <c r="H205" s="221">
        <v>1</v>
      </c>
      <c r="I205" s="222">
        <v>10700</v>
      </c>
      <c r="J205" s="222">
        <f>ROUND(I205*H205,2)</f>
        <v>10700</v>
      </c>
      <c r="K205" s="223"/>
      <c r="L205" s="35"/>
      <c r="M205" s="224" t="s">
        <v>1</v>
      </c>
      <c r="N205" s="225" t="s">
        <v>38</v>
      </c>
      <c r="O205" s="226">
        <v>2.1819999999999999</v>
      </c>
      <c r="P205" s="226">
        <f>O205*H205</f>
        <v>2.1819999999999999</v>
      </c>
      <c r="Q205" s="226">
        <v>0.1336</v>
      </c>
      <c r="R205" s="226">
        <f>Q205*H205</f>
        <v>0.1336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10700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10700</v>
      </c>
      <c r="BL205" s="14" t="s">
        <v>288</v>
      </c>
      <c r="BM205" s="228" t="s">
        <v>2175</v>
      </c>
    </row>
    <row r="206" s="2" customFormat="1" ht="21.75" customHeight="1">
      <c r="A206" s="29"/>
      <c r="B206" s="30"/>
      <c r="C206" s="217" t="s">
        <v>548</v>
      </c>
      <c r="D206" s="217" t="s">
        <v>284</v>
      </c>
      <c r="E206" s="218" t="s">
        <v>1969</v>
      </c>
      <c r="F206" s="219" t="s">
        <v>1970</v>
      </c>
      <c r="G206" s="220" t="s">
        <v>501</v>
      </c>
      <c r="H206" s="221">
        <v>2</v>
      </c>
      <c r="I206" s="222">
        <v>12150</v>
      </c>
      <c r="J206" s="222">
        <f>ROUND(I206*H206,2)</f>
        <v>24300</v>
      </c>
      <c r="K206" s="223"/>
      <c r="L206" s="35"/>
      <c r="M206" s="224" t="s">
        <v>1</v>
      </c>
      <c r="N206" s="225" t="s">
        <v>38</v>
      </c>
      <c r="O206" s="226">
        <v>2.2599999999999998</v>
      </c>
      <c r="P206" s="226">
        <f>O206*H206</f>
        <v>4.5199999999999996</v>
      </c>
      <c r="Q206" s="226">
        <v>0.16113</v>
      </c>
      <c r="R206" s="226">
        <f>Q206*H206</f>
        <v>0.32225999999999999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24300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24300</v>
      </c>
      <c r="BL206" s="14" t="s">
        <v>288</v>
      </c>
      <c r="BM206" s="228" t="s">
        <v>1971</v>
      </c>
    </row>
    <row r="207" s="2" customFormat="1" ht="21.75" customHeight="1">
      <c r="A207" s="29"/>
      <c r="B207" s="30"/>
      <c r="C207" s="230" t="s">
        <v>553</v>
      </c>
      <c r="D207" s="230" t="s">
        <v>378</v>
      </c>
      <c r="E207" s="231" t="s">
        <v>1972</v>
      </c>
      <c r="F207" s="232" t="s">
        <v>1973</v>
      </c>
      <c r="G207" s="233" t="s">
        <v>501</v>
      </c>
      <c r="H207" s="234">
        <v>1</v>
      </c>
      <c r="I207" s="235">
        <v>20550</v>
      </c>
      <c r="J207" s="235">
        <f>ROUND(I207*H207,2)</f>
        <v>20550</v>
      </c>
      <c r="K207" s="236"/>
      <c r="L207" s="237"/>
      <c r="M207" s="238" t="s">
        <v>1</v>
      </c>
      <c r="N207" s="239" t="s">
        <v>38</v>
      </c>
      <c r="O207" s="226">
        <v>0</v>
      </c>
      <c r="P207" s="226">
        <f>O207*H207</f>
        <v>0</v>
      </c>
      <c r="Q207" s="226">
        <v>2.8900000000000001</v>
      </c>
      <c r="R207" s="226">
        <f>Q207*H207</f>
        <v>2.8900000000000001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311</v>
      </c>
      <c r="AT207" s="228" t="s">
        <v>378</v>
      </c>
      <c r="AU207" s="228" t="s">
        <v>82</v>
      </c>
      <c r="AY207" s="14" t="s">
        <v>282</v>
      </c>
      <c r="BE207" s="229">
        <f>IF(N207="základní",J207,0)</f>
        <v>20550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20550</v>
      </c>
      <c r="BL207" s="14" t="s">
        <v>288</v>
      </c>
      <c r="BM207" s="228" t="s">
        <v>1974</v>
      </c>
    </row>
    <row r="208" s="2" customFormat="1" ht="21.75" customHeight="1">
      <c r="A208" s="29"/>
      <c r="B208" s="30"/>
      <c r="C208" s="230" t="s">
        <v>557</v>
      </c>
      <c r="D208" s="230" t="s">
        <v>378</v>
      </c>
      <c r="E208" s="231" t="s">
        <v>2208</v>
      </c>
      <c r="F208" s="232" t="s">
        <v>2209</v>
      </c>
      <c r="G208" s="233" t="s">
        <v>501</v>
      </c>
      <c r="H208" s="234">
        <v>1</v>
      </c>
      <c r="I208" s="235">
        <v>18290</v>
      </c>
      <c r="J208" s="235">
        <f>ROUND(I208*H208,2)</f>
        <v>18290</v>
      </c>
      <c r="K208" s="236"/>
      <c r="L208" s="237"/>
      <c r="M208" s="238" t="s">
        <v>1</v>
      </c>
      <c r="N208" s="239" t="s">
        <v>38</v>
      </c>
      <c r="O208" s="226">
        <v>0</v>
      </c>
      <c r="P208" s="226">
        <f>O208*H208</f>
        <v>0</v>
      </c>
      <c r="Q208" s="226">
        <v>3.1000000000000001</v>
      </c>
      <c r="R208" s="226">
        <f>Q208*H208</f>
        <v>3.1000000000000001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311</v>
      </c>
      <c r="AT208" s="228" t="s">
        <v>378</v>
      </c>
      <c r="AU208" s="228" t="s">
        <v>82</v>
      </c>
      <c r="AY208" s="14" t="s">
        <v>282</v>
      </c>
      <c r="BE208" s="229">
        <f>IF(N208="základní",J208,0)</f>
        <v>18290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18290</v>
      </c>
      <c r="BL208" s="14" t="s">
        <v>288</v>
      </c>
      <c r="BM208" s="228" t="s">
        <v>2210</v>
      </c>
    </row>
    <row r="209" s="2" customFormat="1" ht="21.75" customHeight="1">
      <c r="A209" s="29"/>
      <c r="B209" s="30"/>
      <c r="C209" s="230" t="s">
        <v>561</v>
      </c>
      <c r="D209" s="230" t="s">
        <v>378</v>
      </c>
      <c r="E209" s="231" t="s">
        <v>2211</v>
      </c>
      <c r="F209" s="232" t="s">
        <v>2212</v>
      </c>
      <c r="G209" s="233" t="s">
        <v>501</v>
      </c>
      <c r="H209" s="234">
        <v>1</v>
      </c>
      <c r="I209" s="235">
        <v>14070</v>
      </c>
      <c r="J209" s="235">
        <f>ROUND(I209*H209,2)</f>
        <v>14070</v>
      </c>
      <c r="K209" s="236"/>
      <c r="L209" s="237"/>
      <c r="M209" s="238" t="s">
        <v>1</v>
      </c>
      <c r="N209" s="239" t="s">
        <v>38</v>
      </c>
      <c r="O209" s="226">
        <v>0</v>
      </c>
      <c r="P209" s="226">
        <f>O209*H209</f>
        <v>0</v>
      </c>
      <c r="Q209" s="226">
        <v>1.8600000000000001</v>
      </c>
      <c r="R209" s="226">
        <f>Q209*H209</f>
        <v>1.8600000000000001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311</v>
      </c>
      <c r="AT209" s="228" t="s">
        <v>378</v>
      </c>
      <c r="AU209" s="228" t="s">
        <v>82</v>
      </c>
      <c r="AY209" s="14" t="s">
        <v>282</v>
      </c>
      <c r="BE209" s="229">
        <f>IF(N209="základní",J209,0)</f>
        <v>14070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14070</v>
      </c>
      <c r="BL209" s="14" t="s">
        <v>288</v>
      </c>
      <c r="BM209" s="228" t="s">
        <v>2213</v>
      </c>
    </row>
    <row r="210" s="2" customFormat="1" ht="21.75" customHeight="1">
      <c r="A210" s="29"/>
      <c r="B210" s="30"/>
      <c r="C210" s="230" t="s">
        <v>565</v>
      </c>
      <c r="D210" s="230" t="s">
        <v>378</v>
      </c>
      <c r="E210" s="231" t="s">
        <v>2214</v>
      </c>
      <c r="F210" s="232" t="s">
        <v>2215</v>
      </c>
      <c r="G210" s="233" t="s">
        <v>501</v>
      </c>
      <c r="H210" s="234">
        <v>1</v>
      </c>
      <c r="I210" s="235">
        <v>45955</v>
      </c>
      <c r="J210" s="235">
        <f>ROUND(I210*H210,2)</f>
        <v>45955</v>
      </c>
      <c r="K210" s="236"/>
      <c r="L210" s="237"/>
      <c r="M210" s="238" t="s">
        <v>1</v>
      </c>
      <c r="N210" s="239" t="s">
        <v>38</v>
      </c>
      <c r="O210" s="226">
        <v>0</v>
      </c>
      <c r="P210" s="226">
        <f>O210*H210</f>
        <v>0</v>
      </c>
      <c r="Q210" s="226">
        <v>6.5099999999999998</v>
      </c>
      <c r="R210" s="226">
        <f>Q210*H210</f>
        <v>6.5099999999999998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311</v>
      </c>
      <c r="AT210" s="228" t="s">
        <v>378</v>
      </c>
      <c r="AU210" s="228" t="s">
        <v>82</v>
      </c>
      <c r="AY210" s="14" t="s">
        <v>282</v>
      </c>
      <c r="BE210" s="229">
        <f>IF(N210="základní",J210,0)</f>
        <v>45955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45955</v>
      </c>
      <c r="BL210" s="14" t="s">
        <v>288</v>
      </c>
      <c r="BM210" s="228" t="s">
        <v>2216</v>
      </c>
    </row>
    <row r="211" s="2" customFormat="1" ht="21.75" customHeight="1">
      <c r="A211" s="29"/>
      <c r="B211" s="30"/>
      <c r="C211" s="230" t="s">
        <v>569</v>
      </c>
      <c r="D211" s="230" t="s">
        <v>378</v>
      </c>
      <c r="E211" s="231" t="s">
        <v>1978</v>
      </c>
      <c r="F211" s="232" t="s">
        <v>2217</v>
      </c>
      <c r="G211" s="233" t="s">
        <v>501</v>
      </c>
      <c r="H211" s="234">
        <v>2</v>
      </c>
      <c r="I211" s="235">
        <v>87780</v>
      </c>
      <c r="J211" s="235">
        <f>ROUND(I211*H211,2)</f>
        <v>175560</v>
      </c>
      <c r="K211" s="236"/>
      <c r="L211" s="237"/>
      <c r="M211" s="238" t="s">
        <v>1</v>
      </c>
      <c r="N211" s="239" t="s">
        <v>38</v>
      </c>
      <c r="O211" s="226">
        <v>0</v>
      </c>
      <c r="P211" s="226">
        <f>O211*H211</f>
        <v>0</v>
      </c>
      <c r="Q211" s="226">
        <v>14.199999999999999</v>
      </c>
      <c r="R211" s="226">
        <f>Q211*H211</f>
        <v>28.399999999999999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311</v>
      </c>
      <c r="AT211" s="228" t="s">
        <v>378</v>
      </c>
      <c r="AU211" s="228" t="s">
        <v>82</v>
      </c>
      <c r="AY211" s="14" t="s">
        <v>282</v>
      </c>
      <c r="BE211" s="229">
        <f>IF(N211="základní",J211,0)</f>
        <v>175560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175560</v>
      </c>
      <c r="BL211" s="14" t="s">
        <v>288</v>
      </c>
      <c r="BM211" s="228" t="s">
        <v>2218</v>
      </c>
    </row>
    <row r="212" s="2" customFormat="1" ht="21.75" customHeight="1">
      <c r="A212" s="29"/>
      <c r="B212" s="30"/>
      <c r="C212" s="230" t="s">
        <v>573</v>
      </c>
      <c r="D212" s="230" t="s">
        <v>378</v>
      </c>
      <c r="E212" s="231" t="s">
        <v>1981</v>
      </c>
      <c r="F212" s="232" t="s">
        <v>1982</v>
      </c>
      <c r="G212" s="233" t="s">
        <v>501</v>
      </c>
      <c r="H212" s="234">
        <v>4</v>
      </c>
      <c r="I212" s="235">
        <v>1800</v>
      </c>
      <c r="J212" s="235">
        <f>ROUND(I212*H212,2)</f>
        <v>7200</v>
      </c>
      <c r="K212" s="236"/>
      <c r="L212" s="237"/>
      <c r="M212" s="238" t="s">
        <v>1</v>
      </c>
      <c r="N212" s="239" t="s">
        <v>38</v>
      </c>
      <c r="O212" s="226">
        <v>0</v>
      </c>
      <c r="P212" s="226">
        <f>O212*H212</f>
        <v>0</v>
      </c>
      <c r="Q212" s="226">
        <v>0.02</v>
      </c>
      <c r="R212" s="226">
        <f>Q212*H212</f>
        <v>0.080000000000000002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311</v>
      </c>
      <c r="AT212" s="228" t="s">
        <v>378</v>
      </c>
      <c r="AU212" s="228" t="s">
        <v>82</v>
      </c>
      <c r="AY212" s="14" t="s">
        <v>282</v>
      </c>
      <c r="BE212" s="229">
        <f>IF(N212="základní",J212,0)</f>
        <v>7200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7200</v>
      </c>
      <c r="BL212" s="14" t="s">
        <v>288</v>
      </c>
      <c r="BM212" s="228" t="s">
        <v>1983</v>
      </c>
    </row>
    <row r="213" s="12" customFormat="1" ht="22.8" customHeight="1">
      <c r="A213" s="12"/>
      <c r="B213" s="202"/>
      <c r="C213" s="203"/>
      <c r="D213" s="204" t="s">
        <v>72</v>
      </c>
      <c r="E213" s="215" t="s">
        <v>288</v>
      </c>
      <c r="F213" s="215" t="s">
        <v>519</v>
      </c>
      <c r="G213" s="203"/>
      <c r="H213" s="203"/>
      <c r="I213" s="203"/>
      <c r="J213" s="216">
        <f>BK213</f>
        <v>6469.3599999999997</v>
      </c>
      <c r="K213" s="203"/>
      <c r="L213" s="207"/>
      <c r="M213" s="208"/>
      <c r="N213" s="209"/>
      <c r="O213" s="209"/>
      <c r="P213" s="210">
        <f>SUM(P214:P215)</f>
        <v>7.9875300000000005</v>
      </c>
      <c r="Q213" s="209"/>
      <c r="R213" s="210">
        <f>SUM(R214:R215)</f>
        <v>5.5107360000000005</v>
      </c>
      <c r="S213" s="209"/>
      <c r="T213" s="211">
        <f>SUM(T214:T215)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12" t="s">
        <v>80</v>
      </c>
      <c r="AT213" s="213" t="s">
        <v>72</v>
      </c>
      <c r="AU213" s="213" t="s">
        <v>80</v>
      </c>
      <c r="AY213" s="212" t="s">
        <v>282</v>
      </c>
      <c r="BK213" s="214">
        <f>SUM(BK214:BK215)</f>
        <v>6469.3599999999997</v>
      </c>
    </row>
    <row r="214" s="2" customFormat="1" ht="33" customHeight="1">
      <c r="A214" s="29"/>
      <c r="B214" s="30"/>
      <c r="C214" s="217" t="s">
        <v>577</v>
      </c>
      <c r="D214" s="217" t="s">
        <v>284</v>
      </c>
      <c r="E214" s="218" t="s">
        <v>521</v>
      </c>
      <c r="F214" s="219" t="s">
        <v>522</v>
      </c>
      <c r="G214" s="220" t="s">
        <v>356</v>
      </c>
      <c r="H214" s="221">
        <v>0.11</v>
      </c>
      <c r="I214" s="222">
        <v>1070</v>
      </c>
      <c r="J214" s="222">
        <f>ROUND(I214*H214,2)</f>
        <v>117.7</v>
      </c>
      <c r="K214" s="223"/>
      <c r="L214" s="35"/>
      <c r="M214" s="224" t="s">
        <v>1</v>
      </c>
      <c r="N214" s="225" t="s">
        <v>38</v>
      </c>
      <c r="O214" s="226">
        <v>1.317</v>
      </c>
      <c r="P214" s="226">
        <f>O214*H214</f>
        <v>0.14487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117.7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117.7</v>
      </c>
      <c r="BL214" s="14" t="s">
        <v>288</v>
      </c>
      <c r="BM214" s="228" t="s">
        <v>2219</v>
      </c>
    </row>
    <row r="215" s="2" customFormat="1" ht="33" customHeight="1">
      <c r="A215" s="29"/>
      <c r="B215" s="30"/>
      <c r="C215" s="217" t="s">
        <v>581</v>
      </c>
      <c r="D215" s="217" t="s">
        <v>284</v>
      </c>
      <c r="E215" s="218" t="s">
        <v>2220</v>
      </c>
      <c r="F215" s="219" t="s">
        <v>2221</v>
      </c>
      <c r="G215" s="220" t="s">
        <v>356</v>
      </c>
      <c r="H215" s="221">
        <v>2.9820000000000002</v>
      </c>
      <c r="I215" s="222">
        <v>2130</v>
      </c>
      <c r="J215" s="222">
        <f>ROUND(I215*H215,2)</f>
        <v>6351.6599999999999</v>
      </c>
      <c r="K215" s="223"/>
      <c r="L215" s="35"/>
      <c r="M215" s="224" t="s">
        <v>1</v>
      </c>
      <c r="N215" s="225" t="s">
        <v>38</v>
      </c>
      <c r="O215" s="226">
        <v>2.6299999999999999</v>
      </c>
      <c r="P215" s="226">
        <f>O215*H215</f>
        <v>7.8426600000000004</v>
      </c>
      <c r="Q215" s="226">
        <v>1.8480000000000001</v>
      </c>
      <c r="R215" s="226">
        <f>Q215*H215</f>
        <v>5.5107360000000005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6351.6599999999999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6351.6599999999999</v>
      </c>
      <c r="BL215" s="14" t="s">
        <v>288</v>
      </c>
      <c r="BM215" s="228" t="s">
        <v>2222</v>
      </c>
    </row>
    <row r="216" s="12" customFormat="1" ht="22.8" customHeight="1">
      <c r="A216" s="12"/>
      <c r="B216" s="202"/>
      <c r="C216" s="203"/>
      <c r="D216" s="204" t="s">
        <v>72</v>
      </c>
      <c r="E216" s="215" t="s">
        <v>299</v>
      </c>
      <c r="F216" s="215" t="s">
        <v>552</v>
      </c>
      <c r="G216" s="203"/>
      <c r="H216" s="203"/>
      <c r="I216" s="203"/>
      <c r="J216" s="216">
        <f>BK216</f>
        <v>67495.759999999995</v>
      </c>
      <c r="K216" s="203"/>
      <c r="L216" s="207"/>
      <c r="M216" s="208"/>
      <c r="N216" s="209"/>
      <c r="O216" s="209"/>
      <c r="P216" s="210">
        <f>SUM(P217:P226)</f>
        <v>29.831938000000001</v>
      </c>
      <c r="Q216" s="209"/>
      <c r="R216" s="210">
        <f>SUM(R217:R226)</f>
        <v>60.981020870000002</v>
      </c>
      <c r="S216" s="209"/>
      <c r="T216" s="211">
        <f>SUM(T217:T226)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2" t="s">
        <v>80</v>
      </c>
      <c r="AT216" s="213" t="s">
        <v>72</v>
      </c>
      <c r="AU216" s="213" t="s">
        <v>80</v>
      </c>
      <c r="AY216" s="212" t="s">
        <v>282</v>
      </c>
      <c r="BK216" s="214">
        <f>SUM(BK217:BK226)</f>
        <v>67495.759999999995</v>
      </c>
    </row>
    <row r="217" s="2" customFormat="1" ht="21.75" customHeight="1">
      <c r="A217" s="29"/>
      <c r="B217" s="30"/>
      <c r="C217" s="217" t="s">
        <v>585</v>
      </c>
      <c r="D217" s="217" t="s">
        <v>284</v>
      </c>
      <c r="E217" s="218" t="s">
        <v>1990</v>
      </c>
      <c r="F217" s="219" t="s">
        <v>1991</v>
      </c>
      <c r="G217" s="220" t="s">
        <v>287</v>
      </c>
      <c r="H217" s="221">
        <v>27.381</v>
      </c>
      <c r="I217" s="222">
        <v>69.200000000000003</v>
      </c>
      <c r="J217" s="222">
        <f>ROUND(I217*H217,2)</f>
        <v>1894.77</v>
      </c>
      <c r="K217" s="223"/>
      <c r="L217" s="35"/>
      <c r="M217" s="224" t="s">
        <v>1</v>
      </c>
      <c r="N217" s="225" t="s">
        <v>38</v>
      </c>
      <c r="O217" s="226">
        <v>0.024</v>
      </c>
      <c r="P217" s="226">
        <f>O217*H217</f>
        <v>0.65714400000000006</v>
      </c>
      <c r="Q217" s="226">
        <v>0.106</v>
      </c>
      <c r="R217" s="226">
        <f>Q217*H217</f>
        <v>2.9023859999999999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1894.77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1894.77</v>
      </c>
      <c r="BL217" s="14" t="s">
        <v>288</v>
      </c>
      <c r="BM217" s="228" t="s">
        <v>1992</v>
      </c>
    </row>
    <row r="218" s="2" customFormat="1" ht="16.5" customHeight="1">
      <c r="A218" s="29"/>
      <c r="B218" s="30"/>
      <c r="C218" s="217" t="s">
        <v>589</v>
      </c>
      <c r="D218" s="217" t="s">
        <v>284</v>
      </c>
      <c r="E218" s="218" t="s">
        <v>558</v>
      </c>
      <c r="F218" s="219" t="s">
        <v>559</v>
      </c>
      <c r="G218" s="220" t="s">
        <v>287</v>
      </c>
      <c r="H218" s="221">
        <v>38.933</v>
      </c>
      <c r="I218" s="222">
        <v>162</v>
      </c>
      <c r="J218" s="222">
        <f>ROUND(I218*H218,2)</f>
        <v>6307.1499999999996</v>
      </c>
      <c r="K218" s="223"/>
      <c r="L218" s="35"/>
      <c r="M218" s="224" t="s">
        <v>1</v>
      </c>
      <c r="N218" s="225" t="s">
        <v>38</v>
      </c>
      <c r="O218" s="226">
        <v>0.025999999999999999</v>
      </c>
      <c r="P218" s="226">
        <f>O218*H218</f>
        <v>1.0122579999999999</v>
      </c>
      <c r="Q218" s="226">
        <v>0.34499999999999997</v>
      </c>
      <c r="R218" s="226">
        <f>Q218*H218</f>
        <v>13.431884999999999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6307.1499999999996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6307.1499999999996</v>
      </c>
      <c r="BL218" s="14" t="s">
        <v>288</v>
      </c>
      <c r="BM218" s="228" t="s">
        <v>2182</v>
      </c>
    </row>
    <row r="219" s="2" customFormat="1" ht="16.5" customHeight="1">
      <c r="A219" s="29"/>
      <c r="B219" s="30"/>
      <c r="C219" s="217" t="s">
        <v>593</v>
      </c>
      <c r="D219" s="217" t="s">
        <v>284</v>
      </c>
      <c r="E219" s="218" t="s">
        <v>562</v>
      </c>
      <c r="F219" s="219" t="s">
        <v>563</v>
      </c>
      <c r="G219" s="220" t="s">
        <v>287</v>
      </c>
      <c r="H219" s="221">
        <v>27.381</v>
      </c>
      <c r="I219" s="222">
        <v>211</v>
      </c>
      <c r="J219" s="222">
        <f>ROUND(I219*H219,2)</f>
        <v>5777.3900000000003</v>
      </c>
      <c r="K219" s="223"/>
      <c r="L219" s="35"/>
      <c r="M219" s="224" t="s">
        <v>1</v>
      </c>
      <c r="N219" s="225" t="s">
        <v>38</v>
      </c>
      <c r="O219" s="226">
        <v>0.029000000000000001</v>
      </c>
      <c r="P219" s="226">
        <f>O219*H219</f>
        <v>0.794049</v>
      </c>
      <c r="Q219" s="226">
        <v>0.46000000000000002</v>
      </c>
      <c r="R219" s="226">
        <f>Q219*H219</f>
        <v>12.595260000000002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5777.3900000000003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5777.3900000000003</v>
      </c>
      <c r="BL219" s="14" t="s">
        <v>288</v>
      </c>
      <c r="BM219" s="228" t="s">
        <v>666</v>
      </c>
    </row>
    <row r="220" s="2" customFormat="1" ht="16.5" customHeight="1">
      <c r="A220" s="29"/>
      <c r="B220" s="30"/>
      <c r="C220" s="217" t="s">
        <v>598</v>
      </c>
      <c r="D220" s="217" t="s">
        <v>284</v>
      </c>
      <c r="E220" s="218" t="s">
        <v>2183</v>
      </c>
      <c r="F220" s="219" t="s">
        <v>2184</v>
      </c>
      <c r="G220" s="220" t="s">
        <v>287</v>
      </c>
      <c r="H220" s="221">
        <v>34.953000000000003</v>
      </c>
      <c r="I220" s="222">
        <v>314</v>
      </c>
      <c r="J220" s="222">
        <f>ROUND(I220*H220,2)</f>
        <v>10975.24</v>
      </c>
      <c r="K220" s="223"/>
      <c r="L220" s="35"/>
      <c r="M220" s="224" t="s">
        <v>1</v>
      </c>
      <c r="N220" s="225" t="s">
        <v>38</v>
      </c>
      <c r="O220" s="226">
        <v>0.041000000000000002</v>
      </c>
      <c r="P220" s="226">
        <f>O220*H220</f>
        <v>1.4330730000000003</v>
      </c>
      <c r="Q220" s="226">
        <v>0.68999999999999995</v>
      </c>
      <c r="R220" s="226">
        <f>Q220*H220</f>
        <v>24.117570000000001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10975.24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10975.24</v>
      </c>
      <c r="BL220" s="14" t="s">
        <v>288</v>
      </c>
      <c r="BM220" s="228" t="s">
        <v>2185</v>
      </c>
    </row>
    <row r="221" s="2" customFormat="1" ht="21.75" customHeight="1">
      <c r="A221" s="29"/>
      <c r="B221" s="30"/>
      <c r="C221" s="217" t="s">
        <v>602</v>
      </c>
      <c r="D221" s="217" t="s">
        <v>284</v>
      </c>
      <c r="E221" s="218" t="s">
        <v>578</v>
      </c>
      <c r="F221" s="219" t="s">
        <v>579</v>
      </c>
      <c r="G221" s="220" t="s">
        <v>287</v>
      </c>
      <c r="H221" s="221">
        <v>34.953000000000003</v>
      </c>
      <c r="I221" s="222">
        <v>18.800000000000001</v>
      </c>
      <c r="J221" s="222">
        <f>ROUND(I221*H221,2)</f>
        <v>657.12</v>
      </c>
      <c r="K221" s="223"/>
      <c r="L221" s="35"/>
      <c r="M221" s="224" t="s">
        <v>1</v>
      </c>
      <c r="N221" s="225" t="s">
        <v>38</v>
      </c>
      <c r="O221" s="226">
        <v>0.0080000000000000002</v>
      </c>
      <c r="P221" s="226">
        <f>O221*H221</f>
        <v>0.27962400000000004</v>
      </c>
      <c r="Q221" s="226">
        <v>0.00034000000000000002</v>
      </c>
      <c r="R221" s="226">
        <f>Q221*H221</f>
        <v>0.011884020000000002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657.12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657.12</v>
      </c>
      <c r="BL221" s="14" t="s">
        <v>288</v>
      </c>
      <c r="BM221" s="228" t="s">
        <v>2186</v>
      </c>
    </row>
    <row r="222" s="2" customFormat="1" ht="21.75" customHeight="1">
      <c r="A222" s="29"/>
      <c r="B222" s="30"/>
      <c r="C222" s="217" t="s">
        <v>606</v>
      </c>
      <c r="D222" s="217" t="s">
        <v>284</v>
      </c>
      <c r="E222" s="218" t="s">
        <v>582</v>
      </c>
      <c r="F222" s="219" t="s">
        <v>583</v>
      </c>
      <c r="G222" s="220" t="s">
        <v>287</v>
      </c>
      <c r="H222" s="221">
        <v>34.953000000000003</v>
      </c>
      <c r="I222" s="222">
        <v>15.300000000000001</v>
      </c>
      <c r="J222" s="222">
        <f>ROUND(I222*H222,2)</f>
        <v>534.77999999999997</v>
      </c>
      <c r="K222" s="223"/>
      <c r="L222" s="35"/>
      <c r="M222" s="224" t="s">
        <v>1</v>
      </c>
      <c r="N222" s="225" t="s">
        <v>38</v>
      </c>
      <c r="O222" s="226">
        <v>0.002</v>
      </c>
      <c r="P222" s="226">
        <f>O222*H222</f>
        <v>0.06990600000000001</v>
      </c>
      <c r="Q222" s="226">
        <v>0.00071000000000000002</v>
      </c>
      <c r="R222" s="226">
        <f>Q222*H222</f>
        <v>0.024816630000000003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534.77999999999997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534.77999999999997</v>
      </c>
      <c r="BL222" s="14" t="s">
        <v>288</v>
      </c>
      <c r="BM222" s="228" t="s">
        <v>2187</v>
      </c>
    </row>
    <row r="223" s="2" customFormat="1" ht="21.75" customHeight="1">
      <c r="A223" s="29"/>
      <c r="B223" s="30"/>
      <c r="C223" s="217" t="s">
        <v>610</v>
      </c>
      <c r="D223" s="217" t="s">
        <v>284</v>
      </c>
      <c r="E223" s="218" t="s">
        <v>586</v>
      </c>
      <c r="F223" s="219" t="s">
        <v>587</v>
      </c>
      <c r="G223" s="220" t="s">
        <v>287</v>
      </c>
      <c r="H223" s="221">
        <v>34.953000000000003</v>
      </c>
      <c r="I223" s="222">
        <v>296</v>
      </c>
      <c r="J223" s="222">
        <f>ROUND(I223*H223,2)</f>
        <v>10346.09</v>
      </c>
      <c r="K223" s="223"/>
      <c r="L223" s="35"/>
      <c r="M223" s="224" t="s">
        <v>1</v>
      </c>
      <c r="N223" s="225" t="s">
        <v>38</v>
      </c>
      <c r="O223" s="226">
        <v>0.068000000000000005</v>
      </c>
      <c r="P223" s="226">
        <f>O223*H223</f>
        <v>2.3768040000000004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10346.09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10346.09</v>
      </c>
      <c r="BL223" s="14" t="s">
        <v>288</v>
      </c>
      <c r="BM223" s="228" t="s">
        <v>2188</v>
      </c>
    </row>
    <row r="224" s="2" customFormat="1" ht="33" customHeight="1">
      <c r="A224" s="29"/>
      <c r="B224" s="30"/>
      <c r="C224" s="217" t="s">
        <v>614</v>
      </c>
      <c r="D224" s="217" t="s">
        <v>284</v>
      </c>
      <c r="E224" s="218" t="s">
        <v>594</v>
      </c>
      <c r="F224" s="219" t="s">
        <v>595</v>
      </c>
      <c r="G224" s="220" t="s">
        <v>287</v>
      </c>
      <c r="H224" s="221">
        <v>34.953000000000003</v>
      </c>
      <c r="I224" s="222">
        <v>318</v>
      </c>
      <c r="J224" s="222">
        <f>ROUND(I224*H224,2)</f>
        <v>11115.049999999999</v>
      </c>
      <c r="K224" s="223"/>
      <c r="L224" s="35"/>
      <c r="M224" s="224" t="s">
        <v>1</v>
      </c>
      <c r="N224" s="225" t="s">
        <v>38</v>
      </c>
      <c r="O224" s="226">
        <v>0.070999999999999994</v>
      </c>
      <c r="P224" s="226">
        <f>O224*H224</f>
        <v>2.4816630000000002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11115.049999999999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11115.049999999999</v>
      </c>
      <c r="BL224" s="14" t="s">
        <v>288</v>
      </c>
      <c r="BM224" s="228" t="s">
        <v>2189</v>
      </c>
    </row>
    <row r="225" s="2" customFormat="1" ht="21.75" customHeight="1">
      <c r="A225" s="29"/>
      <c r="B225" s="30"/>
      <c r="C225" s="217" t="s">
        <v>618</v>
      </c>
      <c r="D225" s="217" t="s">
        <v>284</v>
      </c>
      <c r="E225" s="218" t="s">
        <v>1995</v>
      </c>
      <c r="F225" s="219" t="s">
        <v>1996</v>
      </c>
      <c r="G225" s="220" t="s">
        <v>287</v>
      </c>
      <c r="H225" s="221">
        <v>27.381</v>
      </c>
      <c r="I225" s="222">
        <v>362</v>
      </c>
      <c r="J225" s="222">
        <f>ROUND(I225*H225,2)</f>
        <v>9911.9200000000001</v>
      </c>
      <c r="K225" s="223"/>
      <c r="L225" s="35"/>
      <c r="M225" s="224" t="s">
        <v>1</v>
      </c>
      <c r="N225" s="225" t="s">
        <v>38</v>
      </c>
      <c r="O225" s="226">
        <v>0.75700000000000001</v>
      </c>
      <c r="P225" s="226">
        <f>O225*H225</f>
        <v>20.727416999999999</v>
      </c>
      <c r="Q225" s="226">
        <v>0.10362</v>
      </c>
      <c r="R225" s="226">
        <f>Q225*H225</f>
        <v>2.8372192200000002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9911.9200000000001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9911.9200000000001</v>
      </c>
      <c r="BL225" s="14" t="s">
        <v>288</v>
      </c>
      <c r="BM225" s="228" t="s">
        <v>1997</v>
      </c>
    </row>
    <row r="226" s="2" customFormat="1" ht="16.5" customHeight="1">
      <c r="A226" s="29"/>
      <c r="B226" s="30"/>
      <c r="C226" s="230" t="s">
        <v>622</v>
      </c>
      <c r="D226" s="230" t="s">
        <v>378</v>
      </c>
      <c r="E226" s="231" t="s">
        <v>1998</v>
      </c>
      <c r="F226" s="232" t="s">
        <v>1999</v>
      </c>
      <c r="G226" s="233" t="s">
        <v>287</v>
      </c>
      <c r="H226" s="234">
        <v>28.75</v>
      </c>
      <c r="I226" s="235">
        <v>347</v>
      </c>
      <c r="J226" s="235">
        <f>ROUND(I226*H226,2)</f>
        <v>9976.25</v>
      </c>
      <c r="K226" s="236"/>
      <c r="L226" s="237"/>
      <c r="M226" s="238" t="s">
        <v>1</v>
      </c>
      <c r="N226" s="239" t="s">
        <v>38</v>
      </c>
      <c r="O226" s="226">
        <v>0</v>
      </c>
      <c r="P226" s="226">
        <f>O226*H226</f>
        <v>0</v>
      </c>
      <c r="Q226" s="226">
        <v>0.17599999999999999</v>
      </c>
      <c r="R226" s="226">
        <f>Q226*H226</f>
        <v>5.0599999999999996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311</v>
      </c>
      <c r="AT226" s="228" t="s">
        <v>378</v>
      </c>
      <c r="AU226" s="228" t="s">
        <v>82</v>
      </c>
      <c r="AY226" s="14" t="s">
        <v>282</v>
      </c>
      <c r="BE226" s="229">
        <f>IF(N226="základní",J226,0)</f>
        <v>9976.25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9976.25</v>
      </c>
      <c r="BL226" s="14" t="s">
        <v>288</v>
      </c>
      <c r="BM226" s="228" t="s">
        <v>716</v>
      </c>
    </row>
    <row r="227" s="12" customFormat="1" ht="22.8" customHeight="1">
      <c r="A227" s="12"/>
      <c r="B227" s="202"/>
      <c r="C227" s="203"/>
      <c r="D227" s="204" t="s">
        <v>72</v>
      </c>
      <c r="E227" s="215" t="s">
        <v>303</v>
      </c>
      <c r="F227" s="215" t="s">
        <v>2000</v>
      </c>
      <c r="G227" s="203"/>
      <c r="H227" s="203"/>
      <c r="I227" s="203"/>
      <c r="J227" s="216">
        <f>BK227</f>
        <v>17220.32</v>
      </c>
      <c r="K227" s="203"/>
      <c r="L227" s="207"/>
      <c r="M227" s="208"/>
      <c r="N227" s="209"/>
      <c r="O227" s="209"/>
      <c r="P227" s="210">
        <f>P228</f>
        <v>26.392704000000002</v>
      </c>
      <c r="Q227" s="209"/>
      <c r="R227" s="210">
        <f>R228</f>
        <v>4.5673981599999998</v>
      </c>
      <c r="S227" s="209"/>
      <c r="T227" s="211">
        <f>T228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12" t="s">
        <v>80</v>
      </c>
      <c r="AT227" s="213" t="s">
        <v>72</v>
      </c>
      <c r="AU227" s="213" t="s">
        <v>80</v>
      </c>
      <c r="AY227" s="212" t="s">
        <v>282</v>
      </c>
      <c r="BK227" s="214">
        <f>BK228</f>
        <v>17220.32</v>
      </c>
    </row>
    <row r="228" s="2" customFormat="1" ht="33" customHeight="1">
      <c r="A228" s="29"/>
      <c r="B228" s="30"/>
      <c r="C228" s="217" t="s">
        <v>626</v>
      </c>
      <c r="D228" s="217" t="s">
        <v>284</v>
      </c>
      <c r="E228" s="218" t="s">
        <v>2001</v>
      </c>
      <c r="F228" s="219" t="s">
        <v>2002</v>
      </c>
      <c r="G228" s="220" t="s">
        <v>356</v>
      </c>
      <c r="H228" s="221">
        <v>1.768</v>
      </c>
      <c r="I228" s="222">
        <v>9740</v>
      </c>
      <c r="J228" s="222">
        <f>ROUND(I228*H228,2)</f>
        <v>17220.32</v>
      </c>
      <c r="K228" s="223"/>
      <c r="L228" s="35"/>
      <c r="M228" s="224" t="s">
        <v>1</v>
      </c>
      <c r="N228" s="225" t="s">
        <v>38</v>
      </c>
      <c r="O228" s="226">
        <v>14.928000000000001</v>
      </c>
      <c r="P228" s="226">
        <f>O228*H228</f>
        <v>26.392704000000002</v>
      </c>
      <c r="Q228" s="226">
        <v>2.5833699999999999</v>
      </c>
      <c r="R228" s="226">
        <f>Q228*H228</f>
        <v>4.5673981599999998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17220.32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17220.32</v>
      </c>
      <c r="BL228" s="14" t="s">
        <v>288</v>
      </c>
      <c r="BM228" s="228" t="s">
        <v>2003</v>
      </c>
    </row>
    <row r="229" s="12" customFormat="1" ht="22.8" customHeight="1">
      <c r="A229" s="12"/>
      <c r="B229" s="202"/>
      <c r="C229" s="203"/>
      <c r="D229" s="204" t="s">
        <v>72</v>
      </c>
      <c r="E229" s="215" t="s">
        <v>311</v>
      </c>
      <c r="F229" s="215" t="s">
        <v>597</v>
      </c>
      <c r="G229" s="203"/>
      <c r="H229" s="203"/>
      <c r="I229" s="203"/>
      <c r="J229" s="216">
        <f>BK229</f>
        <v>187352.33000000002</v>
      </c>
      <c r="K229" s="203"/>
      <c r="L229" s="207"/>
      <c r="M229" s="208"/>
      <c r="N229" s="209"/>
      <c r="O229" s="209"/>
      <c r="P229" s="210">
        <f>SUM(P230:P241)</f>
        <v>17.724218999999998</v>
      </c>
      <c r="Q229" s="209"/>
      <c r="R229" s="210">
        <f>SUM(R230:R241)</f>
        <v>0.94614728000000003</v>
      </c>
      <c r="S229" s="209"/>
      <c r="T229" s="211">
        <f>SUM(T230:T241)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2" t="s">
        <v>80</v>
      </c>
      <c r="AT229" s="213" t="s">
        <v>72</v>
      </c>
      <c r="AU229" s="213" t="s">
        <v>80</v>
      </c>
      <c r="AY229" s="212" t="s">
        <v>282</v>
      </c>
      <c r="BK229" s="214">
        <f>SUM(BK230:BK241)</f>
        <v>187352.33000000002</v>
      </c>
    </row>
    <row r="230" s="2" customFormat="1" ht="33" customHeight="1">
      <c r="A230" s="29"/>
      <c r="B230" s="30"/>
      <c r="C230" s="217" t="s">
        <v>630</v>
      </c>
      <c r="D230" s="217" t="s">
        <v>284</v>
      </c>
      <c r="E230" s="218" t="s">
        <v>599</v>
      </c>
      <c r="F230" s="219" t="s">
        <v>600</v>
      </c>
      <c r="G230" s="220" t="s">
        <v>322</v>
      </c>
      <c r="H230" s="221">
        <v>1.55</v>
      </c>
      <c r="I230" s="222">
        <v>152</v>
      </c>
      <c r="J230" s="222">
        <f>ROUND(I230*H230,2)</f>
        <v>235.59999999999999</v>
      </c>
      <c r="K230" s="223"/>
      <c r="L230" s="35"/>
      <c r="M230" s="224" t="s">
        <v>1</v>
      </c>
      <c r="N230" s="225" t="s">
        <v>38</v>
      </c>
      <c r="O230" s="226">
        <v>0.32100000000000001</v>
      </c>
      <c r="P230" s="226">
        <f>O230*H230</f>
        <v>0.49755000000000005</v>
      </c>
      <c r="Q230" s="226">
        <v>2.0000000000000002E-05</v>
      </c>
      <c r="R230" s="226">
        <f>Q230*H230</f>
        <v>3.1000000000000001E-05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235.59999999999999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235.59999999999999</v>
      </c>
      <c r="BL230" s="14" t="s">
        <v>288</v>
      </c>
      <c r="BM230" s="228" t="s">
        <v>2223</v>
      </c>
    </row>
    <row r="231" s="2" customFormat="1" ht="16.5" customHeight="1">
      <c r="A231" s="29"/>
      <c r="B231" s="30"/>
      <c r="C231" s="230" t="s">
        <v>634</v>
      </c>
      <c r="D231" s="230" t="s">
        <v>378</v>
      </c>
      <c r="E231" s="231" t="s">
        <v>603</v>
      </c>
      <c r="F231" s="232" t="s">
        <v>604</v>
      </c>
      <c r="G231" s="233" t="s">
        <v>322</v>
      </c>
      <c r="H231" s="234">
        <v>1.589</v>
      </c>
      <c r="I231" s="235">
        <v>893</v>
      </c>
      <c r="J231" s="235">
        <f>ROUND(I231*H231,2)</f>
        <v>1418.98</v>
      </c>
      <c r="K231" s="236"/>
      <c r="L231" s="237"/>
      <c r="M231" s="238" t="s">
        <v>1</v>
      </c>
      <c r="N231" s="239" t="s">
        <v>38</v>
      </c>
      <c r="O231" s="226">
        <v>0</v>
      </c>
      <c r="P231" s="226">
        <f>O231*H231</f>
        <v>0</v>
      </c>
      <c r="Q231" s="226">
        <v>0.01052</v>
      </c>
      <c r="R231" s="226">
        <f>Q231*H231</f>
        <v>0.01671628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311</v>
      </c>
      <c r="AT231" s="228" t="s">
        <v>378</v>
      </c>
      <c r="AU231" s="228" t="s">
        <v>82</v>
      </c>
      <c r="AY231" s="14" t="s">
        <v>282</v>
      </c>
      <c r="BE231" s="229">
        <f>IF(N231="základní",J231,0)</f>
        <v>1418.98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1418.98</v>
      </c>
      <c r="BL231" s="14" t="s">
        <v>288</v>
      </c>
      <c r="BM231" s="228" t="s">
        <v>2224</v>
      </c>
    </row>
    <row r="232" s="2" customFormat="1" ht="21.75" customHeight="1">
      <c r="A232" s="29"/>
      <c r="B232" s="30"/>
      <c r="C232" s="217" t="s">
        <v>638</v>
      </c>
      <c r="D232" s="217" t="s">
        <v>284</v>
      </c>
      <c r="E232" s="218" t="s">
        <v>2004</v>
      </c>
      <c r="F232" s="219" t="s">
        <v>2005</v>
      </c>
      <c r="G232" s="220" t="s">
        <v>501</v>
      </c>
      <c r="H232" s="221">
        <v>4</v>
      </c>
      <c r="I232" s="222">
        <v>947</v>
      </c>
      <c r="J232" s="222">
        <f>ROUND(I232*H232,2)</f>
        <v>3788</v>
      </c>
      <c r="K232" s="223"/>
      <c r="L232" s="35"/>
      <c r="M232" s="224" t="s">
        <v>1</v>
      </c>
      <c r="N232" s="225" t="s">
        <v>38</v>
      </c>
      <c r="O232" s="226">
        <v>1.3140000000000001</v>
      </c>
      <c r="P232" s="226">
        <f>O232*H232</f>
        <v>5.2560000000000002</v>
      </c>
      <c r="Q232" s="226">
        <v>0.21734000000000001</v>
      </c>
      <c r="R232" s="226">
        <f>Q232*H232</f>
        <v>0.86936000000000002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3788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3788</v>
      </c>
      <c r="BL232" s="14" t="s">
        <v>288</v>
      </c>
      <c r="BM232" s="228" t="s">
        <v>727</v>
      </c>
    </row>
    <row r="233" s="2" customFormat="1" ht="21.75" customHeight="1">
      <c r="A233" s="29"/>
      <c r="B233" s="30"/>
      <c r="C233" s="230" t="s">
        <v>642</v>
      </c>
      <c r="D233" s="230" t="s">
        <v>378</v>
      </c>
      <c r="E233" s="231" t="s">
        <v>2006</v>
      </c>
      <c r="F233" s="232" t="s">
        <v>2007</v>
      </c>
      <c r="G233" s="233" t="s">
        <v>501</v>
      </c>
      <c r="H233" s="234">
        <v>3</v>
      </c>
      <c r="I233" s="235">
        <v>6780</v>
      </c>
      <c r="J233" s="235">
        <f>ROUND(I233*H233,2)</f>
        <v>20340</v>
      </c>
      <c r="K233" s="236"/>
      <c r="L233" s="237"/>
      <c r="M233" s="238" t="s">
        <v>1</v>
      </c>
      <c r="N233" s="239" t="s">
        <v>38</v>
      </c>
      <c r="O233" s="226">
        <v>0</v>
      </c>
      <c r="P233" s="226">
        <f>O233*H233</f>
        <v>0</v>
      </c>
      <c r="Q233" s="226">
        <v>0.010999999999999999</v>
      </c>
      <c r="R233" s="226">
        <f>Q233*H233</f>
        <v>0.033000000000000002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311</v>
      </c>
      <c r="AT233" s="228" t="s">
        <v>378</v>
      </c>
      <c r="AU233" s="228" t="s">
        <v>82</v>
      </c>
      <c r="AY233" s="14" t="s">
        <v>282</v>
      </c>
      <c r="BE233" s="229">
        <f>IF(N233="základní",J233,0)</f>
        <v>20340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20340</v>
      </c>
      <c r="BL233" s="14" t="s">
        <v>288</v>
      </c>
      <c r="BM233" s="228" t="s">
        <v>2008</v>
      </c>
    </row>
    <row r="234" s="2" customFormat="1" ht="21.75" customHeight="1">
      <c r="A234" s="29"/>
      <c r="B234" s="30"/>
      <c r="C234" s="230" t="s">
        <v>646</v>
      </c>
      <c r="D234" s="230" t="s">
        <v>378</v>
      </c>
      <c r="E234" s="231" t="s">
        <v>2009</v>
      </c>
      <c r="F234" s="232" t="s">
        <v>2010</v>
      </c>
      <c r="G234" s="233" t="s">
        <v>501</v>
      </c>
      <c r="H234" s="234">
        <v>1</v>
      </c>
      <c r="I234" s="235">
        <v>10174</v>
      </c>
      <c r="J234" s="235">
        <f>ROUND(I234*H234,2)</f>
        <v>10174</v>
      </c>
      <c r="K234" s="236"/>
      <c r="L234" s="237"/>
      <c r="M234" s="238" t="s">
        <v>1</v>
      </c>
      <c r="N234" s="239" t="s">
        <v>38</v>
      </c>
      <c r="O234" s="226">
        <v>0</v>
      </c>
      <c r="P234" s="226">
        <f>O234*H234</f>
        <v>0</v>
      </c>
      <c r="Q234" s="226">
        <v>0.024</v>
      </c>
      <c r="R234" s="226">
        <f>Q234*H234</f>
        <v>0.024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311</v>
      </c>
      <c r="AT234" s="228" t="s">
        <v>378</v>
      </c>
      <c r="AU234" s="228" t="s">
        <v>82</v>
      </c>
      <c r="AY234" s="14" t="s">
        <v>282</v>
      </c>
      <c r="BE234" s="229">
        <f>IF(N234="základní",J234,0)</f>
        <v>10174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10174</v>
      </c>
      <c r="BL234" s="14" t="s">
        <v>288</v>
      </c>
      <c r="BM234" s="228" t="s">
        <v>2011</v>
      </c>
    </row>
    <row r="235" s="2" customFormat="1" ht="21.75" customHeight="1">
      <c r="A235" s="29"/>
      <c r="B235" s="30"/>
      <c r="C235" s="217" t="s">
        <v>650</v>
      </c>
      <c r="D235" s="217" t="s">
        <v>284</v>
      </c>
      <c r="E235" s="218" t="s">
        <v>2012</v>
      </c>
      <c r="F235" s="219" t="s">
        <v>2013</v>
      </c>
      <c r="G235" s="220" t="s">
        <v>501</v>
      </c>
      <c r="H235" s="221">
        <v>4</v>
      </c>
      <c r="I235" s="222">
        <v>145</v>
      </c>
      <c r="J235" s="222">
        <f>ROUND(I235*H235,2)</f>
        <v>580</v>
      </c>
      <c r="K235" s="223"/>
      <c r="L235" s="35"/>
      <c r="M235" s="224" t="s">
        <v>1</v>
      </c>
      <c r="N235" s="225" t="s">
        <v>38</v>
      </c>
      <c r="O235" s="226">
        <v>0.14000000000000001</v>
      </c>
      <c r="P235" s="226">
        <f>O235*H235</f>
        <v>0.56000000000000005</v>
      </c>
      <c r="Q235" s="226">
        <v>0.00076000000000000004</v>
      </c>
      <c r="R235" s="226">
        <f>Q235*H235</f>
        <v>0.0030400000000000002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580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580</v>
      </c>
      <c r="BL235" s="14" t="s">
        <v>288</v>
      </c>
      <c r="BM235" s="228" t="s">
        <v>2014</v>
      </c>
    </row>
    <row r="236" s="2" customFormat="1" ht="21.75" customHeight="1">
      <c r="A236" s="29"/>
      <c r="B236" s="30"/>
      <c r="C236" s="217" t="s">
        <v>654</v>
      </c>
      <c r="D236" s="217" t="s">
        <v>284</v>
      </c>
      <c r="E236" s="218" t="s">
        <v>2015</v>
      </c>
      <c r="F236" s="219" t="s">
        <v>2016</v>
      </c>
      <c r="G236" s="220" t="s">
        <v>356</v>
      </c>
      <c r="H236" s="221">
        <v>8.6509999999999998</v>
      </c>
      <c r="I236" s="222">
        <v>3250</v>
      </c>
      <c r="J236" s="222">
        <f>ROUND(I236*H236,2)</f>
        <v>28115.75</v>
      </c>
      <c r="K236" s="223"/>
      <c r="L236" s="35"/>
      <c r="M236" s="224" t="s">
        <v>1</v>
      </c>
      <c r="N236" s="225" t="s">
        <v>38</v>
      </c>
      <c r="O236" s="226">
        <v>1.319</v>
      </c>
      <c r="P236" s="226">
        <f>O236*H236</f>
        <v>11.410668999999999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28115.75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28115.75</v>
      </c>
      <c r="BL236" s="14" t="s">
        <v>288</v>
      </c>
      <c r="BM236" s="228" t="s">
        <v>2017</v>
      </c>
    </row>
    <row r="237" s="2" customFormat="1" ht="21.75" customHeight="1">
      <c r="A237" s="29"/>
      <c r="B237" s="30"/>
      <c r="C237" s="217" t="s">
        <v>658</v>
      </c>
      <c r="D237" s="217" t="s">
        <v>284</v>
      </c>
      <c r="E237" s="218" t="s">
        <v>2021</v>
      </c>
      <c r="F237" s="219" t="s">
        <v>2022</v>
      </c>
      <c r="G237" s="220" t="s">
        <v>719</v>
      </c>
      <c r="H237" s="221">
        <v>3</v>
      </c>
      <c r="I237" s="222">
        <v>1200</v>
      </c>
      <c r="J237" s="222">
        <f>ROUND(I237*H237,2)</f>
        <v>3600</v>
      </c>
      <c r="K237" s="223"/>
      <c r="L237" s="35"/>
      <c r="M237" s="224" t="s">
        <v>1</v>
      </c>
      <c r="N237" s="225" t="s">
        <v>38</v>
      </c>
      <c r="O237" s="226">
        <v>0</v>
      </c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3600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3600</v>
      </c>
      <c r="BL237" s="14" t="s">
        <v>288</v>
      </c>
      <c r="BM237" s="228" t="s">
        <v>2023</v>
      </c>
    </row>
    <row r="238" s="2" customFormat="1" ht="21.75" customHeight="1">
      <c r="A238" s="29"/>
      <c r="B238" s="30"/>
      <c r="C238" s="217" t="s">
        <v>662</v>
      </c>
      <c r="D238" s="217" t="s">
        <v>284</v>
      </c>
      <c r="E238" s="218" t="s">
        <v>2024</v>
      </c>
      <c r="F238" s="219" t="s">
        <v>2025</v>
      </c>
      <c r="G238" s="220" t="s">
        <v>719</v>
      </c>
      <c r="H238" s="221">
        <v>2</v>
      </c>
      <c r="I238" s="222">
        <v>4320</v>
      </c>
      <c r="J238" s="222">
        <f>ROUND(I238*H238,2)</f>
        <v>8640</v>
      </c>
      <c r="K238" s="223"/>
      <c r="L238" s="35"/>
      <c r="M238" s="224" t="s">
        <v>1</v>
      </c>
      <c r="N238" s="225" t="s">
        <v>38</v>
      </c>
      <c r="O238" s="226">
        <v>0</v>
      </c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8640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8640</v>
      </c>
      <c r="BL238" s="14" t="s">
        <v>288</v>
      </c>
      <c r="BM238" s="228" t="s">
        <v>2026</v>
      </c>
    </row>
    <row r="239" s="2" customFormat="1" ht="21.75" customHeight="1">
      <c r="A239" s="29"/>
      <c r="B239" s="30"/>
      <c r="C239" s="217" t="s">
        <v>666</v>
      </c>
      <c r="D239" s="217" t="s">
        <v>284</v>
      </c>
      <c r="E239" s="218" t="s">
        <v>2018</v>
      </c>
      <c r="F239" s="219" t="s">
        <v>2019</v>
      </c>
      <c r="G239" s="220" t="s">
        <v>719</v>
      </c>
      <c r="H239" s="221">
        <v>1</v>
      </c>
      <c r="I239" s="222">
        <v>2260</v>
      </c>
      <c r="J239" s="222">
        <f>ROUND(I239*H239,2)</f>
        <v>2260</v>
      </c>
      <c r="K239" s="223"/>
      <c r="L239" s="35"/>
      <c r="M239" s="224" t="s">
        <v>1</v>
      </c>
      <c r="N239" s="225" t="s">
        <v>38</v>
      </c>
      <c r="O239" s="226">
        <v>0</v>
      </c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2260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2260</v>
      </c>
      <c r="BL239" s="14" t="s">
        <v>288</v>
      </c>
      <c r="BM239" s="228" t="s">
        <v>2190</v>
      </c>
    </row>
    <row r="240" s="2" customFormat="1" ht="21.75" customHeight="1">
      <c r="A240" s="29"/>
      <c r="B240" s="30"/>
      <c r="C240" s="217" t="s">
        <v>670</v>
      </c>
      <c r="D240" s="217" t="s">
        <v>284</v>
      </c>
      <c r="E240" s="218" t="s">
        <v>2027</v>
      </c>
      <c r="F240" s="219" t="s">
        <v>2028</v>
      </c>
      <c r="G240" s="220" t="s">
        <v>719</v>
      </c>
      <c r="H240" s="221">
        <v>4</v>
      </c>
      <c r="I240" s="222">
        <v>5800</v>
      </c>
      <c r="J240" s="222">
        <f>ROUND(I240*H240,2)</f>
        <v>23200</v>
      </c>
      <c r="K240" s="223"/>
      <c r="L240" s="35"/>
      <c r="M240" s="224" t="s">
        <v>1</v>
      </c>
      <c r="N240" s="225" t="s">
        <v>38</v>
      </c>
      <c r="O240" s="226">
        <v>0</v>
      </c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23200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23200</v>
      </c>
      <c r="BL240" s="14" t="s">
        <v>288</v>
      </c>
      <c r="BM240" s="228" t="s">
        <v>2029</v>
      </c>
    </row>
    <row r="241" s="2" customFormat="1" ht="21.75" customHeight="1">
      <c r="A241" s="29"/>
      <c r="B241" s="30"/>
      <c r="C241" s="217" t="s">
        <v>675</v>
      </c>
      <c r="D241" s="217" t="s">
        <v>284</v>
      </c>
      <c r="E241" s="218" t="s">
        <v>2225</v>
      </c>
      <c r="F241" s="219" t="s">
        <v>2226</v>
      </c>
      <c r="G241" s="220" t="s">
        <v>719</v>
      </c>
      <c r="H241" s="221">
        <v>1</v>
      </c>
      <c r="I241" s="222">
        <v>85000</v>
      </c>
      <c r="J241" s="222">
        <f>ROUND(I241*H241,2)</f>
        <v>85000</v>
      </c>
      <c r="K241" s="223"/>
      <c r="L241" s="35"/>
      <c r="M241" s="224" t="s">
        <v>1</v>
      </c>
      <c r="N241" s="225" t="s">
        <v>38</v>
      </c>
      <c r="O241" s="226">
        <v>0</v>
      </c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85000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85000</v>
      </c>
      <c r="BL241" s="14" t="s">
        <v>288</v>
      </c>
      <c r="BM241" s="228" t="s">
        <v>2227</v>
      </c>
    </row>
    <row r="242" s="12" customFormat="1" ht="22.8" customHeight="1">
      <c r="A242" s="12"/>
      <c r="B242" s="202"/>
      <c r="C242" s="203"/>
      <c r="D242" s="204" t="s">
        <v>72</v>
      </c>
      <c r="E242" s="215" t="s">
        <v>315</v>
      </c>
      <c r="F242" s="215" t="s">
        <v>683</v>
      </c>
      <c r="G242" s="203"/>
      <c r="H242" s="203"/>
      <c r="I242" s="203"/>
      <c r="J242" s="216">
        <f>BK242</f>
        <v>110970.28</v>
      </c>
      <c r="K242" s="203"/>
      <c r="L242" s="207"/>
      <c r="M242" s="208"/>
      <c r="N242" s="209"/>
      <c r="O242" s="209"/>
      <c r="P242" s="210">
        <f>SUM(P243:P259)</f>
        <v>30.061419000000001</v>
      </c>
      <c r="Q242" s="209"/>
      <c r="R242" s="210">
        <f>SUM(R243:R259)</f>
        <v>11.38925074</v>
      </c>
      <c r="S242" s="209"/>
      <c r="T242" s="211">
        <f>SUM(T243:T259)</f>
        <v>0.31999999999999995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12" t="s">
        <v>80</v>
      </c>
      <c r="AT242" s="213" t="s">
        <v>72</v>
      </c>
      <c r="AU242" s="213" t="s">
        <v>80</v>
      </c>
      <c r="AY242" s="212" t="s">
        <v>282</v>
      </c>
      <c r="BK242" s="214">
        <f>SUM(BK243:BK259)</f>
        <v>110970.28</v>
      </c>
    </row>
    <row r="243" s="2" customFormat="1" ht="33" customHeight="1">
      <c r="A243" s="29"/>
      <c r="B243" s="30"/>
      <c r="C243" s="217" t="s">
        <v>679</v>
      </c>
      <c r="D243" s="217" t="s">
        <v>284</v>
      </c>
      <c r="E243" s="218" t="s">
        <v>857</v>
      </c>
      <c r="F243" s="219" t="s">
        <v>858</v>
      </c>
      <c r="G243" s="220" t="s">
        <v>322</v>
      </c>
      <c r="H243" s="221">
        <v>29.449999999999999</v>
      </c>
      <c r="I243" s="222">
        <v>256</v>
      </c>
      <c r="J243" s="222">
        <f>ROUND(I243*H243,2)</f>
        <v>7539.1999999999998</v>
      </c>
      <c r="K243" s="223"/>
      <c r="L243" s="35"/>
      <c r="M243" s="224" t="s">
        <v>1</v>
      </c>
      <c r="N243" s="225" t="s">
        <v>38</v>
      </c>
      <c r="O243" s="226">
        <v>0.26800000000000002</v>
      </c>
      <c r="P243" s="226">
        <f>O243*H243</f>
        <v>7.8925999999999998</v>
      </c>
      <c r="Q243" s="226">
        <v>0.15540000000000001</v>
      </c>
      <c r="R243" s="226">
        <f>Q243*H243</f>
        <v>4.57653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7539.1999999999998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7539.1999999999998</v>
      </c>
      <c r="BL243" s="14" t="s">
        <v>288</v>
      </c>
      <c r="BM243" s="228" t="s">
        <v>973</v>
      </c>
    </row>
    <row r="244" s="2" customFormat="1" ht="16.5" customHeight="1">
      <c r="A244" s="29"/>
      <c r="B244" s="30"/>
      <c r="C244" s="230" t="s">
        <v>684</v>
      </c>
      <c r="D244" s="230" t="s">
        <v>378</v>
      </c>
      <c r="E244" s="231" t="s">
        <v>2030</v>
      </c>
      <c r="F244" s="232" t="s">
        <v>2031</v>
      </c>
      <c r="G244" s="233" t="s">
        <v>322</v>
      </c>
      <c r="H244" s="234">
        <v>30.922999999999998</v>
      </c>
      <c r="I244" s="235">
        <v>174</v>
      </c>
      <c r="J244" s="235">
        <f>ROUND(I244*H244,2)</f>
        <v>5380.6000000000004</v>
      </c>
      <c r="K244" s="236"/>
      <c r="L244" s="237"/>
      <c r="M244" s="238" t="s">
        <v>1</v>
      </c>
      <c r="N244" s="239" t="s">
        <v>38</v>
      </c>
      <c r="O244" s="226">
        <v>0</v>
      </c>
      <c r="P244" s="226">
        <f>O244*H244</f>
        <v>0</v>
      </c>
      <c r="Q244" s="226">
        <v>0.080000000000000002</v>
      </c>
      <c r="R244" s="226">
        <f>Q244*H244</f>
        <v>2.47384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311</v>
      </c>
      <c r="AT244" s="228" t="s">
        <v>378</v>
      </c>
      <c r="AU244" s="228" t="s">
        <v>82</v>
      </c>
      <c r="AY244" s="14" t="s">
        <v>282</v>
      </c>
      <c r="BE244" s="229">
        <f>IF(N244="základní",J244,0)</f>
        <v>5380.6000000000004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5380.6000000000004</v>
      </c>
      <c r="BL244" s="14" t="s">
        <v>288</v>
      </c>
      <c r="BM244" s="228" t="s">
        <v>975</v>
      </c>
    </row>
    <row r="245" s="2" customFormat="1" ht="21.75" customHeight="1">
      <c r="A245" s="29"/>
      <c r="B245" s="30"/>
      <c r="C245" s="217" t="s">
        <v>688</v>
      </c>
      <c r="D245" s="217" t="s">
        <v>284</v>
      </c>
      <c r="E245" s="218" t="s">
        <v>860</v>
      </c>
      <c r="F245" s="219" t="s">
        <v>861</v>
      </c>
      <c r="G245" s="220" t="s">
        <v>356</v>
      </c>
      <c r="H245" s="221">
        <v>0.88400000000000001</v>
      </c>
      <c r="I245" s="222">
        <v>3020</v>
      </c>
      <c r="J245" s="222">
        <f>ROUND(I245*H245,2)</f>
        <v>2669.6799999999998</v>
      </c>
      <c r="K245" s="223"/>
      <c r="L245" s="35"/>
      <c r="M245" s="224" t="s">
        <v>1</v>
      </c>
      <c r="N245" s="225" t="s">
        <v>38</v>
      </c>
      <c r="O245" s="226">
        <v>1.442</v>
      </c>
      <c r="P245" s="226">
        <f>O245*H245</f>
        <v>1.2747279999999999</v>
      </c>
      <c r="Q245" s="226">
        <v>2.2563399999999998</v>
      </c>
      <c r="R245" s="226">
        <f>Q245*H245</f>
        <v>1.9946045599999998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2669.6799999999998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2669.6799999999998</v>
      </c>
      <c r="BL245" s="14" t="s">
        <v>288</v>
      </c>
      <c r="BM245" s="228" t="s">
        <v>2032</v>
      </c>
    </row>
    <row r="246" s="2" customFormat="1" ht="33" customHeight="1">
      <c r="A246" s="29"/>
      <c r="B246" s="30"/>
      <c r="C246" s="217" t="s">
        <v>692</v>
      </c>
      <c r="D246" s="217" t="s">
        <v>284</v>
      </c>
      <c r="E246" s="218" t="s">
        <v>693</v>
      </c>
      <c r="F246" s="219" t="s">
        <v>694</v>
      </c>
      <c r="G246" s="220" t="s">
        <v>322</v>
      </c>
      <c r="H246" s="221">
        <v>14.25</v>
      </c>
      <c r="I246" s="222">
        <v>115</v>
      </c>
      <c r="J246" s="222">
        <f>ROUND(I246*H246,2)</f>
        <v>1638.75</v>
      </c>
      <c r="K246" s="223"/>
      <c r="L246" s="35"/>
      <c r="M246" s="224" t="s">
        <v>1</v>
      </c>
      <c r="N246" s="225" t="s">
        <v>38</v>
      </c>
      <c r="O246" s="226">
        <v>0</v>
      </c>
      <c r="P246" s="226">
        <f>O246*H246</f>
        <v>0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1638.75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1638.75</v>
      </c>
      <c r="BL246" s="14" t="s">
        <v>288</v>
      </c>
      <c r="BM246" s="228" t="s">
        <v>2033</v>
      </c>
    </row>
    <row r="247" s="2" customFormat="1" ht="21.75" customHeight="1">
      <c r="A247" s="29"/>
      <c r="B247" s="30"/>
      <c r="C247" s="217" t="s">
        <v>696</v>
      </c>
      <c r="D247" s="217" t="s">
        <v>284</v>
      </c>
      <c r="E247" s="218" t="s">
        <v>705</v>
      </c>
      <c r="F247" s="219" t="s">
        <v>706</v>
      </c>
      <c r="G247" s="220" t="s">
        <v>322</v>
      </c>
      <c r="H247" s="221">
        <v>14.25</v>
      </c>
      <c r="I247" s="222">
        <v>84</v>
      </c>
      <c r="J247" s="222">
        <f>ROUND(I247*H247,2)</f>
        <v>1197</v>
      </c>
      <c r="K247" s="223"/>
      <c r="L247" s="35"/>
      <c r="M247" s="224" t="s">
        <v>1</v>
      </c>
      <c r="N247" s="225" t="s">
        <v>38</v>
      </c>
      <c r="O247" s="226">
        <v>0.19600000000000001</v>
      </c>
      <c r="P247" s="226">
        <f>O247*H247</f>
        <v>2.7930000000000001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1197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1197</v>
      </c>
      <c r="BL247" s="14" t="s">
        <v>288</v>
      </c>
      <c r="BM247" s="228" t="s">
        <v>2191</v>
      </c>
    </row>
    <row r="248" s="2" customFormat="1" ht="21.75" customHeight="1">
      <c r="A248" s="29"/>
      <c r="B248" s="30"/>
      <c r="C248" s="217" t="s">
        <v>700</v>
      </c>
      <c r="D248" s="217" t="s">
        <v>284</v>
      </c>
      <c r="E248" s="218" t="s">
        <v>2228</v>
      </c>
      <c r="F248" s="219" t="s">
        <v>2229</v>
      </c>
      <c r="G248" s="220" t="s">
        <v>501</v>
      </c>
      <c r="H248" s="221">
        <v>1</v>
      </c>
      <c r="I248" s="222">
        <v>5000</v>
      </c>
      <c r="J248" s="222">
        <f>ROUND(I248*H248,2)</f>
        <v>5000</v>
      </c>
      <c r="K248" s="223"/>
      <c r="L248" s="35"/>
      <c r="M248" s="224" t="s">
        <v>1</v>
      </c>
      <c r="N248" s="225" t="s">
        <v>38</v>
      </c>
      <c r="O248" s="226">
        <v>0</v>
      </c>
      <c r="P248" s="226">
        <f>O248*H248</f>
        <v>0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5000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5000</v>
      </c>
      <c r="BL248" s="14" t="s">
        <v>288</v>
      </c>
      <c r="BM248" s="228" t="s">
        <v>2230</v>
      </c>
    </row>
    <row r="249" s="2" customFormat="1" ht="21.75" customHeight="1">
      <c r="A249" s="29"/>
      <c r="B249" s="30"/>
      <c r="C249" s="217" t="s">
        <v>704</v>
      </c>
      <c r="D249" s="217" t="s">
        <v>284</v>
      </c>
      <c r="E249" s="218" t="s">
        <v>2041</v>
      </c>
      <c r="F249" s="219" t="s">
        <v>2042</v>
      </c>
      <c r="G249" s="220" t="s">
        <v>356</v>
      </c>
      <c r="H249" s="221">
        <v>34.064999999999998</v>
      </c>
      <c r="I249" s="222">
        <v>37.200000000000003</v>
      </c>
      <c r="J249" s="222">
        <f>ROUND(I249*H249,2)</f>
        <v>1267.22</v>
      </c>
      <c r="K249" s="223"/>
      <c r="L249" s="35"/>
      <c r="M249" s="224" t="s">
        <v>1</v>
      </c>
      <c r="N249" s="225" t="s">
        <v>38</v>
      </c>
      <c r="O249" s="226">
        <v>0.114</v>
      </c>
      <c r="P249" s="226">
        <f>O249*H249</f>
        <v>3.88341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1267.22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1267.22</v>
      </c>
      <c r="BL249" s="14" t="s">
        <v>288</v>
      </c>
      <c r="BM249" s="228" t="s">
        <v>2043</v>
      </c>
    </row>
    <row r="250" s="2" customFormat="1" ht="16.5" customHeight="1">
      <c r="A250" s="29"/>
      <c r="B250" s="30"/>
      <c r="C250" s="230" t="s">
        <v>708</v>
      </c>
      <c r="D250" s="230" t="s">
        <v>378</v>
      </c>
      <c r="E250" s="231" t="s">
        <v>2044</v>
      </c>
      <c r="F250" s="232" t="s">
        <v>2045</v>
      </c>
      <c r="G250" s="233" t="s">
        <v>356</v>
      </c>
      <c r="H250" s="234">
        <v>34.064999999999998</v>
      </c>
      <c r="I250" s="235">
        <v>46.200000000000003</v>
      </c>
      <c r="J250" s="235">
        <f>ROUND(I250*H250,2)</f>
        <v>1573.8</v>
      </c>
      <c r="K250" s="236"/>
      <c r="L250" s="237"/>
      <c r="M250" s="238" t="s">
        <v>1</v>
      </c>
      <c r="N250" s="239" t="s">
        <v>38</v>
      </c>
      <c r="O250" s="226">
        <v>0</v>
      </c>
      <c r="P250" s="226">
        <f>O250*H250</f>
        <v>0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311</v>
      </c>
      <c r="AT250" s="228" t="s">
        <v>378</v>
      </c>
      <c r="AU250" s="228" t="s">
        <v>82</v>
      </c>
      <c r="AY250" s="14" t="s">
        <v>282</v>
      </c>
      <c r="BE250" s="229">
        <f>IF(N250="základní",J250,0)</f>
        <v>1573.8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1573.8</v>
      </c>
      <c r="BL250" s="14" t="s">
        <v>288</v>
      </c>
      <c r="BM250" s="228" t="s">
        <v>2046</v>
      </c>
    </row>
    <row r="251" s="2" customFormat="1" ht="21.75" customHeight="1">
      <c r="A251" s="29"/>
      <c r="B251" s="30"/>
      <c r="C251" s="217" t="s">
        <v>712</v>
      </c>
      <c r="D251" s="217" t="s">
        <v>284</v>
      </c>
      <c r="E251" s="218" t="s">
        <v>2047</v>
      </c>
      <c r="F251" s="219" t="s">
        <v>2048</v>
      </c>
      <c r="G251" s="220" t="s">
        <v>356</v>
      </c>
      <c r="H251" s="221">
        <v>34.064999999999998</v>
      </c>
      <c r="I251" s="222">
        <v>57.600000000000001</v>
      </c>
      <c r="J251" s="222">
        <f>ROUND(I251*H251,2)</f>
        <v>1962.1400000000001</v>
      </c>
      <c r="K251" s="223"/>
      <c r="L251" s="35"/>
      <c r="M251" s="224" t="s">
        <v>1</v>
      </c>
      <c r="N251" s="225" t="s">
        <v>38</v>
      </c>
      <c r="O251" s="226">
        <v>0.035000000000000003</v>
      </c>
      <c r="P251" s="226">
        <f>O251*H251</f>
        <v>1.192275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1962.1400000000001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1962.1400000000001</v>
      </c>
      <c r="BL251" s="14" t="s">
        <v>288</v>
      </c>
      <c r="BM251" s="228" t="s">
        <v>2049</v>
      </c>
    </row>
    <row r="252" s="2" customFormat="1" ht="21.75" customHeight="1">
      <c r="A252" s="29"/>
      <c r="B252" s="30"/>
      <c r="C252" s="217" t="s">
        <v>716</v>
      </c>
      <c r="D252" s="217" t="s">
        <v>284</v>
      </c>
      <c r="E252" s="218" t="s">
        <v>2053</v>
      </c>
      <c r="F252" s="219" t="s">
        <v>2054</v>
      </c>
      <c r="G252" s="220" t="s">
        <v>287</v>
      </c>
      <c r="H252" s="221">
        <v>9.8179999999999996</v>
      </c>
      <c r="I252" s="222">
        <v>56.799999999999997</v>
      </c>
      <c r="J252" s="222">
        <f>ROUND(I252*H252,2)</f>
        <v>557.65999999999997</v>
      </c>
      <c r="K252" s="223"/>
      <c r="L252" s="35"/>
      <c r="M252" s="224" t="s">
        <v>1</v>
      </c>
      <c r="N252" s="225" t="s">
        <v>38</v>
      </c>
      <c r="O252" s="226">
        <v>0.17100000000000001</v>
      </c>
      <c r="P252" s="226">
        <f>O252*H252</f>
        <v>1.6788780000000001</v>
      </c>
      <c r="Q252" s="226">
        <v>1.0000000000000001E-05</v>
      </c>
      <c r="R252" s="226">
        <f>Q252*H252</f>
        <v>9.8179999999999999E-05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557.65999999999997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557.65999999999997</v>
      </c>
      <c r="BL252" s="14" t="s">
        <v>288</v>
      </c>
      <c r="BM252" s="228" t="s">
        <v>2055</v>
      </c>
    </row>
    <row r="253" s="2" customFormat="1" ht="21.75" customHeight="1">
      <c r="A253" s="29"/>
      <c r="B253" s="30"/>
      <c r="C253" s="217" t="s">
        <v>723</v>
      </c>
      <c r="D253" s="217" t="s">
        <v>284</v>
      </c>
      <c r="E253" s="218" t="s">
        <v>2056</v>
      </c>
      <c r="F253" s="219" t="s">
        <v>2057</v>
      </c>
      <c r="G253" s="220" t="s">
        <v>287</v>
      </c>
      <c r="H253" s="221">
        <v>9.8179999999999996</v>
      </c>
      <c r="I253" s="222">
        <v>31.699999999999999</v>
      </c>
      <c r="J253" s="222">
        <f>ROUND(I253*H253,2)</f>
        <v>311.23000000000002</v>
      </c>
      <c r="K253" s="223"/>
      <c r="L253" s="35"/>
      <c r="M253" s="224" t="s">
        <v>1</v>
      </c>
      <c r="N253" s="225" t="s">
        <v>38</v>
      </c>
      <c r="O253" s="226">
        <v>0.096000000000000002</v>
      </c>
      <c r="P253" s="226">
        <f>O253*H253</f>
        <v>0.94252800000000003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311.23000000000002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311.23000000000002</v>
      </c>
      <c r="BL253" s="14" t="s">
        <v>288</v>
      </c>
      <c r="BM253" s="228" t="s">
        <v>2058</v>
      </c>
    </row>
    <row r="254" s="2" customFormat="1" ht="21.75" customHeight="1">
      <c r="A254" s="29"/>
      <c r="B254" s="30"/>
      <c r="C254" s="217" t="s">
        <v>727</v>
      </c>
      <c r="D254" s="217" t="s">
        <v>284</v>
      </c>
      <c r="E254" s="218" t="s">
        <v>2059</v>
      </c>
      <c r="F254" s="219" t="s">
        <v>2060</v>
      </c>
      <c r="G254" s="220" t="s">
        <v>322</v>
      </c>
      <c r="H254" s="221">
        <v>10.4</v>
      </c>
      <c r="I254" s="222">
        <v>140</v>
      </c>
      <c r="J254" s="222">
        <f>ROUND(I254*H254,2)</f>
        <v>1456</v>
      </c>
      <c r="K254" s="223"/>
      <c r="L254" s="35"/>
      <c r="M254" s="224" t="s">
        <v>1</v>
      </c>
      <c r="N254" s="225" t="s">
        <v>38</v>
      </c>
      <c r="O254" s="226">
        <v>0.35999999999999999</v>
      </c>
      <c r="P254" s="226">
        <f>O254*H254</f>
        <v>3.7439999999999998</v>
      </c>
      <c r="Q254" s="226">
        <v>2.0000000000000002E-05</v>
      </c>
      <c r="R254" s="226">
        <f>Q254*H254</f>
        <v>0.00020800000000000001</v>
      </c>
      <c r="S254" s="226">
        <v>0.001</v>
      </c>
      <c r="T254" s="227">
        <f>S254*H254</f>
        <v>0.010400000000000001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1456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1456</v>
      </c>
      <c r="BL254" s="14" t="s">
        <v>288</v>
      </c>
      <c r="BM254" s="228" t="s">
        <v>2231</v>
      </c>
    </row>
    <row r="255" s="2" customFormat="1" ht="21.75" customHeight="1">
      <c r="A255" s="29"/>
      <c r="B255" s="30"/>
      <c r="C255" s="217" t="s">
        <v>731</v>
      </c>
      <c r="D255" s="217" t="s">
        <v>284</v>
      </c>
      <c r="E255" s="218" t="s">
        <v>2062</v>
      </c>
      <c r="F255" s="219" t="s">
        <v>2063</v>
      </c>
      <c r="G255" s="220" t="s">
        <v>322</v>
      </c>
      <c r="H255" s="221">
        <v>0.90000000000000002</v>
      </c>
      <c r="I255" s="222">
        <v>2310</v>
      </c>
      <c r="J255" s="222">
        <f>ROUND(I255*H255,2)</f>
        <v>2079</v>
      </c>
      <c r="K255" s="223"/>
      <c r="L255" s="35"/>
      <c r="M255" s="224" t="s">
        <v>1</v>
      </c>
      <c r="N255" s="225" t="s">
        <v>38</v>
      </c>
      <c r="O255" s="226">
        <v>1</v>
      </c>
      <c r="P255" s="226">
        <f>O255*H255</f>
        <v>0.90000000000000002</v>
      </c>
      <c r="Q255" s="226">
        <v>0.00067000000000000002</v>
      </c>
      <c r="R255" s="226">
        <f>Q255*H255</f>
        <v>0.00060300000000000002</v>
      </c>
      <c r="S255" s="226">
        <v>0.02</v>
      </c>
      <c r="T255" s="227">
        <f>S255*H255</f>
        <v>0.018000000000000002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2079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2079</v>
      </c>
      <c r="BL255" s="14" t="s">
        <v>288</v>
      </c>
      <c r="BM255" s="228" t="s">
        <v>2064</v>
      </c>
    </row>
    <row r="256" s="2" customFormat="1" ht="21.75" customHeight="1">
      <c r="A256" s="29"/>
      <c r="B256" s="30"/>
      <c r="C256" s="217" t="s">
        <v>735</v>
      </c>
      <c r="D256" s="217" t="s">
        <v>284</v>
      </c>
      <c r="E256" s="218" t="s">
        <v>2065</v>
      </c>
      <c r="F256" s="219" t="s">
        <v>2066</v>
      </c>
      <c r="G256" s="220" t="s">
        <v>322</v>
      </c>
      <c r="H256" s="221">
        <v>1.2</v>
      </c>
      <c r="I256" s="222">
        <v>3450</v>
      </c>
      <c r="J256" s="222">
        <f>ROUND(I256*H256,2)</f>
        <v>4140</v>
      </c>
      <c r="K256" s="223"/>
      <c r="L256" s="35"/>
      <c r="M256" s="224" t="s">
        <v>1</v>
      </c>
      <c r="N256" s="225" t="s">
        <v>38</v>
      </c>
      <c r="O256" s="226">
        <v>1.8999999999999999</v>
      </c>
      <c r="P256" s="226">
        <f>O256*H256</f>
        <v>2.2799999999999998</v>
      </c>
      <c r="Q256" s="226">
        <v>0.00093000000000000005</v>
      </c>
      <c r="R256" s="226">
        <f>Q256*H256</f>
        <v>0.001116</v>
      </c>
      <c r="S256" s="226">
        <v>0.070000000000000007</v>
      </c>
      <c r="T256" s="227">
        <f>S256*H256</f>
        <v>0.084000000000000005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4140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4140</v>
      </c>
      <c r="BL256" s="14" t="s">
        <v>288</v>
      </c>
      <c r="BM256" s="228" t="s">
        <v>2193</v>
      </c>
    </row>
    <row r="257" s="2" customFormat="1" ht="21.75" customHeight="1">
      <c r="A257" s="29"/>
      <c r="B257" s="30"/>
      <c r="C257" s="217" t="s">
        <v>739</v>
      </c>
      <c r="D257" s="217" t="s">
        <v>284</v>
      </c>
      <c r="E257" s="218" t="s">
        <v>2068</v>
      </c>
      <c r="F257" s="219" t="s">
        <v>2069</v>
      </c>
      <c r="G257" s="220" t="s">
        <v>322</v>
      </c>
      <c r="H257" s="221">
        <v>0.29999999999999999</v>
      </c>
      <c r="I257" s="222">
        <v>5640</v>
      </c>
      <c r="J257" s="222">
        <f>ROUND(I257*H257,2)</f>
        <v>1692</v>
      </c>
      <c r="K257" s="223"/>
      <c r="L257" s="35"/>
      <c r="M257" s="224" t="s">
        <v>1</v>
      </c>
      <c r="N257" s="225" t="s">
        <v>38</v>
      </c>
      <c r="O257" s="226">
        <v>3.2000000000000002</v>
      </c>
      <c r="P257" s="226">
        <f>O257*H257</f>
        <v>0.95999999999999996</v>
      </c>
      <c r="Q257" s="226">
        <v>0.0025899999999999999</v>
      </c>
      <c r="R257" s="226">
        <f>Q257*H257</f>
        <v>0.00077699999999999991</v>
      </c>
      <c r="S257" s="226">
        <v>0.126</v>
      </c>
      <c r="T257" s="227">
        <f>S257*H257</f>
        <v>0.0378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1692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1692</v>
      </c>
      <c r="BL257" s="14" t="s">
        <v>288</v>
      </c>
      <c r="BM257" s="228" t="s">
        <v>2070</v>
      </c>
    </row>
    <row r="258" s="2" customFormat="1" ht="21.75" customHeight="1">
      <c r="A258" s="29"/>
      <c r="B258" s="30"/>
      <c r="C258" s="217" t="s">
        <v>743</v>
      </c>
      <c r="D258" s="217" t="s">
        <v>284</v>
      </c>
      <c r="E258" s="218" t="s">
        <v>2071</v>
      </c>
      <c r="F258" s="219" t="s">
        <v>2072</v>
      </c>
      <c r="G258" s="220" t="s">
        <v>322</v>
      </c>
      <c r="H258" s="221">
        <v>0.59999999999999998</v>
      </c>
      <c r="I258" s="222">
        <v>7510</v>
      </c>
      <c r="J258" s="222">
        <f>ROUND(I258*H258,2)</f>
        <v>4506</v>
      </c>
      <c r="K258" s="223"/>
      <c r="L258" s="35"/>
      <c r="M258" s="224" t="s">
        <v>1</v>
      </c>
      <c r="N258" s="225" t="s">
        <v>38</v>
      </c>
      <c r="O258" s="226">
        <v>4.2000000000000002</v>
      </c>
      <c r="P258" s="226">
        <f>O258*H258</f>
        <v>2.52</v>
      </c>
      <c r="Q258" s="226">
        <v>0.0043400000000000001</v>
      </c>
      <c r="R258" s="226">
        <f>Q258*H258</f>
        <v>0.002604</v>
      </c>
      <c r="S258" s="226">
        <v>0.28299999999999997</v>
      </c>
      <c r="T258" s="227">
        <f>S258*H258</f>
        <v>0.16979999999999998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288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4506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4506</v>
      </c>
      <c r="BL258" s="14" t="s">
        <v>288</v>
      </c>
      <c r="BM258" s="228" t="s">
        <v>2073</v>
      </c>
    </row>
    <row r="259" s="2" customFormat="1" ht="21.75" customHeight="1">
      <c r="A259" s="29"/>
      <c r="B259" s="30"/>
      <c r="C259" s="217" t="s">
        <v>747</v>
      </c>
      <c r="D259" s="217" t="s">
        <v>284</v>
      </c>
      <c r="E259" s="218" t="s">
        <v>2074</v>
      </c>
      <c r="F259" s="219" t="s">
        <v>2075</v>
      </c>
      <c r="G259" s="220" t="s">
        <v>501</v>
      </c>
      <c r="H259" s="221">
        <v>1</v>
      </c>
      <c r="I259" s="222">
        <v>68000</v>
      </c>
      <c r="J259" s="222">
        <f>ROUND(I259*H259,2)</f>
        <v>68000</v>
      </c>
      <c r="K259" s="223"/>
      <c r="L259" s="35"/>
      <c r="M259" s="224" t="s">
        <v>1</v>
      </c>
      <c r="N259" s="225" t="s">
        <v>38</v>
      </c>
      <c r="O259" s="226">
        <v>0</v>
      </c>
      <c r="P259" s="226">
        <f>O259*H259</f>
        <v>0</v>
      </c>
      <c r="Q259" s="226">
        <v>2.33887</v>
      </c>
      <c r="R259" s="226">
        <f>Q259*H259</f>
        <v>2.33887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544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68000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68000</v>
      </c>
      <c r="BL259" s="14" t="s">
        <v>544</v>
      </c>
      <c r="BM259" s="228" t="s">
        <v>2232</v>
      </c>
    </row>
    <row r="260" s="12" customFormat="1" ht="22.8" customHeight="1">
      <c r="A260" s="12"/>
      <c r="B260" s="202"/>
      <c r="C260" s="203"/>
      <c r="D260" s="204" t="s">
        <v>72</v>
      </c>
      <c r="E260" s="215" t="s">
        <v>755</v>
      </c>
      <c r="F260" s="215" t="s">
        <v>756</v>
      </c>
      <c r="G260" s="203"/>
      <c r="H260" s="203"/>
      <c r="I260" s="203"/>
      <c r="J260" s="216">
        <f>BK260</f>
        <v>109766.99000000001</v>
      </c>
      <c r="K260" s="203"/>
      <c r="L260" s="207"/>
      <c r="M260" s="208"/>
      <c r="N260" s="209"/>
      <c r="O260" s="209"/>
      <c r="P260" s="210">
        <f>P261</f>
        <v>69.291455999999997</v>
      </c>
      <c r="Q260" s="209"/>
      <c r="R260" s="210">
        <f>R261</f>
        <v>0</v>
      </c>
      <c r="S260" s="209"/>
      <c r="T260" s="211">
        <f>T261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12" t="s">
        <v>80</v>
      </c>
      <c r="AT260" s="213" t="s">
        <v>72</v>
      </c>
      <c r="AU260" s="213" t="s">
        <v>80</v>
      </c>
      <c r="AY260" s="212" t="s">
        <v>282</v>
      </c>
      <c r="BK260" s="214">
        <f>BK261</f>
        <v>109766.99000000001</v>
      </c>
    </row>
    <row r="261" s="2" customFormat="1" ht="21.75" customHeight="1">
      <c r="A261" s="29"/>
      <c r="B261" s="30"/>
      <c r="C261" s="217" t="s">
        <v>751</v>
      </c>
      <c r="D261" s="217" t="s">
        <v>284</v>
      </c>
      <c r="E261" s="218" t="s">
        <v>2077</v>
      </c>
      <c r="F261" s="219" t="s">
        <v>2078</v>
      </c>
      <c r="G261" s="220" t="s">
        <v>429</v>
      </c>
      <c r="H261" s="221">
        <v>166.566</v>
      </c>
      <c r="I261" s="222">
        <v>659</v>
      </c>
      <c r="J261" s="222">
        <f>ROUND(I261*H261,2)</f>
        <v>109766.99000000001</v>
      </c>
      <c r="K261" s="223"/>
      <c r="L261" s="35"/>
      <c r="M261" s="224" t="s">
        <v>1</v>
      </c>
      <c r="N261" s="225" t="s">
        <v>38</v>
      </c>
      <c r="O261" s="226">
        <v>0.41599999999999998</v>
      </c>
      <c r="P261" s="226">
        <f>O261*H261</f>
        <v>69.291455999999997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288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109766.99000000001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109766.99000000001</v>
      </c>
      <c r="BL261" s="14" t="s">
        <v>288</v>
      </c>
      <c r="BM261" s="228" t="s">
        <v>994</v>
      </c>
    </row>
    <row r="262" s="12" customFormat="1" ht="25.92" customHeight="1">
      <c r="A262" s="12"/>
      <c r="B262" s="202"/>
      <c r="C262" s="203"/>
      <c r="D262" s="204" t="s">
        <v>72</v>
      </c>
      <c r="E262" s="205" t="s">
        <v>2079</v>
      </c>
      <c r="F262" s="205" t="s">
        <v>2080</v>
      </c>
      <c r="G262" s="203"/>
      <c r="H262" s="203"/>
      <c r="I262" s="203"/>
      <c r="J262" s="206">
        <f>BK262</f>
        <v>89464.029999999999</v>
      </c>
      <c r="K262" s="203"/>
      <c r="L262" s="207"/>
      <c r="M262" s="208"/>
      <c r="N262" s="209"/>
      <c r="O262" s="209"/>
      <c r="P262" s="210">
        <f>P263+P271</f>
        <v>20.334002000000002</v>
      </c>
      <c r="Q262" s="209"/>
      <c r="R262" s="210">
        <f>R263+R271</f>
        <v>0.47112840000000006</v>
      </c>
      <c r="S262" s="209"/>
      <c r="T262" s="211">
        <f>T263+T271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12" t="s">
        <v>82</v>
      </c>
      <c r="AT262" s="213" t="s">
        <v>72</v>
      </c>
      <c r="AU262" s="213" t="s">
        <v>73</v>
      </c>
      <c r="AY262" s="212" t="s">
        <v>282</v>
      </c>
      <c r="BK262" s="214">
        <f>BK263+BK271</f>
        <v>89464.029999999999</v>
      </c>
    </row>
    <row r="263" s="12" customFormat="1" ht="22.8" customHeight="1">
      <c r="A263" s="12"/>
      <c r="B263" s="202"/>
      <c r="C263" s="203"/>
      <c r="D263" s="204" t="s">
        <v>72</v>
      </c>
      <c r="E263" s="215" t="s">
        <v>2081</v>
      </c>
      <c r="F263" s="215" t="s">
        <v>2082</v>
      </c>
      <c r="G263" s="203"/>
      <c r="H263" s="203"/>
      <c r="I263" s="203"/>
      <c r="J263" s="216">
        <f>BK263</f>
        <v>9083.2999999999993</v>
      </c>
      <c r="K263" s="203"/>
      <c r="L263" s="207"/>
      <c r="M263" s="208"/>
      <c r="N263" s="209"/>
      <c r="O263" s="209"/>
      <c r="P263" s="210">
        <f>SUM(P264:P270)</f>
        <v>10.320647000000001</v>
      </c>
      <c r="Q263" s="209"/>
      <c r="R263" s="210">
        <f>SUM(R264:R270)</f>
        <v>0.23274540000000002</v>
      </c>
      <c r="S263" s="209"/>
      <c r="T263" s="211">
        <f>SUM(T264:T270)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12" t="s">
        <v>82</v>
      </c>
      <c r="AT263" s="213" t="s">
        <v>72</v>
      </c>
      <c r="AU263" s="213" t="s">
        <v>80</v>
      </c>
      <c r="AY263" s="212" t="s">
        <v>282</v>
      </c>
      <c r="BK263" s="214">
        <f>SUM(BK264:BK270)</f>
        <v>9083.2999999999993</v>
      </c>
    </row>
    <row r="264" s="2" customFormat="1" ht="21.75" customHeight="1">
      <c r="A264" s="29"/>
      <c r="B264" s="30"/>
      <c r="C264" s="217" t="s">
        <v>757</v>
      </c>
      <c r="D264" s="217" t="s">
        <v>284</v>
      </c>
      <c r="E264" s="218" t="s">
        <v>2083</v>
      </c>
      <c r="F264" s="219" t="s">
        <v>2084</v>
      </c>
      <c r="G264" s="220" t="s">
        <v>287</v>
      </c>
      <c r="H264" s="221">
        <v>7.806</v>
      </c>
      <c r="I264" s="222">
        <v>10.1</v>
      </c>
      <c r="J264" s="222">
        <f>ROUND(I264*H264,2)</f>
        <v>78.840000000000003</v>
      </c>
      <c r="K264" s="223"/>
      <c r="L264" s="35"/>
      <c r="M264" s="224" t="s">
        <v>1</v>
      </c>
      <c r="N264" s="225" t="s">
        <v>38</v>
      </c>
      <c r="O264" s="226">
        <v>0.024</v>
      </c>
      <c r="P264" s="226">
        <f>O264*H264</f>
        <v>0.18734400000000001</v>
      </c>
      <c r="Q264" s="226">
        <v>0</v>
      </c>
      <c r="R264" s="226">
        <f>Q264*H264</f>
        <v>0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345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78.840000000000003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78.840000000000003</v>
      </c>
      <c r="BL264" s="14" t="s">
        <v>345</v>
      </c>
      <c r="BM264" s="228" t="s">
        <v>2233</v>
      </c>
    </row>
    <row r="265" s="2" customFormat="1" ht="21.75" customHeight="1">
      <c r="A265" s="29"/>
      <c r="B265" s="30"/>
      <c r="C265" s="217" t="s">
        <v>764</v>
      </c>
      <c r="D265" s="217" t="s">
        <v>284</v>
      </c>
      <c r="E265" s="218" t="s">
        <v>2086</v>
      </c>
      <c r="F265" s="219" t="s">
        <v>2087</v>
      </c>
      <c r="G265" s="220" t="s">
        <v>287</v>
      </c>
      <c r="H265" s="221">
        <v>25.59</v>
      </c>
      <c r="I265" s="222">
        <v>22</v>
      </c>
      <c r="J265" s="222">
        <f>ROUND(I265*H265,2)</f>
        <v>562.98000000000002</v>
      </c>
      <c r="K265" s="223"/>
      <c r="L265" s="35"/>
      <c r="M265" s="224" t="s">
        <v>1</v>
      </c>
      <c r="N265" s="225" t="s">
        <v>38</v>
      </c>
      <c r="O265" s="226">
        <v>0.053999999999999999</v>
      </c>
      <c r="P265" s="226">
        <f>O265*H265</f>
        <v>1.3818599999999999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228" t="s">
        <v>345</v>
      </c>
      <c r="AT265" s="228" t="s">
        <v>284</v>
      </c>
      <c r="AU265" s="228" t="s">
        <v>82</v>
      </c>
      <c r="AY265" s="14" t="s">
        <v>282</v>
      </c>
      <c r="BE265" s="229">
        <f>IF(N265="základní",J265,0)</f>
        <v>562.98000000000002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14" t="s">
        <v>80</v>
      </c>
      <c r="BK265" s="229">
        <f>ROUND(I265*H265,2)</f>
        <v>562.98000000000002</v>
      </c>
      <c r="BL265" s="14" t="s">
        <v>345</v>
      </c>
      <c r="BM265" s="228" t="s">
        <v>2234</v>
      </c>
    </row>
    <row r="266" s="2" customFormat="1" ht="16.5" customHeight="1">
      <c r="A266" s="29"/>
      <c r="B266" s="30"/>
      <c r="C266" s="230" t="s">
        <v>768</v>
      </c>
      <c r="D266" s="230" t="s">
        <v>378</v>
      </c>
      <c r="E266" s="231" t="s">
        <v>2089</v>
      </c>
      <c r="F266" s="232" t="s">
        <v>2090</v>
      </c>
      <c r="G266" s="233" t="s">
        <v>429</v>
      </c>
      <c r="H266" s="234">
        <v>0.012</v>
      </c>
      <c r="I266" s="235">
        <v>48300</v>
      </c>
      <c r="J266" s="235">
        <f>ROUND(I266*H266,2)</f>
        <v>579.60000000000002</v>
      </c>
      <c r="K266" s="236"/>
      <c r="L266" s="237"/>
      <c r="M266" s="238" t="s">
        <v>1</v>
      </c>
      <c r="N266" s="239" t="s">
        <v>38</v>
      </c>
      <c r="O266" s="226">
        <v>0</v>
      </c>
      <c r="P266" s="226">
        <f>O266*H266</f>
        <v>0</v>
      </c>
      <c r="Q266" s="226">
        <v>1</v>
      </c>
      <c r="R266" s="226">
        <f>Q266*H266</f>
        <v>0.012</v>
      </c>
      <c r="S266" s="226">
        <v>0</v>
      </c>
      <c r="T266" s="227">
        <f>S266*H266</f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228" t="s">
        <v>410</v>
      </c>
      <c r="AT266" s="228" t="s">
        <v>378</v>
      </c>
      <c r="AU266" s="228" t="s">
        <v>82</v>
      </c>
      <c r="AY266" s="14" t="s">
        <v>282</v>
      </c>
      <c r="BE266" s="229">
        <f>IF(N266="základní",J266,0)</f>
        <v>579.60000000000002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14" t="s">
        <v>80</v>
      </c>
      <c r="BK266" s="229">
        <f>ROUND(I266*H266,2)</f>
        <v>579.60000000000002</v>
      </c>
      <c r="BL266" s="14" t="s">
        <v>345</v>
      </c>
      <c r="BM266" s="228" t="s">
        <v>2091</v>
      </c>
    </row>
    <row r="267" s="2" customFormat="1" ht="21.75" customHeight="1">
      <c r="A267" s="29"/>
      <c r="B267" s="30"/>
      <c r="C267" s="217" t="s">
        <v>772</v>
      </c>
      <c r="D267" s="217" t="s">
        <v>284</v>
      </c>
      <c r="E267" s="218" t="s">
        <v>2092</v>
      </c>
      <c r="F267" s="219" t="s">
        <v>2093</v>
      </c>
      <c r="G267" s="220" t="s">
        <v>287</v>
      </c>
      <c r="H267" s="221">
        <v>7.806</v>
      </c>
      <c r="I267" s="222">
        <v>102</v>
      </c>
      <c r="J267" s="222">
        <f>ROUND(I267*H267,2)</f>
        <v>796.21000000000004</v>
      </c>
      <c r="K267" s="223"/>
      <c r="L267" s="35"/>
      <c r="M267" s="224" t="s">
        <v>1</v>
      </c>
      <c r="N267" s="225" t="s">
        <v>38</v>
      </c>
      <c r="O267" s="226">
        <v>0.222</v>
      </c>
      <c r="P267" s="226">
        <f>O267*H267</f>
        <v>1.7329320000000001</v>
      </c>
      <c r="Q267" s="226">
        <v>0.00040000000000000002</v>
      </c>
      <c r="R267" s="226">
        <f>Q267*H267</f>
        <v>0.0031224</v>
      </c>
      <c r="S267" s="226">
        <v>0</v>
      </c>
      <c r="T267" s="227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228" t="s">
        <v>345</v>
      </c>
      <c r="AT267" s="228" t="s">
        <v>284</v>
      </c>
      <c r="AU267" s="228" t="s">
        <v>82</v>
      </c>
      <c r="AY267" s="14" t="s">
        <v>282</v>
      </c>
      <c r="BE267" s="229">
        <f>IF(N267="základní",J267,0)</f>
        <v>796.21000000000004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4" t="s">
        <v>80</v>
      </c>
      <c r="BK267" s="229">
        <f>ROUND(I267*H267,2)</f>
        <v>796.21000000000004</v>
      </c>
      <c r="BL267" s="14" t="s">
        <v>345</v>
      </c>
      <c r="BM267" s="228" t="s">
        <v>2235</v>
      </c>
    </row>
    <row r="268" s="2" customFormat="1" ht="21.75" customHeight="1">
      <c r="A268" s="29"/>
      <c r="B268" s="30"/>
      <c r="C268" s="217" t="s">
        <v>879</v>
      </c>
      <c r="D268" s="217" t="s">
        <v>284</v>
      </c>
      <c r="E268" s="218" t="s">
        <v>2095</v>
      </c>
      <c r="F268" s="219" t="s">
        <v>2096</v>
      </c>
      <c r="G268" s="220" t="s">
        <v>287</v>
      </c>
      <c r="H268" s="221">
        <v>25.59</v>
      </c>
      <c r="I268" s="222">
        <v>117</v>
      </c>
      <c r="J268" s="222">
        <f>ROUND(I268*H268,2)</f>
        <v>2994.0300000000002</v>
      </c>
      <c r="K268" s="223"/>
      <c r="L268" s="35"/>
      <c r="M268" s="224" t="s">
        <v>1</v>
      </c>
      <c r="N268" s="225" t="s">
        <v>38</v>
      </c>
      <c r="O268" s="226">
        <v>0.26000000000000001</v>
      </c>
      <c r="P268" s="226">
        <f>O268*H268</f>
        <v>6.6534000000000004</v>
      </c>
      <c r="Q268" s="226">
        <v>0.00040000000000000002</v>
      </c>
      <c r="R268" s="226">
        <f>Q268*H268</f>
        <v>0.010236</v>
      </c>
      <c r="S268" s="226">
        <v>0</v>
      </c>
      <c r="T268" s="227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228" t="s">
        <v>345</v>
      </c>
      <c r="AT268" s="228" t="s">
        <v>284</v>
      </c>
      <c r="AU268" s="228" t="s">
        <v>82</v>
      </c>
      <c r="AY268" s="14" t="s">
        <v>282</v>
      </c>
      <c r="BE268" s="229">
        <f>IF(N268="základní",J268,0)</f>
        <v>2994.0300000000002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14" t="s">
        <v>80</v>
      </c>
      <c r="BK268" s="229">
        <f>ROUND(I268*H268,2)</f>
        <v>2994.0300000000002</v>
      </c>
      <c r="BL268" s="14" t="s">
        <v>345</v>
      </c>
      <c r="BM268" s="228" t="s">
        <v>2236</v>
      </c>
    </row>
    <row r="269" s="2" customFormat="1" ht="33" customHeight="1">
      <c r="A269" s="29"/>
      <c r="B269" s="30"/>
      <c r="C269" s="230" t="s">
        <v>880</v>
      </c>
      <c r="D269" s="230" t="s">
        <v>378</v>
      </c>
      <c r="E269" s="231" t="s">
        <v>2098</v>
      </c>
      <c r="F269" s="232" t="s">
        <v>2099</v>
      </c>
      <c r="G269" s="233" t="s">
        <v>287</v>
      </c>
      <c r="H269" s="234">
        <v>38.405000000000001</v>
      </c>
      <c r="I269" s="235">
        <v>100</v>
      </c>
      <c r="J269" s="235">
        <f>ROUND(I269*H269,2)</f>
        <v>3840.5</v>
      </c>
      <c r="K269" s="236"/>
      <c r="L269" s="237"/>
      <c r="M269" s="238" t="s">
        <v>1</v>
      </c>
      <c r="N269" s="239" t="s">
        <v>38</v>
      </c>
      <c r="O269" s="226">
        <v>0</v>
      </c>
      <c r="P269" s="226">
        <f>O269*H269</f>
        <v>0</v>
      </c>
      <c r="Q269" s="226">
        <v>0.0054000000000000003</v>
      </c>
      <c r="R269" s="226">
        <f>Q269*H269</f>
        <v>0.20738700000000002</v>
      </c>
      <c r="S269" s="226">
        <v>0</v>
      </c>
      <c r="T269" s="227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228" t="s">
        <v>410</v>
      </c>
      <c r="AT269" s="228" t="s">
        <v>378</v>
      </c>
      <c r="AU269" s="228" t="s">
        <v>82</v>
      </c>
      <c r="AY269" s="14" t="s">
        <v>282</v>
      </c>
      <c r="BE269" s="229">
        <f>IF(N269="základní",J269,0)</f>
        <v>3840.5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14" t="s">
        <v>80</v>
      </c>
      <c r="BK269" s="229">
        <f>ROUND(I269*H269,2)</f>
        <v>3840.5</v>
      </c>
      <c r="BL269" s="14" t="s">
        <v>345</v>
      </c>
      <c r="BM269" s="228" t="s">
        <v>2100</v>
      </c>
    </row>
    <row r="270" s="2" customFormat="1" ht="21.75" customHeight="1">
      <c r="A270" s="29"/>
      <c r="B270" s="30"/>
      <c r="C270" s="217" t="s">
        <v>881</v>
      </c>
      <c r="D270" s="217" t="s">
        <v>284</v>
      </c>
      <c r="E270" s="218" t="s">
        <v>2101</v>
      </c>
      <c r="F270" s="219" t="s">
        <v>2102</v>
      </c>
      <c r="G270" s="220" t="s">
        <v>429</v>
      </c>
      <c r="H270" s="221">
        <v>0.23300000000000001</v>
      </c>
      <c r="I270" s="222">
        <v>992</v>
      </c>
      <c r="J270" s="222">
        <f>ROUND(I270*H270,2)</f>
        <v>231.13999999999999</v>
      </c>
      <c r="K270" s="223"/>
      <c r="L270" s="35"/>
      <c r="M270" s="224" t="s">
        <v>1</v>
      </c>
      <c r="N270" s="225" t="s">
        <v>38</v>
      </c>
      <c r="O270" s="226">
        <v>1.567</v>
      </c>
      <c r="P270" s="226">
        <f>O270*H270</f>
        <v>0.36511100000000002</v>
      </c>
      <c r="Q270" s="226">
        <v>0</v>
      </c>
      <c r="R270" s="226">
        <f>Q270*H270</f>
        <v>0</v>
      </c>
      <c r="S270" s="226">
        <v>0</v>
      </c>
      <c r="T270" s="227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228" t="s">
        <v>345</v>
      </c>
      <c r="AT270" s="228" t="s">
        <v>284</v>
      </c>
      <c r="AU270" s="228" t="s">
        <v>82</v>
      </c>
      <c r="AY270" s="14" t="s">
        <v>282</v>
      </c>
      <c r="BE270" s="229">
        <f>IF(N270="základní",J270,0)</f>
        <v>231.13999999999999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14" t="s">
        <v>80</v>
      </c>
      <c r="BK270" s="229">
        <f>ROUND(I270*H270,2)</f>
        <v>231.13999999999999</v>
      </c>
      <c r="BL270" s="14" t="s">
        <v>345</v>
      </c>
      <c r="BM270" s="228" t="s">
        <v>2103</v>
      </c>
    </row>
    <row r="271" s="12" customFormat="1" ht="22.8" customHeight="1">
      <c r="A271" s="12"/>
      <c r="B271" s="202"/>
      <c r="C271" s="203"/>
      <c r="D271" s="204" t="s">
        <v>72</v>
      </c>
      <c r="E271" s="215" t="s">
        <v>2104</v>
      </c>
      <c r="F271" s="215" t="s">
        <v>2105</v>
      </c>
      <c r="G271" s="203"/>
      <c r="H271" s="203"/>
      <c r="I271" s="203"/>
      <c r="J271" s="216">
        <f>BK271</f>
        <v>80380.729999999996</v>
      </c>
      <c r="K271" s="203"/>
      <c r="L271" s="207"/>
      <c r="M271" s="208"/>
      <c r="N271" s="209"/>
      <c r="O271" s="209"/>
      <c r="P271" s="210">
        <f>SUM(P272:P276)</f>
        <v>10.013355000000001</v>
      </c>
      <c r="Q271" s="209"/>
      <c r="R271" s="210">
        <f>SUM(R272:R276)</f>
        <v>0.23838300000000004</v>
      </c>
      <c r="S271" s="209"/>
      <c r="T271" s="211">
        <f>SUM(T272:T276)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2" t="s">
        <v>82</v>
      </c>
      <c r="AT271" s="213" t="s">
        <v>72</v>
      </c>
      <c r="AU271" s="213" t="s">
        <v>80</v>
      </c>
      <c r="AY271" s="212" t="s">
        <v>282</v>
      </c>
      <c r="BK271" s="214">
        <f>SUM(BK272:BK276)</f>
        <v>80380.729999999996</v>
      </c>
    </row>
    <row r="272" s="2" customFormat="1" ht="21.75" customHeight="1">
      <c r="A272" s="29"/>
      <c r="B272" s="30"/>
      <c r="C272" s="217" t="s">
        <v>883</v>
      </c>
      <c r="D272" s="217" t="s">
        <v>284</v>
      </c>
      <c r="E272" s="218" t="s">
        <v>2106</v>
      </c>
      <c r="F272" s="219" t="s">
        <v>2107</v>
      </c>
      <c r="G272" s="220" t="s">
        <v>287</v>
      </c>
      <c r="H272" s="221">
        <v>28.065000000000001</v>
      </c>
      <c r="I272" s="222">
        <v>163</v>
      </c>
      <c r="J272" s="222">
        <f>ROUND(I272*H272,2)</f>
        <v>4574.6000000000004</v>
      </c>
      <c r="K272" s="223"/>
      <c r="L272" s="35"/>
      <c r="M272" s="224" t="s">
        <v>1</v>
      </c>
      <c r="N272" s="225" t="s">
        <v>38</v>
      </c>
      <c r="O272" s="226">
        <v>0.21099999999999999</v>
      </c>
      <c r="P272" s="226">
        <f>O272*H272</f>
        <v>5.9217149999999998</v>
      </c>
      <c r="Q272" s="226">
        <v>0.0060000000000000001</v>
      </c>
      <c r="R272" s="226">
        <f>Q272*H272</f>
        <v>0.16839000000000001</v>
      </c>
      <c r="S272" s="226">
        <v>0</v>
      </c>
      <c r="T272" s="227">
        <f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228" t="s">
        <v>345</v>
      </c>
      <c r="AT272" s="228" t="s">
        <v>284</v>
      </c>
      <c r="AU272" s="228" t="s">
        <v>82</v>
      </c>
      <c r="AY272" s="14" t="s">
        <v>282</v>
      </c>
      <c r="BE272" s="229">
        <f>IF(N272="základní",J272,0)</f>
        <v>4574.6000000000004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14" t="s">
        <v>80</v>
      </c>
      <c r="BK272" s="229">
        <f>ROUND(I272*H272,2)</f>
        <v>4574.6000000000004</v>
      </c>
      <c r="BL272" s="14" t="s">
        <v>345</v>
      </c>
      <c r="BM272" s="228" t="s">
        <v>1343</v>
      </c>
    </row>
    <row r="273" s="2" customFormat="1" ht="16.5" customHeight="1">
      <c r="A273" s="29"/>
      <c r="B273" s="30"/>
      <c r="C273" s="230" t="s">
        <v>887</v>
      </c>
      <c r="D273" s="230" t="s">
        <v>378</v>
      </c>
      <c r="E273" s="231" t="s">
        <v>2108</v>
      </c>
      <c r="F273" s="232" t="s">
        <v>2109</v>
      </c>
      <c r="G273" s="233" t="s">
        <v>287</v>
      </c>
      <c r="H273" s="234">
        <v>32.274999999999999</v>
      </c>
      <c r="I273" s="235">
        <v>2226</v>
      </c>
      <c r="J273" s="235">
        <f>ROUND(I273*H273,2)</f>
        <v>71844.149999999994</v>
      </c>
      <c r="K273" s="236"/>
      <c r="L273" s="237"/>
      <c r="M273" s="238" t="s">
        <v>1</v>
      </c>
      <c r="N273" s="239" t="s">
        <v>38</v>
      </c>
      <c r="O273" s="226">
        <v>0</v>
      </c>
      <c r="P273" s="226">
        <f>O273*H273</f>
        <v>0</v>
      </c>
      <c r="Q273" s="226">
        <v>0</v>
      </c>
      <c r="R273" s="226">
        <f>Q273*H273</f>
        <v>0</v>
      </c>
      <c r="S273" s="226">
        <v>0</v>
      </c>
      <c r="T273" s="227">
        <f>S273*H273</f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228" t="s">
        <v>410</v>
      </c>
      <c r="AT273" s="228" t="s">
        <v>378</v>
      </c>
      <c r="AU273" s="228" t="s">
        <v>82</v>
      </c>
      <c r="AY273" s="14" t="s">
        <v>282</v>
      </c>
      <c r="BE273" s="229">
        <f>IF(N273="základní",J273,0)</f>
        <v>71844.149999999994</v>
      </c>
      <c r="BF273" s="229">
        <f>IF(N273="snížená",J273,0)</f>
        <v>0</v>
      </c>
      <c r="BG273" s="229">
        <f>IF(N273="zákl. přenesená",J273,0)</f>
        <v>0</v>
      </c>
      <c r="BH273" s="229">
        <f>IF(N273="sníž. přenesená",J273,0)</f>
        <v>0</v>
      </c>
      <c r="BI273" s="229">
        <f>IF(N273="nulová",J273,0)</f>
        <v>0</v>
      </c>
      <c r="BJ273" s="14" t="s">
        <v>80</v>
      </c>
      <c r="BK273" s="229">
        <f>ROUND(I273*H273,2)</f>
        <v>71844.149999999994</v>
      </c>
      <c r="BL273" s="14" t="s">
        <v>345</v>
      </c>
      <c r="BM273" s="228" t="s">
        <v>1345</v>
      </c>
    </row>
    <row r="274" s="2" customFormat="1" ht="21.75" customHeight="1">
      <c r="A274" s="29"/>
      <c r="B274" s="30"/>
      <c r="C274" s="217" t="s">
        <v>891</v>
      </c>
      <c r="D274" s="217" t="s">
        <v>284</v>
      </c>
      <c r="E274" s="218" t="s">
        <v>2110</v>
      </c>
      <c r="F274" s="219" t="s">
        <v>2111</v>
      </c>
      <c r="G274" s="220" t="s">
        <v>287</v>
      </c>
      <c r="H274" s="221">
        <v>18.48</v>
      </c>
      <c r="I274" s="222">
        <v>121</v>
      </c>
      <c r="J274" s="222">
        <f>ROUND(I274*H274,2)</f>
        <v>2236.0799999999999</v>
      </c>
      <c r="K274" s="223"/>
      <c r="L274" s="35"/>
      <c r="M274" s="224" t="s">
        <v>1</v>
      </c>
      <c r="N274" s="225" t="s">
        <v>38</v>
      </c>
      <c r="O274" s="226">
        <v>0.19900000000000001</v>
      </c>
      <c r="P274" s="226">
        <f>O274*H274</f>
        <v>3.6775200000000003</v>
      </c>
      <c r="Q274" s="226">
        <v>0.0030000000000000001</v>
      </c>
      <c r="R274" s="226">
        <f>Q274*H274</f>
        <v>0.055440000000000003</v>
      </c>
      <c r="S274" s="226">
        <v>0</v>
      </c>
      <c r="T274" s="227">
        <f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228" t="s">
        <v>345</v>
      </c>
      <c r="AT274" s="228" t="s">
        <v>284</v>
      </c>
      <c r="AU274" s="228" t="s">
        <v>82</v>
      </c>
      <c r="AY274" s="14" t="s">
        <v>282</v>
      </c>
      <c r="BE274" s="229">
        <f>IF(N274="základní",J274,0)</f>
        <v>2236.0799999999999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14" t="s">
        <v>80</v>
      </c>
      <c r="BK274" s="229">
        <f>ROUND(I274*H274,2)</f>
        <v>2236.0799999999999</v>
      </c>
      <c r="BL274" s="14" t="s">
        <v>345</v>
      </c>
      <c r="BM274" s="228" t="s">
        <v>2112</v>
      </c>
    </row>
    <row r="275" s="2" customFormat="1" ht="16.5" customHeight="1">
      <c r="A275" s="29"/>
      <c r="B275" s="30"/>
      <c r="C275" s="230" t="s">
        <v>892</v>
      </c>
      <c r="D275" s="230" t="s">
        <v>378</v>
      </c>
      <c r="E275" s="231" t="s">
        <v>2113</v>
      </c>
      <c r="F275" s="232" t="s">
        <v>2114</v>
      </c>
      <c r="G275" s="233" t="s">
        <v>287</v>
      </c>
      <c r="H275" s="234">
        <v>19.404</v>
      </c>
      <c r="I275" s="235">
        <v>77.599999999999994</v>
      </c>
      <c r="J275" s="235">
        <f>ROUND(I275*H275,2)</f>
        <v>1505.75</v>
      </c>
      <c r="K275" s="236"/>
      <c r="L275" s="237"/>
      <c r="M275" s="238" t="s">
        <v>1</v>
      </c>
      <c r="N275" s="239" t="s">
        <v>38</v>
      </c>
      <c r="O275" s="226">
        <v>0</v>
      </c>
      <c r="P275" s="226">
        <f>O275*H275</f>
        <v>0</v>
      </c>
      <c r="Q275" s="226">
        <v>0.00075000000000000002</v>
      </c>
      <c r="R275" s="226">
        <f>Q275*H275</f>
        <v>0.014553</v>
      </c>
      <c r="S275" s="226">
        <v>0</v>
      </c>
      <c r="T275" s="227">
        <f>S275*H275</f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228" t="s">
        <v>410</v>
      </c>
      <c r="AT275" s="228" t="s">
        <v>378</v>
      </c>
      <c r="AU275" s="228" t="s">
        <v>82</v>
      </c>
      <c r="AY275" s="14" t="s">
        <v>282</v>
      </c>
      <c r="BE275" s="229">
        <f>IF(N275="základní",J275,0)</f>
        <v>1505.75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14" t="s">
        <v>80</v>
      </c>
      <c r="BK275" s="229">
        <f>ROUND(I275*H275,2)</f>
        <v>1505.75</v>
      </c>
      <c r="BL275" s="14" t="s">
        <v>345</v>
      </c>
      <c r="BM275" s="228" t="s">
        <v>2115</v>
      </c>
    </row>
    <row r="276" s="2" customFormat="1" ht="21.75" customHeight="1">
      <c r="A276" s="29"/>
      <c r="B276" s="30"/>
      <c r="C276" s="217" t="s">
        <v>893</v>
      </c>
      <c r="D276" s="217" t="s">
        <v>284</v>
      </c>
      <c r="E276" s="218" t="s">
        <v>2116</v>
      </c>
      <c r="F276" s="219" t="s">
        <v>2117</v>
      </c>
      <c r="G276" s="220" t="s">
        <v>429</v>
      </c>
      <c r="H276" s="221">
        <v>0.23799999999999999</v>
      </c>
      <c r="I276" s="222">
        <v>925</v>
      </c>
      <c r="J276" s="222">
        <f>ROUND(I276*H276,2)</f>
        <v>220.15000000000001</v>
      </c>
      <c r="K276" s="223"/>
      <c r="L276" s="35"/>
      <c r="M276" s="240" t="s">
        <v>1</v>
      </c>
      <c r="N276" s="241" t="s">
        <v>38</v>
      </c>
      <c r="O276" s="242">
        <v>1.74</v>
      </c>
      <c r="P276" s="242">
        <f>O276*H276</f>
        <v>0.41411999999999999</v>
      </c>
      <c r="Q276" s="242">
        <v>0</v>
      </c>
      <c r="R276" s="242">
        <f>Q276*H276</f>
        <v>0</v>
      </c>
      <c r="S276" s="242">
        <v>0</v>
      </c>
      <c r="T276" s="243">
        <f>S276*H276</f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228" t="s">
        <v>345</v>
      </c>
      <c r="AT276" s="228" t="s">
        <v>284</v>
      </c>
      <c r="AU276" s="228" t="s">
        <v>82</v>
      </c>
      <c r="AY276" s="14" t="s">
        <v>282</v>
      </c>
      <c r="BE276" s="229">
        <f>IF(N276="základní",J276,0)</f>
        <v>220.15000000000001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14" t="s">
        <v>80</v>
      </c>
      <c r="BK276" s="229">
        <f>ROUND(I276*H276,2)</f>
        <v>220.15000000000001</v>
      </c>
      <c r="BL276" s="14" t="s">
        <v>345</v>
      </c>
      <c r="BM276" s="228" t="s">
        <v>2118</v>
      </c>
    </row>
    <row r="277" s="2" customFormat="1" ht="6.96" customHeight="1">
      <c r="A277" s="29"/>
      <c r="B277" s="56"/>
      <c r="C277" s="57"/>
      <c r="D277" s="57"/>
      <c r="E277" s="57"/>
      <c r="F277" s="57"/>
      <c r="G277" s="57"/>
      <c r="H277" s="57"/>
      <c r="I277" s="57"/>
      <c r="J277" s="57"/>
      <c r="K277" s="57"/>
      <c r="L277" s="35"/>
      <c r="M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</row>
  </sheetData>
  <sheetProtection sheet="1" autoFilter="0" formatColumns="0" formatRows="0" objects="1" scenarios="1" spinCount="100000" saltValue="811IKYhaM3XyySWyBCUm+9kEcd3v3Z7CEF5F7UfsVQgdTrea57FKCdSIQpmGn9m4gLof09/pkt3FcC8tIY1uDw==" hashValue="nsOHfK3ARSjb3mpS6KoLWW63CjIhLQyy16cA2EpPEgOorv9EgKasyUCWhEWstq/zDPKnXfWtTb+79WbFljnllw==" algorithmName="SHA-512" password="CC35"/>
  <autoFilter ref="C136:K27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3:H123"/>
    <mergeCell ref="E127:H127"/>
    <mergeCell ref="E125:H125"/>
    <mergeCell ref="E129:H12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168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1822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2237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ROUND(J136, 2)</f>
        <v>871312.67000000004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ROUND((SUM(BE136:BE263)),  2)</f>
        <v>871312.67000000004</v>
      </c>
      <c r="G37" s="29"/>
      <c r="H37" s="29"/>
      <c r="I37" s="155">
        <v>0.20999999999999999</v>
      </c>
      <c r="J37" s="154">
        <f>ROUND(((SUM(BE136:BE263))*I37),  2)</f>
        <v>182975.66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ROUND((SUM(BF136:BF263)),  2)</f>
        <v>0</v>
      </c>
      <c r="G38" s="29"/>
      <c r="H38" s="29"/>
      <c r="I38" s="155">
        <v>0.14999999999999999</v>
      </c>
      <c r="J38" s="154">
        <f>ROUND(((SUM(BF136:BF263))*I38),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ROUND((SUM(BG136:BG263)),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ROUND((SUM(BH136:BH263)),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ROUND((SUM(BI136:BI263)),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1054288.3300000001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1822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003.1-5 - ČSOV 5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J136</f>
        <v>871312.66999999993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255</v>
      </c>
      <c r="E101" s="182"/>
      <c r="F101" s="182"/>
      <c r="G101" s="182"/>
      <c r="H101" s="182"/>
      <c r="I101" s="182"/>
      <c r="J101" s="183">
        <f>J137</f>
        <v>829454.93999999994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5"/>
      <c r="C102" s="123"/>
      <c r="D102" s="186" t="s">
        <v>256</v>
      </c>
      <c r="E102" s="187"/>
      <c r="F102" s="187"/>
      <c r="G102" s="187"/>
      <c r="H102" s="187"/>
      <c r="I102" s="187"/>
      <c r="J102" s="188">
        <f>J138</f>
        <v>253288.72000000003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257</v>
      </c>
      <c r="E103" s="187"/>
      <c r="F103" s="187"/>
      <c r="G103" s="187"/>
      <c r="H103" s="187"/>
      <c r="I103" s="187"/>
      <c r="J103" s="188">
        <f>J175</f>
        <v>34251.419999999998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258</v>
      </c>
      <c r="E104" s="187"/>
      <c r="F104" s="187"/>
      <c r="G104" s="187"/>
      <c r="H104" s="187"/>
      <c r="I104" s="187"/>
      <c r="J104" s="188">
        <f>J186</f>
        <v>198115.26999999999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260</v>
      </c>
      <c r="E105" s="187"/>
      <c r="F105" s="187"/>
      <c r="G105" s="187"/>
      <c r="H105" s="187"/>
      <c r="I105" s="187"/>
      <c r="J105" s="188">
        <f>J206</f>
        <v>61272.80999999999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1825</v>
      </c>
      <c r="E106" s="187"/>
      <c r="F106" s="187"/>
      <c r="G106" s="187"/>
      <c r="H106" s="187"/>
      <c r="I106" s="187"/>
      <c r="J106" s="188">
        <f>J217</f>
        <v>13636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261</v>
      </c>
      <c r="E107" s="187"/>
      <c r="F107" s="187"/>
      <c r="G107" s="187"/>
      <c r="H107" s="187"/>
      <c r="I107" s="187"/>
      <c r="J107" s="188">
        <f>J219</f>
        <v>95960.75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262</v>
      </c>
      <c r="E108" s="187"/>
      <c r="F108" s="187"/>
      <c r="G108" s="187"/>
      <c r="H108" s="187"/>
      <c r="I108" s="187"/>
      <c r="J108" s="188">
        <f>J230</f>
        <v>95209.489999999991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5"/>
      <c r="C109" s="123"/>
      <c r="D109" s="186" t="s">
        <v>264</v>
      </c>
      <c r="E109" s="187"/>
      <c r="F109" s="187"/>
      <c r="G109" s="187"/>
      <c r="H109" s="187"/>
      <c r="I109" s="187"/>
      <c r="J109" s="188">
        <f>J247</f>
        <v>77720.479999999996</v>
      </c>
      <c r="K109" s="123"/>
      <c r="L109" s="18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79"/>
      <c r="C110" s="180"/>
      <c r="D110" s="181" t="s">
        <v>1826</v>
      </c>
      <c r="E110" s="182"/>
      <c r="F110" s="182"/>
      <c r="G110" s="182"/>
      <c r="H110" s="182"/>
      <c r="I110" s="182"/>
      <c r="J110" s="183">
        <f>J249</f>
        <v>41857.729999999996</v>
      </c>
      <c r="K110" s="180"/>
      <c r="L110" s="184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85"/>
      <c r="C111" s="123"/>
      <c r="D111" s="186" t="s">
        <v>1827</v>
      </c>
      <c r="E111" s="187"/>
      <c r="F111" s="187"/>
      <c r="G111" s="187"/>
      <c r="H111" s="187"/>
      <c r="I111" s="187"/>
      <c r="J111" s="188">
        <f>J250</f>
        <v>4977.9899999999998</v>
      </c>
      <c r="K111" s="123"/>
      <c r="L111" s="189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5"/>
      <c r="C112" s="123"/>
      <c r="D112" s="186" t="s">
        <v>1828</v>
      </c>
      <c r="E112" s="187"/>
      <c r="F112" s="187"/>
      <c r="G112" s="187"/>
      <c r="H112" s="187"/>
      <c r="I112" s="187"/>
      <c r="J112" s="188">
        <f>J258</f>
        <v>36879.739999999998</v>
      </c>
      <c r="K112" s="123"/>
      <c r="L112" s="18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2" customFormat="1" ht="21.84" customHeight="1">
      <c r="A113" s="29"/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6.96" customHeight="1">
      <c r="A114" s="29"/>
      <c r="B114" s="56"/>
      <c r="C114" s="57"/>
      <c r="D114" s="57"/>
      <c r="E114" s="57"/>
      <c r="F114" s="57"/>
      <c r="G114" s="57"/>
      <c r="H114" s="57"/>
      <c r="I114" s="57"/>
      <c r="J114" s="57"/>
      <c r="K114" s="57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="2" customFormat="1" ht="6.96" customHeight="1">
      <c r="A118" s="29"/>
      <c r="B118" s="58"/>
      <c r="C118" s="59"/>
      <c r="D118" s="59"/>
      <c r="E118" s="59"/>
      <c r="F118" s="59"/>
      <c r="G118" s="59"/>
      <c r="H118" s="59"/>
      <c r="I118" s="59"/>
      <c r="J118" s="59"/>
      <c r="K118" s="59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24.96" customHeight="1">
      <c r="A119" s="29"/>
      <c r="B119" s="30"/>
      <c r="C119" s="20" t="s">
        <v>267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14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26.25" customHeight="1">
      <c r="A122" s="29"/>
      <c r="B122" s="30"/>
      <c r="C122" s="31"/>
      <c r="D122" s="31"/>
      <c r="E122" s="174" t="str">
        <f>E7</f>
        <v>Kanalizace a ČOV pro obec Horní Kruty, místní část Dolní Kruty, Přestavlky a Bohouňovice II</v>
      </c>
      <c r="F122" s="26"/>
      <c r="G122" s="26"/>
      <c r="H122" s="26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1" customFormat="1" ht="12" customHeight="1">
      <c r="B123" s="18"/>
      <c r="C123" s="26" t="s">
        <v>246</v>
      </c>
      <c r="D123" s="19"/>
      <c r="E123" s="19"/>
      <c r="F123" s="19"/>
      <c r="G123" s="19"/>
      <c r="H123" s="19"/>
      <c r="I123" s="19"/>
      <c r="J123" s="19"/>
      <c r="K123" s="19"/>
      <c r="L123" s="17"/>
    </row>
    <row r="124" s="1" customFormat="1" ht="16.5" customHeight="1">
      <c r="B124" s="18"/>
      <c r="C124" s="19"/>
      <c r="D124" s="19"/>
      <c r="E124" s="174" t="s">
        <v>1821</v>
      </c>
      <c r="F124" s="19"/>
      <c r="G124" s="19"/>
      <c r="H124" s="19"/>
      <c r="I124" s="19"/>
      <c r="J124" s="19"/>
      <c r="K124" s="19"/>
      <c r="L124" s="17"/>
    </row>
    <row r="125" s="1" customFormat="1" ht="12" customHeight="1">
      <c r="B125" s="18"/>
      <c r="C125" s="26" t="s">
        <v>248</v>
      </c>
      <c r="D125" s="19"/>
      <c r="E125" s="19"/>
      <c r="F125" s="19"/>
      <c r="G125" s="19"/>
      <c r="H125" s="19"/>
      <c r="I125" s="19"/>
      <c r="J125" s="19"/>
      <c r="K125" s="19"/>
      <c r="L125" s="17"/>
    </row>
    <row r="126" s="2" customFormat="1" ht="16.5" customHeight="1">
      <c r="A126" s="29"/>
      <c r="B126" s="30"/>
      <c r="C126" s="31"/>
      <c r="D126" s="31"/>
      <c r="E126" s="244" t="s">
        <v>1822</v>
      </c>
      <c r="F126" s="31"/>
      <c r="G126" s="31"/>
      <c r="H126" s="31"/>
      <c r="I126" s="31"/>
      <c r="J126" s="31"/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2" customHeight="1">
      <c r="A127" s="29"/>
      <c r="B127" s="30"/>
      <c r="C127" s="26" t="s">
        <v>1823</v>
      </c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6.5" customHeight="1">
      <c r="A128" s="29"/>
      <c r="B128" s="30"/>
      <c r="C128" s="31"/>
      <c r="D128" s="31"/>
      <c r="E128" s="66" t="str">
        <f>E13</f>
        <v>003.1-5 - ČSOV 5</v>
      </c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6.96" customHeight="1">
      <c r="A129" s="29"/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2" customHeight="1">
      <c r="A130" s="29"/>
      <c r="B130" s="30"/>
      <c r="C130" s="26" t="s">
        <v>18</v>
      </c>
      <c r="D130" s="31"/>
      <c r="E130" s="31"/>
      <c r="F130" s="23" t="str">
        <f>F16</f>
        <v>Horní Kruty, místní část Dolní Kruty, Přestavlky a</v>
      </c>
      <c r="G130" s="31"/>
      <c r="H130" s="31"/>
      <c r="I130" s="26" t="s">
        <v>20</v>
      </c>
      <c r="J130" s="69" t="str">
        <f>IF(J16="","",J16)</f>
        <v>10. 2. 2021</v>
      </c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2" customFormat="1" ht="6.96" customHeight="1">
      <c r="A131" s="29"/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53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="2" customFormat="1" ht="40.05" customHeight="1">
      <c r="A132" s="29"/>
      <c r="B132" s="30"/>
      <c r="C132" s="26" t="s">
        <v>22</v>
      </c>
      <c r="D132" s="31"/>
      <c r="E132" s="31"/>
      <c r="F132" s="23" t="str">
        <f>E19</f>
        <v>Obec Horní Kruty</v>
      </c>
      <c r="G132" s="31"/>
      <c r="H132" s="31"/>
      <c r="I132" s="26" t="s">
        <v>28</v>
      </c>
      <c r="J132" s="27" t="str">
        <f>E25</f>
        <v>Vodohospodářské inženýrské služby a.s.</v>
      </c>
      <c r="K132" s="31"/>
      <c r="L132" s="53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="2" customFormat="1" ht="15.15" customHeight="1">
      <c r="A133" s="29"/>
      <c r="B133" s="30"/>
      <c r="C133" s="26" t="s">
        <v>26</v>
      </c>
      <c r="D133" s="31"/>
      <c r="E133" s="31"/>
      <c r="F133" s="23" t="str">
        <f>IF(E22="","",E22)</f>
        <v xml:space="preserve"> </v>
      </c>
      <c r="G133" s="31"/>
      <c r="H133" s="31"/>
      <c r="I133" s="26" t="s">
        <v>31</v>
      </c>
      <c r="J133" s="27" t="str">
        <f>E28</f>
        <v xml:space="preserve"> </v>
      </c>
      <c r="K133" s="31"/>
      <c r="L133" s="53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="2" customFormat="1" ht="10.32" customHeight="1">
      <c r="A134" s="29"/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53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="11" customFormat="1" ht="29.28" customHeight="1">
      <c r="A135" s="190"/>
      <c r="B135" s="191"/>
      <c r="C135" s="192" t="s">
        <v>268</v>
      </c>
      <c r="D135" s="193" t="s">
        <v>58</v>
      </c>
      <c r="E135" s="193" t="s">
        <v>54</v>
      </c>
      <c r="F135" s="193" t="s">
        <v>55</v>
      </c>
      <c r="G135" s="193" t="s">
        <v>269</v>
      </c>
      <c r="H135" s="193" t="s">
        <v>270</v>
      </c>
      <c r="I135" s="193" t="s">
        <v>271</v>
      </c>
      <c r="J135" s="194" t="s">
        <v>252</v>
      </c>
      <c r="K135" s="195" t="s">
        <v>272</v>
      </c>
      <c r="L135" s="196"/>
      <c r="M135" s="90" t="s">
        <v>1</v>
      </c>
      <c r="N135" s="91" t="s">
        <v>37</v>
      </c>
      <c r="O135" s="91" t="s">
        <v>273</v>
      </c>
      <c r="P135" s="91" t="s">
        <v>274</v>
      </c>
      <c r="Q135" s="91" t="s">
        <v>275</v>
      </c>
      <c r="R135" s="91" t="s">
        <v>276</v>
      </c>
      <c r="S135" s="91" t="s">
        <v>277</v>
      </c>
      <c r="T135" s="92" t="s">
        <v>278</v>
      </c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</row>
    <row r="136" s="2" customFormat="1" ht="22.8" customHeight="1">
      <c r="A136" s="29"/>
      <c r="B136" s="30"/>
      <c r="C136" s="97" t="s">
        <v>279</v>
      </c>
      <c r="D136" s="31"/>
      <c r="E136" s="31"/>
      <c r="F136" s="31"/>
      <c r="G136" s="31"/>
      <c r="H136" s="31"/>
      <c r="I136" s="31"/>
      <c r="J136" s="197">
        <f>BK136</f>
        <v>871312.66999999993</v>
      </c>
      <c r="K136" s="31"/>
      <c r="L136" s="35"/>
      <c r="M136" s="93"/>
      <c r="N136" s="198"/>
      <c r="O136" s="94"/>
      <c r="P136" s="199">
        <f>P137+P249</f>
        <v>576.25861000000009</v>
      </c>
      <c r="Q136" s="94"/>
      <c r="R136" s="199">
        <f>R137+R249</f>
        <v>117.93713539000001</v>
      </c>
      <c r="S136" s="94"/>
      <c r="T136" s="200">
        <f>T137+T249</f>
        <v>0.10755000000000001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T136" s="14" t="s">
        <v>72</v>
      </c>
      <c r="AU136" s="14" t="s">
        <v>254</v>
      </c>
      <c r="BK136" s="201">
        <f>BK137+BK249</f>
        <v>871312.66999999993</v>
      </c>
    </row>
    <row r="137" s="12" customFormat="1" ht="25.92" customHeight="1">
      <c r="A137" s="12"/>
      <c r="B137" s="202"/>
      <c r="C137" s="203"/>
      <c r="D137" s="204" t="s">
        <v>72</v>
      </c>
      <c r="E137" s="205" t="s">
        <v>280</v>
      </c>
      <c r="F137" s="205" t="s">
        <v>281</v>
      </c>
      <c r="G137" s="203"/>
      <c r="H137" s="203"/>
      <c r="I137" s="203"/>
      <c r="J137" s="206">
        <f>BK137</f>
        <v>829454.93999999994</v>
      </c>
      <c r="K137" s="203"/>
      <c r="L137" s="207"/>
      <c r="M137" s="208"/>
      <c r="N137" s="209"/>
      <c r="O137" s="209"/>
      <c r="P137" s="210">
        <f>P138+P175+P186+P206+P217+P219+P230+P247</f>
        <v>564.52662600000008</v>
      </c>
      <c r="Q137" s="209"/>
      <c r="R137" s="210">
        <f>R138+R175+R186+R206+R217+R219+R230+R247</f>
        <v>117.67663739000001</v>
      </c>
      <c r="S137" s="209"/>
      <c r="T137" s="211">
        <f>T138+T175+T186+T206+T217+T219+T230+T247</f>
        <v>0.10755000000000001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2" t="s">
        <v>80</v>
      </c>
      <c r="AT137" s="213" t="s">
        <v>72</v>
      </c>
      <c r="AU137" s="213" t="s">
        <v>73</v>
      </c>
      <c r="AY137" s="212" t="s">
        <v>282</v>
      </c>
      <c r="BK137" s="214">
        <f>BK138+BK175+BK186+BK206+BK217+BK219+BK230+BK247</f>
        <v>829454.93999999994</v>
      </c>
    </row>
    <row r="138" s="12" customFormat="1" ht="22.8" customHeight="1">
      <c r="A138" s="12"/>
      <c r="B138" s="202"/>
      <c r="C138" s="203"/>
      <c r="D138" s="204" t="s">
        <v>72</v>
      </c>
      <c r="E138" s="215" t="s">
        <v>80</v>
      </c>
      <c r="F138" s="215" t="s">
        <v>283</v>
      </c>
      <c r="G138" s="203"/>
      <c r="H138" s="203"/>
      <c r="I138" s="203"/>
      <c r="J138" s="216">
        <f>BK138</f>
        <v>253288.72000000003</v>
      </c>
      <c r="K138" s="203"/>
      <c r="L138" s="207"/>
      <c r="M138" s="208"/>
      <c r="N138" s="209"/>
      <c r="O138" s="209"/>
      <c r="P138" s="210">
        <f>SUM(P139:P174)</f>
        <v>353.39461200000005</v>
      </c>
      <c r="Q138" s="209"/>
      <c r="R138" s="210">
        <f>SUM(R139:R174)</f>
        <v>0.17412668000000001</v>
      </c>
      <c r="S138" s="209"/>
      <c r="T138" s="211">
        <f>SUM(T139:T174)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2" t="s">
        <v>80</v>
      </c>
      <c r="AT138" s="213" t="s">
        <v>72</v>
      </c>
      <c r="AU138" s="213" t="s">
        <v>80</v>
      </c>
      <c r="AY138" s="212" t="s">
        <v>282</v>
      </c>
      <c r="BK138" s="214">
        <f>SUM(BK139:BK174)</f>
        <v>253288.72000000003</v>
      </c>
    </row>
    <row r="139" s="2" customFormat="1" ht="16.5" customHeight="1">
      <c r="A139" s="29"/>
      <c r="B139" s="30"/>
      <c r="C139" s="217" t="s">
        <v>80</v>
      </c>
      <c r="D139" s="217" t="s">
        <v>284</v>
      </c>
      <c r="E139" s="218" t="s">
        <v>320</v>
      </c>
      <c r="F139" s="219" t="s">
        <v>321</v>
      </c>
      <c r="G139" s="220" t="s">
        <v>322</v>
      </c>
      <c r="H139" s="221">
        <v>15</v>
      </c>
      <c r="I139" s="222">
        <v>273</v>
      </c>
      <c r="J139" s="222">
        <f>ROUND(I139*H139,2)</f>
        <v>4095</v>
      </c>
      <c r="K139" s="223"/>
      <c r="L139" s="35"/>
      <c r="M139" s="224" t="s">
        <v>1</v>
      </c>
      <c r="N139" s="225" t="s">
        <v>38</v>
      </c>
      <c r="O139" s="226">
        <v>0.30299999999999999</v>
      </c>
      <c r="P139" s="226">
        <f>O139*H139</f>
        <v>4.5449999999999999</v>
      </c>
      <c r="Q139" s="226">
        <v>0.0071900000000000002</v>
      </c>
      <c r="R139" s="226">
        <f>Q139*H139</f>
        <v>0.10785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4095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4095</v>
      </c>
      <c r="BL139" s="14" t="s">
        <v>288</v>
      </c>
      <c r="BM139" s="228" t="s">
        <v>1830</v>
      </c>
    </row>
    <row r="140" s="2" customFormat="1" ht="21.75" customHeight="1">
      <c r="A140" s="29"/>
      <c r="B140" s="30"/>
      <c r="C140" s="217" t="s">
        <v>82</v>
      </c>
      <c r="D140" s="217" t="s">
        <v>284</v>
      </c>
      <c r="E140" s="218" t="s">
        <v>325</v>
      </c>
      <c r="F140" s="219" t="s">
        <v>326</v>
      </c>
      <c r="G140" s="220" t="s">
        <v>327</v>
      </c>
      <c r="H140" s="221">
        <v>84</v>
      </c>
      <c r="I140" s="222">
        <v>74.900000000000006</v>
      </c>
      <c r="J140" s="222">
        <f>ROUND(I140*H140,2)</f>
        <v>6291.6000000000004</v>
      </c>
      <c r="K140" s="223"/>
      <c r="L140" s="35"/>
      <c r="M140" s="224" t="s">
        <v>1</v>
      </c>
      <c r="N140" s="225" t="s">
        <v>38</v>
      </c>
      <c r="O140" s="226">
        <v>0.184</v>
      </c>
      <c r="P140" s="226">
        <f>O140*H140</f>
        <v>15.456</v>
      </c>
      <c r="Q140" s="226">
        <v>3.0000000000000001E-05</v>
      </c>
      <c r="R140" s="226">
        <f>Q140*H140</f>
        <v>0.0025200000000000001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6291.6000000000004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6291.6000000000004</v>
      </c>
      <c r="BL140" s="14" t="s">
        <v>288</v>
      </c>
      <c r="BM140" s="228" t="s">
        <v>1831</v>
      </c>
    </row>
    <row r="141" s="2" customFormat="1" ht="21.75" customHeight="1">
      <c r="A141" s="29"/>
      <c r="B141" s="30"/>
      <c r="C141" s="217" t="s">
        <v>155</v>
      </c>
      <c r="D141" s="217" t="s">
        <v>284</v>
      </c>
      <c r="E141" s="218" t="s">
        <v>330</v>
      </c>
      <c r="F141" s="219" t="s">
        <v>331</v>
      </c>
      <c r="G141" s="220" t="s">
        <v>332</v>
      </c>
      <c r="H141" s="221">
        <v>7</v>
      </c>
      <c r="I141" s="222">
        <v>43.899999999999999</v>
      </c>
      <c r="J141" s="222">
        <f>ROUND(I141*H141,2)</f>
        <v>307.30000000000001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307.30000000000001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307.30000000000001</v>
      </c>
      <c r="BL141" s="14" t="s">
        <v>288</v>
      </c>
      <c r="BM141" s="228" t="s">
        <v>1832</v>
      </c>
    </row>
    <row r="142" s="2" customFormat="1" ht="21.75" customHeight="1">
      <c r="A142" s="29"/>
      <c r="B142" s="30"/>
      <c r="C142" s="217" t="s">
        <v>288</v>
      </c>
      <c r="D142" s="217" t="s">
        <v>284</v>
      </c>
      <c r="E142" s="218" t="s">
        <v>1833</v>
      </c>
      <c r="F142" s="219" t="s">
        <v>1834</v>
      </c>
      <c r="G142" s="220" t="s">
        <v>719</v>
      </c>
      <c r="H142" s="221">
        <v>1</v>
      </c>
      <c r="I142" s="222">
        <v>5000</v>
      </c>
      <c r="J142" s="222">
        <f>ROUND(I142*H142,2)</f>
        <v>5000</v>
      </c>
      <c r="K142" s="223"/>
      <c r="L142" s="35"/>
      <c r="M142" s="224" t="s">
        <v>1</v>
      </c>
      <c r="N142" s="225" t="s">
        <v>38</v>
      </c>
      <c r="O142" s="226">
        <v>0.20000000000000001</v>
      </c>
      <c r="P142" s="226">
        <f>O142*H142</f>
        <v>0.20000000000000001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5000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5000</v>
      </c>
      <c r="BL142" s="14" t="s">
        <v>288</v>
      </c>
      <c r="BM142" s="228" t="s">
        <v>1835</v>
      </c>
    </row>
    <row r="143" s="2" customFormat="1" ht="21.75" customHeight="1">
      <c r="A143" s="29"/>
      <c r="B143" s="30"/>
      <c r="C143" s="217" t="s">
        <v>299</v>
      </c>
      <c r="D143" s="217" t="s">
        <v>284</v>
      </c>
      <c r="E143" s="218" t="s">
        <v>342</v>
      </c>
      <c r="F143" s="219" t="s">
        <v>343</v>
      </c>
      <c r="G143" s="220" t="s">
        <v>322</v>
      </c>
      <c r="H143" s="221">
        <v>89.599999999999994</v>
      </c>
      <c r="I143" s="222">
        <v>63.100000000000001</v>
      </c>
      <c r="J143" s="222">
        <f>ROUND(I143*H143,2)</f>
        <v>5653.7600000000002</v>
      </c>
      <c r="K143" s="223"/>
      <c r="L143" s="35"/>
      <c r="M143" s="224" t="s">
        <v>1</v>
      </c>
      <c r="N143" s="225" t="s">
        <v>38</v>
      </c>
      <c r="O143" s="226">
        <v>0.113</v>
      </c>
      <c r="P143" s="226">
        <f>O143*H143</f>
        <v>10.124800000000001</v>
      </c>
      <c r="Q143" s="226">
        <v>0.00013999999999999999</v>
      </c>
      <c r="R143" s="226">
        <f>Q143*H143</f>
        <v>0.012543999999999998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5653.7600000000002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5653.7600000000002</v>
      </c>
      <c r="BL143" s="14" t="s">
        <v>288</v>
      </c>
      <c r="BM143" s="228" t="s">
        <v>1836</v>
      </c>
    </row>
    <row r="144" s="2" customFormat="1" ht="21.75" customHeight="1">
      <c r="A144" s="29"/>
      <c r="B144" s="30"/>
      <c r="C144" s="217" t="s">
        <v>303</v>
      </c>
      <c r="D144" s="217" t="s">
        <v>284</v>
      </c>
      <c r="E144" s="218" t="s">
        <v>346</v>
      </c>
      <c r="F144" s="219" t="s">
        <v>347</v>
      </c>
      <c r="G144" s="220" t="s">
        <v>322</v>
      </c>
      <c r="H144" s="221">
        <v>89.599999999999994</v>
      </c>
      <c r="I144" s="222">
        <v>36.799999999999997</v>
      </c>
      <c r="J144" s="222">
        <f>ROUND(I144*H144,2)</f>
        <v>3297.2800000000002</v>
      </c>
      <c r="K144" s="223"/>
      <c r="L144" s="35"/>
      <c r="M144" s="224" t="s">
        <v>1</v>
      </c>
      <c r="N144" s="225" t="s">
        <v>38</v>
      </c>
      <c r="O144" s="226">
        <v>0.072999999999999995</v>
      </c>
      <c r="P144" s="226">
        <f>O144*H144</f>
        <v>6.5407999999999991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3297.2800000000002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3297.2800000000002</v>
      </c>
      <c r="BL144" s="14" t="s">
        <v>288</v>
      </c>
      <c r="BM144" s="228" t="s">
        <v>1837</v>
      </c>
    </row>
    <row r="145" s="2" customFormat="1" ht="21.75" customHeight="1">
      <c r="A145" s="29"/>
      <c r="B145" s="30"/>
      <c r="C145" s="217" t="s">
        <v>307</v>
      </c>
      <c r="D145" s="217" t="s">
        <v>284</v>
      </c>
      <c r="E145" s="218" t="s">
        <v>350</v>
      </c>
      <c r="F145" s="219" t="s">
        <v>351</v>
      </c>
      <c r="G145" s="220" t="s">
        <v>287</v>
      </c>
      <c r="H145" s="221">
        <v>57.671999999999997</v>
      </c>
      <c r="I145" s="222">
        <v>50.399999999999999</v>
      </c>
      <c r="J145" s="222">
        <f>ROUND(I145*H145,2)</f>
        <v>2906.6700000000001</v>
      </c>
      <c r="K145" s="223"/>
      <c r="L145" s="35"/>
      <c r="M145" s="224" t="s">
        <v>1</v>
      </c>
      <c r="N145" s="225" t="s">
        <v>38</v>
      </c>
      <c r="O145" s="226">
        <v>0.075999999999999998</v>
      </c>
      <c r="P145" s="226">
        <f>O145*H145</f>
        <v>4.3830719999999994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2906.6700000000001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2906.6700000000001</v>
      </c>
      <c r="BL145" s="14" t="s">
        <v>288</v>
      </c>
      <c r="BM145" s="228" t="s">
        <v>345</v>
      </c>
    </row>
    <row r="146" s="2" customFormat="1" ht="33" customHeight="1">
      <c r="A146" s="29"/>
      <c r="B146" s="30"/>
      <c r="C146" s="217" t="s">
        <v>311</v>
      </c>
      <c r="D146" s="217" t="s">
        <v>284</v>
      </c>
      <c r="E146" s="218" t="s">
        <v>1840</v>
      </c>
      <c r="F146" s="219" t="s">
        <v>1841</v>
      </c>
      <c r="G146" s="220" t="s">
        <v>356</v>
      </c>
      <c r="H146" s="221">
        <v>5.6440000000000001</v>
      </c>
      <c r="I146" s="222">
        <v>210</v>
      </c>
      <c r="J146" s="222">
        <f>ROUND(I146*H146,2)</f>
        <v>1185.24</v>
      </c>
      <c r="K146" s="223"/>
      <c r="L146" s="35"/>
      <c r="M146" s="224" t="s">
        <v>1</v>
      </c>
      <c r="N146" s="225" t="s">
        <v>38</v>
      </c>
      <c r="O146" s="226">
        <v>0.40600000000000003</v>
      </c>
      <c r="P146" s="226">
        <f>O146*H146</f>
        <v>2.2914640000000004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1185.24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1185.24</v>
      </c>
      <c r="BL146" s="14" t="s">
        <v>288</v>
      </c>
      <c r="BM146" s="228" t="s">
        <v>2200</v>
      </c>
    </row>
    <row r="147" s="2" customFormat="1" ht="33" customHeight="1">
      <c r="A147" s="29"/>
      <c r="B147" s="30"/>
      <c r="C147" s="217" t="s">
        <v>315</v>
      </c>
      <c r="D147" s="217" t="s">
        <v>284</v>
      </c>
      <c r="E147" s="218" t="s">
        <v>1843</v>
      </c>
      <c r="F147" s="219" t="s">
        <v>1844</v>
      </c>
      <c r="G147" s="220" t="s">
        <v>356</v>
      </c>
      <c r="H147" s="221">
        <v>21.756</v>
      </c>
      <c r="I147" s="222">
        <v>461</v>
      </c>
      <c r="J147" s="222">
        <f>ROUND(I147*H147,2)</f>
        <v>10029.52</v>
      </c>
      <c r="K147" s="223"/>
      <c r="L147" s="35"/>
      <c r="M147" s="224" t="s">
        <v>1</v>
      </c>
      <c r="N147" s="225" t="s">
        <v>38</v>
      </c>
      <c r="O147" s="226">
        <v>0.67600000000000005</v>
      </c>
      <c r="P147" s="226">
        <f>O147*H147</f>
        <v>14.707056000000002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10029.52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10029.52</v>
      </c>
      <c r="BL147" s="14" t="s">
        <v>288</v>
      </c>
      <c r="BM147" s="228" t="s">
        <v>353</v>
      </c>
    </row>
    <row r="148" s="2" customFormat="1" ht="33" customHeight="1">
      <c r="A148" s="29"/>
      <c r="B148" s="30"/>
      <c r="C148" s="217" t="s">
        <v>319</v>
      </c>
      <c r="D148" s="217" t="s">
        <v>284</v>
      </c>
      <c r="E148" s="218" t="s">
        <v>1845</v>
      </c>
      <c r="F148" s="219" t="s">
        <v>1846</v>
      </c>
      <c r="G148" s="220" t="s">
        <v>356</v>
      </c>
      <c r="H148" s="221">
        <v>65.266999999999996</v>
      </c>
      <c r="I148" s="222">
        <v>626</v>
      </c>
      <c r="J148" s="222">
        <f>ROUND(I148*H148,2)</f>
        <v>40857.139999999999</v>
      </c>
      <c r="K148" s="223"/>
      <c r="L148" s="35"/>
      <c r="M148" s="224" t="s">
        <v>1</v>
      </c>
      <c r="N148" s="225" t="s">
        <v>38</v>
      </c>
      <c r="O148" s="226">
        <v>0.91800000000000004</v>
      </c>
      <c r="P148" s="226">
        <f>O148*H148</f>
        <v>59.915106000000002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40857.139999999999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40857.139999999999</v>
      </c>
      <c r="BL148" s="14" t="s">
        <v>288</v>
      </c>
      <c r="BM148" s="228" t="s">
        <v>1847</v>
      </c>
    </row>
    <row r="149" s="2" customFormat="1" ht="33" customHeight="1">
      <c r="A149" s="29"/>
      <c r="B149" s="30"/>
      <c r="C149" s="217" t="s">
        <v>324</v>
      </c>
      <c r="D149" s="217" t="s">
        <v>284</v>
      </c>
      <c r="E149" s="218" t="s">
        <v>2160</v>
      </c>
      <c r="F149" s="219" t="s">
        <v>2161</v>
      </c>
      <c r="G149" s="220" t="s">
        <v>356</v>
      </c>
      <c r="H149" s="221">
        <v>0.93600000000000005</v>
      </c>
      <c r="I149" s="222">
        <v>656</v>
      </c>
      <c r="J149" s="222">
        <f>ROUND(I149*H149,2)</f>
        <v>614.01999999999998</v>
      </c>
      <c r="K149" s="223"/>
      <c r="L149" s="35"/>
      <c r="M149" s="224" t="s">
        <v>1</v>
      </c>
      <c r="N149" s="225" t="s">
        <v>38</v>
      </c>
      <c r="O149" s="226">
        <v>1.2669999999999999</v>
      </c>
      <c r="P149" s="226">
        <f>O149*H149</f>
        <v>1.1859120000000001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614.01999999999998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614.01999999999998</v>
      </c>
      <c r="BL149" s="14" t="s">
        <v>288</v>
      </c>
      <c r="BM149" s="228" t="s">
        <v>2201</v>
      </c>
    </row>
    <row r="150" s="2" customFormat="1" ht="16.5" customHeight="1">
      <c r="A150" s="29"/>
      <c r="B150" s="30"/>
      <c r="C150" s="217" t="s">
        <v>329</v>
      </c>
      <c r="D150" s="217" t="s">
        <v>284</v>
      </c>
      <c r="E150" s="218" t="s">
        <v>370</v>
      </c>
      <c r="F150" s="219" t="s">
        <v>371</v>
      </c>
      <c r="G150" s="220" t="s">
        <v>356</v>
      </c>
      <c r="H150" s="221">
        <v>21.756</v>
      </c>
      <c r="I150" s="222">
        <v>509</v>
      </c>
      <c r="J150" s="222">
        <f>ROUND(I150*H150,2)</f>
        <v>11073.799999999999</v>
      </c>
      <c r="K150" s="223"/>
      <c r="L150" s="35"/>
      <c r="M150" s="224" t="s">
        <v>1</v>
      </c>
      <c r="N150" s="225" t="s">
        <v>38</v>
      </c>
      <c r="O150" s="226">
        <v>1.7629999999999999</v>
      </c>
      <c r="P150" s="226">
        <f>O150*H150</f>
        <v>38.355827999999995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11073.799999999999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11073.799999999999</v>
      </c>
      <c r="BL150" s="14" t="s">
        <v>288</v>
      </c>
      <c r="BM150" s="228" t="s">
        <v>2202</v>
      </c>
    </row>
    <row r="151" s="2" customFormat="1" ht="21.75" customHeight="1">
      <c r="A151" s="29"/>
      <c r="B151" s="30"/>
      <c r="C151" s="217" t="s">
        <v>334</v>
      </c>
      <c r="D151" s="217" t="s">
        <v>284</v>
      </c>
      <c r="E151" s="218" t="s">
        <v>1854</v>
      </c>
      <c r="F151" s="219" t="s">
        <v>1855</v>
      </c>
      <c r="G151" s="220" t="s">
        <v>287</v>
      </c>
      <c r="H151" s="221">
        <v>79.111999999999995</v>
      </c>
      <c r="I151" s="222">
        <v>211</v>
      </c>
      <c r="J151" s="222">
        <f>ROUND(I151*H151,2)</f>
        <v>16692.630000000001</v>
      </c>
      <c r="K151" s="223"/>
      <c r="L151" s="35"/>
      <c r="M151" s="224" t="s">
        <v>1</v>
      </c>
      <c r="N151" s="225" t="s">
        <v>38</v>
      </c>
      <c r="O151" s="226">
        <v>0.14499999999999999</v>
      </c>
      <c r="P151" s="226">
        <f>O151*H151</f>
        <v>11.471239999999998</v>
      </c>
      <c r="Q151" s="226">
        <v>0.00064000000000000005</v>
      </c>
      <c r="R151" s="226">
        <f>Q151*H151</f>
        <v>0.050631679999999998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16692.630000000001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16692.630000000001</v>
      </c>
      <c r="BL151" s="14" t="s">
        <v>288</v>
      </c>
      <c r="BM151" s="228" t="s">
        <v>1856</v>
      </c>
    </row>
    <row r="152" s="2" customFormat="1" ht="21.75" customHeight="1">
      <c r="A152" s="29"/>
      <c r="B152" s="30"/>
      <c r="C152" s="217" t="s">
        <v>338</v>
      </c>
      <c r="D152" s="217" t="s">
        <v>284</v>
      </c>
      <c r="E152" s="218" t="s">
        <v>1857</v>
      </c>
      <c r="F152" s="219" t="s">
        <v>1858</v>
      </c>
      <c r="G152" s="220" t="s">
        <v>287</v>
      </c>
      <c r="H152" s="221">
        <v>79.111999999999995</v>
      </c>
      <c r="I152" s="222">
        <v>147</v>
      </c>
      <c r="J152" s="222">
        <f>ROUND(I152*H152,2)</f>
        <v>11629.459999999999</v>
      </c>
      <c r="K152" s="223"/>
      <c r="L152" s="35"/>
      <c r="M152" s="224" t="s">
        <v>1</v>
      </c>
      <c r="N152" s="225" t="s">
        <v>38</v>
      </c>
      <c r="O152" s="226">
        <v>0.14099999999999999</v>
      </c>
      <c r="P152" s="226">
        <f>O152*H152</f>
        <v>11.154791999999999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11629.459999999999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11629.459999999999</v>
      </c>
      <c r="BL152" s="14" t="s">
        <v>288</v>
      </c>
      <c r="BM152" s="228" t="s">
        <v>1859</v>
      </c>
    </row>
    <row r="153" s="2" customFormat="1" ht="21.75" customHeight="1">
      <c r="A153" s="29"/>
      <c r="B153" s="30"/>
      <c r="C153" s="217" t="s">
        <v>8</v>
      </c>
      <c r="D153" s="217" t="s">
        <v>284</v>
      </c>
      <c r="E153" s="218" t="s">
        <v>1860</v>
      </c>
      <c r="F153" s="219" t="s">
        <v>1861</v>
      </c>
      <c r="G153" s="220" t="s">
        <v>287</v>
      </c>
      <c r="H153" s="221">
        <v>79.111999999999995</v>
      </c>
      <c r="I153" s="222">
        <v>363</v>
      </c>
      <c r="J153" s="222">
        <f>ROUND(I153*H153,2)</f>
        <v>28717.66</v>
      </c>
      <c r="K153" s="223"/>
      <c r="L153" s="35"/>
      <c r="M153" s="224" t="s">
        <v>1</v>
      </c>
      <c r="N153" s="225" t="s">
        <v>38</v>
      </c>
      <c r="O153" s="226">
        <v>1.147</v>
      </c>
      <c r="P153" s="226">
        <f>O153*H153</f>
        <v>90.741463999999993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28717.66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28717.66</v>
      </c>
      <c r="BL153" s="14" t="s">
        <v>288</v>
      </c>
      <c r="BM153" s="228" t="s">
        <v>1862</v>
      </c>
    </row>
    <row r="154" s="2" customFormat="1" ht="33" customHeight="1">
      <c r="A154" s="29"/>
      <c r="B154" s="30"/>
      <c r="C154" s="217" t="s">
        <v>345</v>
      </c>
      <c r="D154" s="217" t="s">
        <v>284</v>
      </c>
      <c r="E154" s="218" t="s">
        <v>1863</v>
      </c>
      <c r="F154" s="219" t="s">
        <v>1864</v>
      </c>
      <c r="G154" s="220" t="s">
        <v>356</v>
      </c>
      <c r="H154" s="221">
        <v>21.756</v>
      </c>
      <c r="I154" s="222">
        <v>114</v>
      </c>
      <c r="J154" s="222">
        <f>ROUND(I154*H154,2)</f>
        <v>2480.1799999999998</v>
      </c>
      <c r="K154" s="223"/>
      <c r="L154" s="35"/>
      <c r="M154" s="224" t="s">
        <v>1</v>
      </c>
      <c r="N154" s="225" t="s">
        <v>38</v>
      </c>
      <c r="O154" s="226">
        <v>0.122</v>
      </c>
      <c r="P154" s="226">
        <f>O154*H154</f>
        <v>2.6542319999999999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2480.1799999999998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2480.1799999999998</v>
      </c>
      <c r="BL154" s="14" t="s">
        <v>288</v>
      </c>
      <c r="BM154" s="228" t="s">
        <v>1865</v>
      </c>
    </row>
    <row r="155" s="2" customFormat="1" ht="33" customHeight="1">
      <c r="A155" s="29"/>
      <c r="B155" s="30"/>
      <c r="C155" s="217" t="s">
        <v>349</v>
      </c>
      <c r="D155" s="217" t="s">
        <v>284</v>
      </c>
      <c r="E155" s="218" t="s">
        <v>1866</v>
      </c>
      <c r="F155" s="219" t="s">
        <v>1867</v>
      </c>
      <c r="G155" s="220" t="s">
        <v>356</v>
      </c>
      <c r="H155" s="221">
        <v>65.266999999999996</v>
      </c>
      <c r="I155" s="222">
        <v>138</v>
      </c>
      <c r="J155" s="222">
        <f>ROUND(I155*H155,2)</f>
        <v>9006.8500000000004</v>
      </c>
      <c r="K155" s="223"/>
      <c r="L155" s="35"/>
      <c r="M155" s="224" t="s">
        <v>1</v>
      </c>
      <c r="N155" s="225" t="s">
        <v>38</v>
      </c>
      <c r="O155" s="226">
        <v>0.14799999999999999</v>
      </c>
      <c r="P155" s="226">
        <f>O155*H155</f>
        <v>9.6595159999999982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9006.8500000000004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9006.8500000000004</v>
      </c>
      <c r="BL155" s="14" t="s">
        <v>288</v>
      </c>
      <c r="BM155" s="228" t="s">
        <v>1868</v>
      </c>
    </row>
    <row r="156" s="2" customFormat="1" ht="33" customHeight="1">
      <c r="A156" s="29"/>
      <c r="B156" s="30"/>
      <c r="C156" s="217" t="s">
        <v>353</v>
      </c>
      <c r="D156" s="217" t="s">
        <v>284</v>
      </c>
      <c r="E156" s="218" t="s">
        <v>391</v>
      </c>
      <c r="F156" s="219" t="s">
        <v>392</v>
      </c>
      <c r="G156" s="220" t="s">
        <v>356</v>
      </c>
      <c r="H156" s="221">
        <v>16.184000000000001</v>
      </c>
      <c r="I156" s="222">
        <v>71.200000000000003</v>
      </c>
      <c r="J156" s="222">
        <f>ROUND(I156*H156,2)</f>
        <v>1152.3</v>
      </c>
      <c r="K156" s="223"/>
      <c r="L156" s="35"/>
      <c r="M156" s="224" t="s">
        <v>1</v>
      </c>
      <c r="N156" s="225" t="s">
        <v>38</v>
      </c>
      <c r="O156" s="226">
        <v>0.043999999999999997</v>
      </c>
      <c r="P156" s="226">
        <f>O156*H156</f>
        <v>0.71209599999999995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1152.3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1152.3</v>
      </c>
      <c r="BL156" s="14" t="s">
        <v>288</v>
      </c>
      <c r="BM156" s="228" t="s">
        <v>1878</v>
      </c>
    </row>
    <row r="157" s="2" customFormat="1" ht="33" customHeight="1">
      <c r="A157" s="29"/>
      <c r="B157" s="30"/>
      <c r="C157" s="217" t="s">
        <v>358</v>
      </c>
      <c r="D157" s="217" t="s">
        <v>284</v>
      </c>
      <c r="E157" s="218" t="s">
        <v>395</v>
      </c>
      <c r="F157" s="219" t="s">
        <v>396</v>
      </c>
      <c r="G157" s="220" t="s">
        <v>356</v>
      </c>
      <c r="H157" s="221">
        <v>46.851999999999997</v>
      </c>
      <c r="I157" s="222">
        <v>100</v>
      </c>
      <c r="J157" s="222">
        <f>ROUND(I157*H157,2)</f>
        <v>4685.1999999999998</v>
      </c>
      <c r="K157" s="223"/>
      <c r="L157" s="35"/>
      <c r="M157" s="224" t="s">
        <v>1</v>
      </c>
      <c r="N157" s="225" t="s">
        <v>38</v>
      </c>
      <c r="O157" s="226">
        <v>0.050000000000000003</v>
      </c>
      <c r="P157" s="226">
        <f>O157*H157</f>
        <v>2.3426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4685.1999999999998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4685.1999999999998</v>
      </c>
      <c r="BL157" s="14" t="s">
        <v>288</v>
      </c>
      <c r="BM157" s="228" t="s">
        <v>1879</v>
      </c>
    </row>
    <row r="158" s="2" customFormat="1" ht="33" customHeight="1">
      <c r="A158" s="29"/>
      <c r="B158" s="30"/>
      <c r="C158" s="217" t="s">
        <v>362</v>
      </c>
      <c r="D158" s="217" t="s">
        <v>284</v>
      </c>
      <c r="E158" s="218" t="s">
        <v>399</v>
      </c>
      <c r="F158" s="219" t="s">
        <v>400</v>
      </c>
      <c r="G158" s="220" t="s">
        <v>356</v>
      </c>
      <c r="H158" s="221">
        <v>100.367</v>
      </c>
      <c r="I158" s="222">
        <v>115</v>
      </c>
      <c r="J158" s="222">
        <f>ROUND(I158*H158,2)</f>
        <v>11542.209999999999</v>
      </c>
      <c r="K158" s="223"/>
      <c r="L158" s="35"/>
      <c r="M158" s="224" t="s">
        <v>1</v>
      </c>
      <c r="N158" s="225" t="s">
        <v>38</v>
      </c>
      <c r="O158" s="226">
        <v>0.057000000000000002</v>
      </c>
      <c r="P158" s="226">
        <f>O158*H158</f>
        <v>5.7209190000000003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11542.209999999999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11542.209999999999</v>
      </c>
      <c r="BL158" s="14" t="s">
        <v>288</v>
      </c>
      <c r="BM158" s="228" t="s">
        <v>1880</v>
      </c>
    </row>
    <row r="159" s="2" customFormat="1" ht="21.75" customHeight="1">
      <c r="A159" s="29"/>
      <c r="B159" s="30"/>
      <c r="C159" s="217" t="s">
        <v>7</v>
      </c>
      <c r="D159" s="217" t="s">
        <v>284</v>
      </c>
      <c r="E159" s="218" t="s">
        <v>1596</v>
      </c>
      <c r="F159" s="219" t="s">
        <v>1597</v>
      </c>
      <c r="G159" s="220" t="s">
        <v>356</v>
      </c>
      <c r="H159" s="221">
        <v>39.115000000000002</v>
      </c>
      <c r="I159" s="222">
        <v>140</v>
      </c>
      <c r="J159" s="222">
        <f>ROUND(I159*H159,2)</f>
        <v>5476.1000000000004</v>
      </c>
      <c r="K159" s="223"/>
      <c r="L159" s="35"/>
      <c r="M159" s="224" t="s">
        <v>1</v>
      </c>
      <c r="N159" s="225" t="s">
        <v>38</v>
      </c>
      <c r="O159" s="226">
        <v>0.19700000000000001</v>
      </c>
      <c r="P159" s="226">
        <f>O159*H159</f>
        <v>7.705655000000001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5476.1000000000004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5476.1000000000004</v>
      </c>
      <c r="BL159" s="14" t="s">
        <v>288</v>
      </c>
      <c r="BM159" s="228" t="s">
        <v>1882</v>
      </c>
    </row>
    <row r="160" s="2" customFormat="1" ht="21.75" customHeight="1">
      <c r="A160" s="29"/>
      <c r="B160" s="30"/>
      <c r="C160" s="217" t="s">
        <v>369</v>
      </c>
      <c r="D160" s="217" t="s">
        <v>284</v>
      </c>
      <c r="E160" s="218" t="s">
        <v>1598</v>
      </c>
      <c r="F160" s="219" t="s">
        <v>1599</v>
      </c>
      <c r="G160" s="220" t="s">
        <v>356</v>
      </c>
      <c r="H160" s="221">
        <v>65.266999999999996</v>
      </c>
      <c r="I160" s="222">
        <v>182</v>
      </c>
      <c r="J160" s="222">
        <f>ROUND(I160*H160,2)</f>
        <v>11878.59</v>
      </c>
      <c r="K160" s="223"/>
      <c r="L160" s="35"/>
      <c r="M160" s="224" t="s">
        <v>1</v>
      </c>
      <c r="N160" s="225" t="s">
        <v>38</v>
      </c>
      <c r="O160" s="226">
        <v>0.25600000000000001</v>
      </c>
      <c r="P160" s="226">
        <f>O160*H160</f>
        <v>16.708351999999998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11878.59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11878.59</v>
      </c>
      <c r="BL160" s="14" t="s">
        <v>288</v>
      </c>
      <c r="BM160" s="228" t="s">
        <v>1883</v>
      </c>
    </row>
    <row r="161" s="2" customFormat="1" ht="16.5" customHeight="1">
      <c r="A161" s="29"/>
      <c r="B161" s="30"/>
      <c r="C161" s="217" t="s">
        <v>373</v>
      </c>
      <c r="D161" s="217" t="s">
        <v>284</v>
      </c>
      <c r="E161" s="218" t="s">
        <v>419</v>
      </c>
      <c r="F161" s="219" t="s">
        <v>420</v>
      </c>
      <c r="G161" s="220" t="s">
        <v>356</v>
      </c>
      <c r="H161" s="221">
        <v>106.32899999999999</v>
      </c>
      <c r="I161" s="222">
        <v>18.5</v>
      </c>
      <c r="J161" s="222">
        <f>ROUND(I161*H161,2)</f>
        <v>1967.0899999999999</v>
      </c>
      <c r="K161" s="223"/>
      <c r="L161" s="35"/>
      <c r="M161" s="224" t="s">
        <v>1</v>
      </c>
      <c r="N161" s="225" t="s">
        <v>38</v>
      </c>
      <c r="O161" s="226">
        <v>0.0089999999999999993</v>
      </c>
      <c r="P161" s="226">
        <f>O161*H161</f>
        <v>0.95696099999999984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1967.0899999999999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1967.0899999999999</v>
      </c>
      <c r="BL161" s="14" t="s">
        <v>288</v>
      </c>
      <c r="BM161" s="228" t="s">
        <v>1885</v>
      </c>
    </row>
    <row r="162" s="2" customFormat="1" ht="21.75" customHeight="1">
      <c r="A162" s="29"/>
      <c r="B162" s="30"/>
      <c r="C162" s="217" t="s">
        <v>377</v>
      </c>
      <c r="D162" s="217" t="s">
        <v>284</v>
      </c>
      <c r="E162" s="218" t="s">
        <v>2164</v>
      </c>
      <c r="F162" s="219" t="s">
        <v>2165</v>
      </c>
      <c r="G162" s="220" t="s">
        <v>356</v>
      </c>
      <c r="H162" s="221">
        <v>3.2170000000000001</v>
      </c>
      <c r="I162" s="222">
        <v>170</v>
      </c>
      <c r="J162" s="222">
        <f>ROUND(I162*H162,2)</f>
        <v>546.88999999999999</v>
      </c>
      <c r="K162" s="223"/>
      <c r="L162" s="35"/>
      <c r="M162" s="224" t="s">
        <v>1</v>
      </c>
      <c r="N162" s="225" t="s">
        <v>38</v>
      </c>
      <c r="O162" s="226">
        <v>0.185</v>
      </c>
      <c r="P162" s="226">
        <f>O162*H162</f>
        <v>0.59514500000000004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546.88999999999999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546.88999999999999</v>
      </c>
      <c r="BL162" s="14" t="s">
        <v>288</v>
      </c>
      <c r="BM162" s="228" t="s">
        <v>2166</v>
      </c>
    </row>
    <row r="163" s="2" customFormat="1" ht="21.75" customHeight="1">
      <c r="A163" s="29"/>
      <c r="B163" s="30"/>
      <c r="C163" s="217" t="s">
        <v>382</v>
      </c>
      <c r="D163" s="217" t="s">
        <v>284</v>
      </c>
      <c r="E163" s="218" t="s">
        <v>432</v>
      </c>
      <c r="F163" s="219" t="s">
        <v>433</v>
      </c>
      <c r="G163" s="220" t="s">
        <v>356</v>
      </c>
      <c r="H163" s="221">
        <v>46.924999999999997</v>
      </c>
      <c r="I163" s="222">
        <v>133</v>
      </c>
      <c r="J163" s="222">
        <f>ROUND(I163*H163,2)</f>
        <v>6241.0299999999997</v>
      </c>
      <c r="K163" s="223"/>
      <c r="L163" s="35"/>
      <c r="M163" s="224" t="s">
        <v>1</v>
      </c>
      <c r="N163" s="225" t="s">
        <v>38</v>
      </c>
      <c r="O163" s="226">
        <v>0.32800000000000001</v>
      </c>
      <c r="P163" s="226">
        <f>O163*H163</f>
        <v>15.391399999999999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6241.0299999999997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6241.0299999999997</v>
      </c>
      <c r="BL163" s="14" t="s">
        <v>288</v>
      </c>
      <c r="BM163" s="228" t="s">
        <v>1886</v>
      </c>
    </row>
    <row r="164" s="2" customFormat="1" ht="33" customHeight="1">
      <c r="A164" s="29"/>
      <c r="B164" s="30"/>
      <c r="C164" s="217" t="s">
        <v>386</v>
      </c>
      <c r="D164" s="217" t="s">
        <v>284</v>
      </c>
      <c r="E164" s="218" t="s">
        <v>440</v>
      </c>
      <c r="F164" s="219" t="s">
        <v>441</v>
      </c>
      <c r="G164" s="220" t="s">
        <v>356</v>
      </c>
      <c r="H164" s="221">
        <v>17.077000000000002</v>
      </c>
      <c r="I164" s="222">
        <v>256</v>
      </c>
      <c r="J164" s="222">
        <f>ROUND(I164*H164,2)</f>
        <v>4371.71</v>
      </c>
      <c r="K164" s="223"/>
      <c r="L164" s="35"/>
      <c r="M164" s="224" t="s">
        <v>1</v>
      </c>
      <c r="N164" s="225" t="s">
        <v>38</v>
      </c>
      <c r="O164" s="226">
        <v>0.086999999999999994</v>
      </c>
      <c r="P164" s="226">
        <f>O164*H164</f>
        <v>1.4856990000000001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4371.71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4371.71</v>
      </c>
      <c r="BL164" s="14" t="s">
        <v>288</v>
      </c>
      <c r="BM164" s="228" t="s">
        <v>1887</v>
      </c>
    </row>
    <row r="165" s="2" customFormat="1" ht="33" customHeight="1">
      <c r="A165" s="29"/>
      <c r="B165" s="30"/>
      <c r="C165" s="217" t="s">
        <v>390</v>
      </c>
      <c r="D165" s="217" t="s">
        <v>284</v>
      </c>
      <c r="E165" s="218" t="s">
        <v>444</v>
      </c>
      <c r="F165" s="219" t="s">
        <v>445</v>
      </c>
      <c r="G165" s="220" t="s">
        <v>356</v>
      </c>
      <c r="H165" s="221">
        <v>170.77000000000001</v>
      </c>
      <c r="I165" s="222">
        <v>19.399999999999999</v>
      </c>
      <c r="J165" s="222">
        <f>ROUND(I165*H165,2)</f>
        <v>3312.9400000000001</v>
      </c>
      <c r="K165" s="223"/>
      <c r="L165" s="35"/>
      <c r="M165" s="224" t="s">
        <v>1</v>
      </c>
      <c r="N165" s="225" t="s">
        <v>38</v>
      </c>
      <c r="O165" s="226">
        <v>0.0050000000000000001</v>
      </c>
      <c r="P165" s="226">
        <f>O165*H165</f>
        <v>0.85385000000000011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3312.9400000000001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3312.9400000000001</v>
      </c>
      <c r="BL165" s="14" t="s">
        <v>288</v>
      </c>
      <c r="BM165" s="228" t="s">
        <v>1888</v>
      </c>
    </row>
    <row r="166" s="2" customFormat="1" ht="33" customHeight="1">
      <c r="A166" s="29"/>
      <c r="B166" s="30"/>
      <c r="C166" s="217" t="s">
        <v>394</v>
      </c>
      <c r="D166" s="217" t="s">
        <v>284</v>
      </c>
      <c r="E166" s="218" t="s">
        <v>448</v>
      </c>
      <c r="F166" s="219" t="s">
        <v>449</v>
      </c>
      <c r="G166" s="220" t="s">
        <v>356</v>
      </c>
      <c r="H166" s="221">
        <v>30.167000000000002</v>
      </c>
      <c r="I166" s="222">
        <v>296</v>
      </c>
      <c r="J166" s="222">
        <f>ROUND(I166*H166,2)</f>
        <v>8929.4300000000003</v>
      </c>
      <c r="K166" s="223"/>
      <c r="L166" s="35"/>
      <c r="M166" s="224" t="s">
        <v>1</v>
      </c>
      <c r="N166" s="225" t="s">
        <v>38</v>
      </c>
      <c r="O166" s="226">
        <v>0.099000000000000005</v>
      </c>
      <c r="P166" s="226">
        <f>O166*H166</f>
        <v>2.9865330000000001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8929.4300000000003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8929.4300000000003</v>
      </c>
      <c r="BL166" s="14" t="s">
        <v>288</v>
      </c>
      <c r="BM166" s="228" t="s">
        <v>1889</v>
      </c>
    </row>
    <row r="167" s="2" customFormat="1" ht="33" customHeight="1">
      <c r="A167" s="29"/>
      <c r="B167" s="30"/>
      <c r="C167" s="217" t="s">
        <v>398</v>
      </c>
      <c r="D167" s="217" t="s">
        <v>284</v>
      </c>
      <c r="E167" s="218" t="s">
        <v>452</v>
      </c>
      <c r="F167" s="219" t="s">
        <v>453</v>
      </c>
      <c r="G167" s="220" t="s">
        <v>356</v>
      </c>
      <c r="H167" s="221">
        <v>301.67000000000002</v>
      </c>
      <c r="I167" s="222">
        <v>22.800000000000001</v>
      </c>
      <c r="J167" s="222">
        <f>ROUND(I167*H167,2)</f>
        <v>6878.0799999999999</v>
      </c>
      <c r="K167" s="223"/>
      <c r="L167" s="35"/>
      <c r="M167" s="224" t="s">
        <v>1</v>
      </c>
      <c r="N167" s="225" t="s">
        <v>38</v>
      </c>
      <c r="O167" s="226">
        <v>0.0060000000000000001</v>
      </c>
      <c r="P167" s="226">
        <f>O167*H167</f>
        <v>1.8100200000000002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6878.0799999999999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6878.0799999999999</v>
      </c>
      <c r="BL167" s="14" t="s">
        <v>288</v>
      </c>
      <c r="BM167" s="228" t="s">
        <v>1890</v>
      </c>
    </row>
    <row r="168" s="2" customFormat="1" ht="33" customHeight="1">
      <c r="A168" s="29"/>
      <c r="B168" s="30"/>
      <c r="C168" s="217" t="s">
        <v>402</v>
      </c>
      <c r="D168" s="217" t="s">
        <v>284</v>
      </c>
      <c r="E168" s="218" t="s">
        <v>464</v>
      </c>
      <c r="F168" s="219" t="s">
        <v>465</v>
      </c>
      <c r="G168" s="220" t="s">
        <v>429</v>
      </c>
      <c r="H168" s="221">
        <v>80.314999999999998</v>
      </c>
      <c r="I168" s="222">
        <v>253</v>
      </c>
      <c r="J168" s="222">
        <f>ROUND(I168*H168,2)</f>
        <v>20319.700000000001</v>
      </c>
      <c r="K168" s="223"/>
      <c r="L168" s="35"/>
      <c r="M168" s="224" t="s">
        <v>1</v>
      </c>
      <c r="N168" s="225" t="s">
        <v>38</v>
      </c>
      <c r="O168" s="226">
        <v>0</v>
      </c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20319.700000000001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20319.700000000001</v>
      </c>
      <c r="BL168" s="14" t="s">
        <v>288</v>
      </c>
      <c r="BM168" s="228" t="s">
        <v>1893</v>
      </c>
    </row>
    <row r="169" s="2" customFormat="1" ht="21.75" customHeight="1">
      <c r="A169" s="29"/>
      <c r="B169" s="30"/>
      <c r="C169" s="217" t="s">
        <v>406</v>
      </c>
      <c r="D169" s="217" t="s">
        <v>284</v>
      </c>
      <c r="E169" s="218" t="s">
        <v>468</v>
      </c>
      <c r="F169" s="219" t="s">
        <v>469</v>
      </c>
      <c r="G169" s="220" t="s">
        <v>287</v>
      </c>
      <c r="H169" s="221">
        <v>23.25</v>
      </c>
      <c r="I169" s="222">
        <v>13.699999999999999</v>
      </c>
      <c r="J169" s="222">
        <f>ROUND(I169*H169,2)</f>
        <v>318.52999999999997</v>
      </c>
      <c r="K169" s="223"/>
      <c r="L169" s="35"/>
      <c r="M169" s="224" t="s">
        <v>1</v>
      </c>
      <c r="N169" s="225" t="s">
        <v>38</v>
      </c>
      <c r="O169" s="226">
        <v>0.019</v>
      </c>
      <c r="P169" s="226">
        <f>O169*H169</f>
        <v>0.44174999999999998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318.52999999999997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318.52999999999997</v>
      </c>
      <c r="BL169" s="14" t="s">
        <v>288</v>
      </c>
      <c r="BM169" s="228" t="s">
        <v>2167</v>
      </c>
    </row>
    <row r="170" s="2" customFormat="1" ht="21.75" customHeight="1">
      <c r="A170" s="29"/>
      <c r="B170" s="30"/>
      <c r="C170" s="217" t="s">
        <v>410</v>
      </c>
      <c r="D170" s="217" t="s">
        <v>284</v>
      </c>
      <c r="E170" s="218" t="s">
        <v>472</v>
      </c>
      <c r="F170" s="219" t="s">
        <v>473</v>
      </c>
      <c r="G170" s="220" t="s">
        <v>287</v>
      </c>
      <c r="H170" s="221">
        <v>67.364000000000004</v>
      </c>
      <c r="I170" s="222">
        <v>21.800000000000001</v>
      </c>
      <c r="J170" s="222">
        <f>ROUND(I170*H170,2)</f>
        <v>1468.54</v>
      </c>
      <c r="K170" s="223"/>
      <c r="L170" s="35"/>
      <c r="M170" s="224" t="s">
        <v>1</v>
      </c>
      <c r="N170" s="225" t="s">
        <v>38</v>
      </c>
      <c r="O170" s="226">
        <v>0.025000000000000001</v>
      </c>
      <c r="P170" s="226">
        <f>O170*H170</f>
        <v>1.6841000000000002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1468.54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1468.54</v>
      </c>
      <c r="BL170" s="14" t="s">
        <v>288</v>
      </c>
      <c r="BM170" s="228" t="s">
        <v>1894</v>
      </c>
    </row>
    <row r="171" s="2" customFormat="1" ht="21.75" customHeight="1">
      <c r="A171" s="29"/>
      <c r="B171" s="30"/>
      <c r="C171" s="217" t="s">
        <v>414</v>
      </c>
      <c r="D171" s="217" t="s">
        <v>284</v>
      </c>
      <c r="E171" s="218" t="s">
        <v>476</v>
      </c>
      <c r="F171" s="219" t="s">
        <v>477</v>
      </c>
      <c r="G171" s="220" t="s">
        <v>287</v>
      </c>
      <c r="H171" s="221">
        <v>23.25</v>
      </c>
      <c r="I171" s="222">
        <v>76</v>
      </c>
      <c r="J171" s="222">
        <f>ROUND(I171*H171,2)</f>
        <v>1767</v>
      </c>
      <c r="K171" s="223"/>
      <c r="L171" s="35"/>
      <c r="M171" s="224" t="s">
        <v>1</v>
      </c>
      <c r="N171" s="225" t="s">
        <v>38</v>
      </c>
      <c r="O171" s="226">
        <v>0.114</v>
      </c>
      <c r="P171" s="226">
        <f>O171*H171</f>
        <v>2.6505000000000001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1767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1767</v>
      </c>
      <c r="BL171" s="14" t="s">
        <v>288</v>
      </c>
      <c r="BM171" s="228" t="s">
        <v>528</v>
      </c>
    </row>
    <row r="172" s="2" customFormat="1" ht="21.75" customHeight="1">
      <c r="A172" s="29"/>
      <c r="B172" s="30"/>
      <c r="C172" s="217" t="s">
        <v>418</v>
      </c>
      <c r="D172" s="217" t="s">
        <v>284</v>
      </c>
      <c r="E172" s="218" t="s">
        <v>480</v>
      </c>
      <c r="F172" s="219" t="s">
        <v>481</v>
      </c>
      <c r="G172" s="220" t="s">
        <v>287</v>
      </c>
      <c r="H172" s="221">
        <v>23.25</v>
      </c>
      <c r="I172" s="222">
        <v>5.7999999999999998</v>
      </c>
      <c r="J172" s="222">
        <f>ROUND(I172*H172,2)</f>
        <v>134.84999999999999</v>
      </c>
      <c r="K172" s="223"/>
      <c r="L172" s="35"/>
      <c r="M172" s="224" t="s">
        <v>1</v>
      </c>
      <c r="N172" s="225" t="s">
        <v>38</v>
      </c>
      <c r="O172" s="226">
        <v>0.0070000000000000001</v>
      </c>
      <c r="P172" s="226">
        <f>O172*H172</f>
        <v>0.16275000000000001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134.84999999999999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134.84999999999999</v>
      </c>
      <c r="BL172" s="14" t="s">
        <v>288</v>
      </c>
      <c r="BM172" s="228" t="s">
        <v>1895</v>
      </c>
    </row>
    <row r="173" s="2" customFormat="1" ht="16.5" customHeight="1">
      <c r="A173" s="29"/>
      <c r="B173" s="30"/>
      <c r="C173" s="230" t="s">
        <v>422</v>
      </c>
      <c r="D173" s="230" t="s">
        <v>378</v>
      </c>
      <c r="E173" s="231" t="s">
        <v>484</v>
      </c>
      <c r="F173" s="232" t="s">
        <v>485</v>
      </c>
      <c r="G173" s="233" t="s">
        <v>486</v>
      </c>
      <c r="H173" s="234">
        <v>0.58099999999999996</v>
      </c>
      <c r="I173" s="235">
        <v>104</v>
      </c>
      <c r="J173" s="235">
        <f>ROUND(I173*H173,2)</f>
        <v>60.420000000000002</v>
      </c>
      <c r="K173" s="236"/>
      <c r="L173" s="237"/>
      <c r="M173" s="238" t="s">
        <v>1</v>
      </c>
      <c r="N173" s="239" t="s">
        <v>38</v>
      </c>
      <c r="O173" s="226">
        <v>0</v>
      </c>
      <c r="P173" s="226">
        <f>O173*H173</f>
        <v>0</v>
      </c>
      <c r="Q173" s="226">
        <v>0.001</v>
      </c>
      <c r="R173" s="226">
        <f>Q173*H173</f>
        <v>0.00058099999999999992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311</v>
      </c>
      <c r="AT173" s="228" t="s">
        <v>378</v>
      </c>
      <c r="AU173" s="228" t="s">
        <v>82</v>
      </c>
      <c r="AY173" s="14" t="s">
        <v>282</v>
      </c>
      <c r="BE173" s="229">
        <f>IF(N173="základní",J173,0)</f>
        <v>60.420000000000002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60.420000000000002</v>
      </c>
      <c r="BL173" s="14" t="s">
        <v>288</v>
      </c>
      <c r="BM173" s="228" t="s">
        <v>1896</v>
      </c>
    </row>
    <row r="174" s="2" customFormat="1" ht="21.75" customHeight="1">
      <c r="A174" s="29"/>
      <c r="B174" s="30"/>
      <c r="C174" s="217" t="s">
        <v>426</v>
      </c>
      <c r="D174" s="217" t="s">
        <v>284</v>
      </c>
      <c r="E174" s="218" t="s">
        <v>1897</v>
      </c>
      <c r="F174" s="219" t="s">
        <v>1898</v>
      </c>
      <c r="G174" s="220" t="s">
        <v>501</v>
      </c>
      <c r="H174" s="221">
        <v>15</v>
      </c>
      <c r="I174" s="222">
        <v>160</v>
      </c>
      <c r="J174" s="222">
        <f>ROUND(I174*H174,2)</f>
        <v>2400</v>
      </c>
      <c r="K174" s="223"/>
      <c r="L174" s="35"/>
      <c r="M174" s="224" t="s">
        <v>1</v>
      </c>
      <c r="N174" s="225" t="s">
        <v>38</v>
      </c>
      <c r="O174" s="226">
        <v>0.52000000000000002</v>
      </c>
      <c r="P174" s="226">
        <f>O174*H174</f>
        <v>7.8000000000000007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2400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2400</v>
      </c>
      <c r="BL174" s="14" t="s">
        <v>288</v>
      </c>
      <c r="BM174" s="228" t="s">
        <v>1899</v>
      </c>
    </row>
    <row r="175" s="12" customFormat="1" ht="22.8" customHeight="1">
      <c r="A175" s="12"/>
      <c r="B175" s="202"/>
      <c r="C175" s="203"/>
      <c r="D175" s="204" t="s">
        <v>72</v>
      </c>
      <c r="E175" s="215" t="s">
        <v>82</v>
      </c>
      <c r="F175" s="215" t="s">
        <v>488</v>
      </c>
      <c r="G175" s="203"/>
      <c r="H175" s="203"/>
      <c r="I175" s="203"/>
      <c r="J175" s="216">
        <f>BK175</f>
        <v>34251.419999999998</v>
      </c>
      <c r="K175" s="203"/>
      <c r="L175" s="207"/>
      <c r="M175" s="208"/>
      <c r="N175" s="209"/>
      <c r="O175" s="209"/>
      <c r="P175" s="210">
        <f>SUM(P176:P185)</f>
        <v>18.664037</v>
      </c>
      <c r="Q175" s="209"/>
      <c r="R175" s="210">
        <f>SUM(R176:R185)</f>
        <v>15.26176858</v>
      </c>
      <c r="S175" s="209"/>
      <c r="T175" s="211">
        <f>SUM(T176:T185)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2" t="s">
        <v>80</v>
      </c>
      <c r="AT175" s="213" t="s">
        <v>72</v>
      </c>
      <c r="AU175" s="213" t="s">
        <v>80</v>
      </c>
      <c r="AY175" s="212" t="s">
        <v>282</v>
      </c>
      <c r="BK175" s="214">
        <f>SUM(BK176:BK185)</f>
        <v>34251.419999999998</v>
      </c>
    </row>
    <row r="176" s="2" customFormat="1" ht="21.75" customHeight="1">
      <c r="A176" s="29"/>
      <c r="B176" s="30"/>
      <c r="C176" s="217" t="s">
        <v>431</v>
      </c>
      <c r="D176" s="217" t="s">
        <v>284</v>
      </c>
      <c r="E176" s="218" t="s">
        <v>1900</v>
      </c>
      <c r="F176" s="219" t="s">
        <v>1901</v>
      </c>
      <c r="G176" s="220" t="s">
        <v>356</v>
      </c>
      <c r="H176" s="221">
        <v>1.9359999999999999</v>
      </c>
      <c r="I176" s="222">
        <v>1420</v>
      </c>
      <c r="J176" s="222">
        <f>ROUND(I176*H176,2)</f>
        <v>2749.1199999999999</v>
      </c>
      <c r="K176" s="223"/>
      <c r="L176" s="35"/>
      <c r="M176" s="224" t="s">
        <v>1</v>
      </c>
      <c r="N176" s="225" t="s">
        <v>38</v>
      </c>
      <c r="O176" s="226">
        <v>1.0249999999999999</v>
      </c>
      <c r="P176" s="226">
        <f>O176*H176</f>
        <v>1.9843999999999997</v>
      </c>
      <c r="Q176" s="226">
        <v>2.1600000000000001</v>
      </c>
      <c r="R176" s="226">
        <f>Q176*H176</f>
        <v>4.1817600000000006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2749.1199999999999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2749.1199999999999</v>
      </c>
      <c r="BL176" s="14" t="s">
        <v>288</v>
      </c>
      <c r="BM176" s="228" t="s">
        <v>561</v>
      </c>
    </row>
    <row r="177" s="2" customFormat="1" ht="21.75" customHeight="1">
      <c r="A177" s="29"/>
      <c r="B177" s="30"/>
      <c r="C177" s="217" t="s">
        <v>435</v>
      </c>
      <c r="D177" s="217" t="s">
        <v>284</v>
      </c>
      <c r="E177" s="218" t="s">
        <v>1902</v>
      </c>
      <c r="F177" s="219" t="s">
        <v>1903</v>
      </c>
      <c r="G177" s="220" t="s">
        <v>356</v>
      </c>
      <c r="H177" s="221">
        <v>0.40899999999999997</v>
      </c>
      <c r="I177" s="222">
        <v>1050</v>
      </c>
      <c r="J177" s="222">
        <f>ROUND(I177*H177,2)</f>
        <v>429.44999999999999</v>
      </c>
      <c r="K177" s="223"/>
      <c r="L177" s="35"/>
      <c r="M177" s="224" t="s">
        <v>1</v>
      </c>
      <c r="N177" s="225" t="s">
        <v>38</v>
      </c>
      <c r="O177" s="226">
        <v>0.98499999999999999</v>
      </c>
      <c r="P177" s="226">
        <f>O177*H177</f>
        <v>0.40286499999999997</v>
      </c>
      <c r="Q177" s="226">
        <v>1.98</v>
      </c>
      <c r="R177" s="226">
        <f>Q177*H177</f>
        <v>0.80981999999999998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429.44999999999999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429.44999999999999</v>
      </c>
      <c r="BL177" s="14" t="s">
        <v>288</v>
      </c>
      <c r="BM177" s="228" t="s">
        <v>2238</v>
      </c>
    </row>
    <row r="178" s="2" customFormat="1" ht="21.75" customHeight="1">
      <c r="A178" s="29"/>
      <c r="B178" s="30"/>
      <c r="C178" s="217" t="s">
        <v>439</v>
      </c>
      <c r="D178" s="217" t="s">
        <v>284</v>
      </c>
      <c r="E178" s="218" t="s">
        <v>1905</v>
      </c>
      <c r="F178" s="219" t="s">
        <v>1906</v>
      </c>
      <c r="G178" s="220" t="s">
        <v>356</v>
      </c>
      <c r="H178" s="221">
        <v>1.254</v>
      </c>
      <c r="I178" s="222">
        <v>3060</v>
      </c>
      <c r="J178" s="222">
        <f>ROUND(I178*H178,2)</f>
        <v>3837.2399999999998</v>
      </c>
      <c r="K178" s="223"/>
      <c r="L178" s="35"/>
      <c r="M178" s="224" t="s">
        <v>1</v>
      </c>
      <c r="N178" s="225" t="s">
        <v>38</v>
      </c>
      <c r="O178" s="226">
        <v>0.629</v>
      </c>
      <c r="P178" s="226">
        <f>O178*H178</f>
        <v>0.78876599999999997</v>
      </c>
      <c r="Q178" s="226">
        <v>2.45329</v>
      </c>
      <c r="R178" s="226">
        <f>Q178*H178</f>
        <v>3.07642566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3837.2399999999998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3837.2399999999998</v>
      </c>
      <c r="BL178" s="14" t="s">
        <v>288</v>
      </c>
      <c r="BM178" s="228" t="s">
        <v>1907</v>
      </c>
    </row>
    <row r="179" s="2" customFormat="1" ht="21.75" customHeight="1">
      <c r="A179" s="29"/>
      <c r="B179" s="30"/>
      <c r="C179" s="217" t="s">
        <v>443</v>
      </c>
      <c r="D179" s="217" t="s">
        <v>284</v>
      </c>
      <c r="E179" s="218" t="s">
        <v>1908</v>
      </c>
      <c r="F179" s="219" t="s">
        <v>1909</v>
      </c>
      <c r="G179" s="220" t="s">
        <v>429</v>
      </c>
      <c r="H179" s="221">
        <v>0.16200000000000001</v>
      </c>
      <c r="I179" s="222">
        <v>41500</v>
      </c>
      <c r="J179" s="222">
        <f>ROUND(I179*H179,2)</f>
        <v>6723</v>
      </c>
      <c r="K179" s="223"/>
      <c r="L179" s="35"/>
      <c r="M179" s="224" t="s">
        <v>1</v>
      </c>
      <c r="N179" s="225" t="s">
        <v>38</v>
      </c>
      <c r="O179" s="226">
        <v>23.968</v>
      </c>
      <c r="P179" s="226">
        <f>O179*H179</f>
        <v>3.882816</v>
      </c>
      <c r="Q179" s="226">
        <v>1.0606199999999999</v>
      </c>
      <c r="R179" s="226">
        <f>Q179*H179</f>
        <v>0.17182043999999999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6723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6723</v>
      </c>
      <c r="BL179" s="14" t="s">
        <v>288</v>
      </c>
      <c r="BM179" s="228" t="s">
        <v>1910</v>
      </c>
    </row>
    <row r="180" s="2" customFormat="1" ht="16.5" customHeight="1">
      <c r="A180" s="29"/>
      <c r="B180" s="30"/>
      <c r="C180" s="217" t="s">
        <v>447</v>
      </c>
      <c r="D180" s="217" t="s">
        <v>284</v>
      </c>
      <c r="E180" s="218" t="s">
        <v>1911</v>
      </c>
      <c r="F180" s="219" t="s">
        <v>1912</v>
      </c>
      <c r="G180" s="220" t="s">
        <v>287</v>
      </c>
      <c r="H180" s="221">
        <v>2.5920000000000001</v>
      </c>
      <c r="I180" s="222">
        <v>319</v>
      </c>
      <c r="J180" s="222">
        <f>ROUND(I180*H180,2)</f>
        <v>826.85000000000002</v>
      </c>
      <c r="K180" s="223"/>
      <c r="L180" s="35"/>
      <c r="M180" s="224" t="s">
        <v>1</v>
      </c>
      <c r="N180" s="225" t="s">
        <v>38</v>
      </c>
      <c r="O180" s="226">
        <v>0.247</v>
      </c>
      <c r="P180" s="226">
        <f>O180*H180</f>
        <v>0.64022400000000002</v>
      </c>
      <c r="Q180" s="226">
        <v>0.0026900000000000001</v>
      </c>
      <c r="R180" s="226">
        <f>Q180*H180</f>
        <v>0.0069724800000000005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826.85000000000002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826.85000000000002</v>
      </c>
      <c r="BL180" s="14" t="s">
        <v>288</v>
      </c>
      <c r="BM180" s="228" t="s">
        <v>1913</v>
      </c>
    </row>
    <row r="181" s="2" customFormat="1" ht="16.5" customHeight="1">
      <c r="A181" s="29"/>
      <c r="B181" s="30"/>
      <c r="C181" s="217" t="s">
        <v>451</v>
      </c>
      <c r="D181" s="217" t="s">
        <v>284</v>
      </c>
      <c r="E181" s="218" t="s">
        <v>1914</v>
      </c>
      <c r="F181" s="219" t="s">
        <v>1915</v>
      </c>
      <c r="G181" s="220" t="s">
        <v>287</v>
      </c>
      <c r="H181" s="221">
        <v>2.5920000000000001</v>
      </c>
      <c r="I181" s="222">
        <v>61.200000000000003</v>
      </c>
      <c r="J181" s="222">
        <f>ROUND(I181*H181,2)</f>
        <v>158.63</v>
      </c>
      <c r="K181" s="223"/>
      <c r="L181" s="35"/>
      <c r="M181" s="224" t="s">
        <v>1</v>
      </c>
      <c r="N181" s="225" t="s">
        <v>38</v>
      </c>
      <c r="O181" s="226">
        <v>0.083000000000000004</v>
      </c>
      <c r="P181" s="226">
        <f>O181*H181</f>
        <v>0.21513600000000002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158.63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158.63</v>
      </c>
      <c r="BL181" s="14" t="s">
        <v>288</v>
      </c>
      <c r="BM181" s="228" t="s">
        <v>1916</v>
      </c>
    </row>
    <row r="182" s="2" customFormat="1" ht="16.5" customHeight="1">
      <c r="A182" s="29"/>
      <c r="B182" s="30"/>
      <c r="C182" s="217" t="s">
        <v>455</v>
      </c>
      <c r="D182" s="217" t="s">
        <v>284</v>
      </c>
      <c r="E182" s="218" t="s">
        <v>1917</v>
      </c>
      <c r="F182" s="219" t="s">
        <v>1918</v>
      </c>
      <c r="G182" s="220" t="s">
        <v>287</v>
      </c>
      <c r="H182" s="221">
        <v>8.2799999999999994</v>
      </c>
      <c r="I182" s="222">
        <v>326</v>
      </c>
      <c r="J182" s="222">
        <f>ROUND(I182*H182,2)</f>
        <v>2699.2800000000002</v>
      </c>
      <c r="K182" s="223"/>
      <c r="L182" s="35"/>
      <c r="M182" s="224" t="s">
        <v>1</v>
      </c>
      <c r="N182" s="225" t="s">
        <v>38</v>
      </c>
      <c r="O182" s="226">
        <v>0.27400000000000002</v>
      </c>
      <c r="P182" s="226">
        <f>O182*H182</f>
        <v>2.2687200000000001</v>
      </c>
      <c r="Q182" s="226">
        <v>0.00264</v>
      </c>
      <c r="R182" s="226">
        <f>Q182*H182</f>
        <v>0.021859199999999999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2699.2800000000002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2699.2800000000002</v>
      </c>
      <c r="BL182" s="14" t="s">
        <v>288</v>
      </c>
      <c r="BM182" s="228" t="s">
        <v>2239</v>
      </c>
    </row>
    <row r="183" s="2" customFormat="1" ht="16.5" customHeight="1">
      <c r="A183" s="29"/>
      <c r="B183" s="30"/>
      <c r="C183" s="217" t="s">
        <v>459</v>
      </c>
      <c r="D183" s="217" t="s">
        <v>284</v>
      </c>
      <c r="E183" s="218" t="s">
        <v>1920</v>
      </c>
      <c r="F183" s="219" t="s">
        <v>1921</v>
      </c>
      <c r="G183" s="220" t="s">
        <v>287</v>
      </c>
      <c r="H183" s="221">
        <v>8.2799999999999994</v>
      </c>
      <c r="I183" s="222">
        <v>65.900000000000006</v>
      </c>
      <c r="J183" s="222">
        <f>ROUND(I183*H183,2)</f>
        <v>545.64999999999998</v>
      </c>
      <c r="K183" s="223"/>
      <c r="L183" s="35"/>
      <c r="M183" s="224" t="s">
        <v>1</v>
      </c>
      <c r="N183" s="225" t="s">
        <v>38</v>
      </c>
      <c r="O183" s="226">
        <v>0.091999999999999998</v>
      </c>
      <c r="P183" s="226">
        <f>O183*H183</f>
        <v>0.76175999999999988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545.64999999999998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545.64999999999998</v>
      </c>
      <c r="BL183" s="14" t="s">
        <v>288</v>
      </c>
      <c r="BM183" s="228" t="s">
        <v>2240</v>
      </c>
    </row>
    <row r="184" s="2" customFormat="1" ht="21.75" customHeight="1">
      <c r="A184" s="29"/>
      <c r="B184" s="30"/>
      <c r="C184" s="217" t="s">
        <v>463</v>
      </c>
      <c r="D184" s="217" t="s">
        <v>284</v>
      </c>
      <c r="E184" s="218" t="s">
        <v>1923</v>
      </c>
      <c r="F184" s="219" t="s">
        <v>1924</v>
      </c>
      <c r="G184" s="220" t="s">
        <v>356</v>
      </c>
      <c r="H184" s="221">
        <v>2.774</v>
      </c>
      <c r="I184" s="222">
        <v>3300</v>
      </c>
      <c r="J184" s="222">
        <f>ROUND(I184*H184,2)</f>
        <v>9154.2000000000007</v>
      </c>
      <c r="K184" s="223"/>
      <c r="L184" s="35"/>
      <c r="M184" s="224" t="s">
        <v>1</v>
      </c>
      <c r="N184" s="225" t="s">
        <v>38</v>
      </c>
      <c r="O184" s="226">
        <v>1.4650000000000001</v>
      </c>
      <c r="P184" s="226">
        <f>O184*H184</f>
        <v>4.0639099999999999</v>
      </c>
      <c r="Q184" s="226">
        <v>2.4289999999999998</v>
      </c>
      <c r="R184" s="226">
        <f>Q184*H184</f>
        <v>6.7380459999999998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9154.2000000000007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9154.2000000000007</v>
      </c>
      <c r="BL184" s="14" t="s">
        <v>288</v>
      </c>
      <c r="BM184" s="228" t="s">
        <v>569</v>
      </c>
    </row>
    <row r="185" s="2" customFormat="1" ht="16.5" customHeight="1">
      <c r="A185" s="29"/>
      <c r="B185" s="30"/>
      <c r="C185" s="217" t="s">
        <v>467</v>
      </c>
      <c r="D185" s="217" t="s">
        <v>284</v>
      </c>
      <c r="E185" s="218" t="s">
        <v>1925</v>
      </c>
      <c r="F185" s="219" t="s">
        <v>1926</v>
      </c>
      <c r="G185" s="220" t="s">
        <v>429</v>
      </c>
      <c r="H185" s="221">
        <v>0.23999999999999999</v>
      </c>
      <c r="I185" s="222">
        <v>29700</v>
      </c>
      <c r="J185" s="222">
        <f>ROUND(I185*H185,2)</f>
        <v>7128</v>
      </c>
      <c r="K185" s="223"/>
      <c r="L185" s="35"/>
      <c r="M185" s="224" t="s">
        <v>1</v>
      </c>
      <c r="N185" s="225" t="s">
        <v>38</v>
      </c>
      <c r="O185" s="226">
        <v>15.231</v>
      </c>
      <c r="P185" s="226">
        <f>O185*H185</f>
        <v>3.65544</v>
      </c>
      <c r="Q185" s="226">
        <v>1.06277</v>
      </c>
      <c r="R185" s="226">
        <f>Q185*H185</f>
        <v>0.25506479999999998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7128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7128</v>
      </c>
      <c r="BL185" s="14" t="s">
        <v>288</v>
      </c>
      <c r="BM185" s="228" t="s">
        <v>1927</v>
      </c>
    </row>
    <row r="186" s="12" customFormat="1" ht="22.8" customHeight="1">
      <c r="A186" s="12"/>
      <c r="B186" s="202"/>
      <c r="C186" s="203"/>
      <c r="D186" s="204" t="s">
        <v>72</v>
      </c>
      <c r="E186" s="215" t="s">
        <v>155</v>
      </c>
      <c r="F186" s="215" t="s">
        <v>497</v>
      </c>
      <c r="G186" s="203"/>
      <c r="H186" s="203"/>
      <c r="I186" s="203"/>
      <c r="J186" s="216">
        <f>BK186</f>
        <v>198115.26999999999</v>
      </c>
      <c r="K186" s="203"/>
      <c r="L186" s="207"/>
      <c r="M186" s="208"/>
      <c r="N186" s="209"/>
      <c r="O186" s="209"/>
      <c r="P186" s="210">
        <f>SUM(P187:P205)</f>
        <v>60.447736999999996</v>
      </c>
      <c r="Q186" s="209"/>
      <c r="R186" s="210">
        <f>SUM(R187:R205)</f>
        <v>31.42253702</v>
      </c>
      <c r="S186" s="209"/>
      <c r="T186" s="211">
        <f>SUM(T187:T205)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2" t="s">
        <v>80</v>
      </c>
      <c r="AT186" s="213" t="s">
        <v>72</v>
      </c>
      <c r="AU186" s="213" t="s">
        <v>80</v>
      </c>
      <c r="AY186" s="212" t="s">
        <v>282</v>
      </c>
      <c r="BK186" s="214">
        <f>SUM(BK187:BK205)</f>
        <v>198115.26999999999</v>
      </c>
    </row>
    <row r="187" s="2" customFormat="1" ht="21.75" customHeight="1">
      <c r="A187" s="29"/>
      <c r="B187" s="30"/>
      <c r="C187" s="217" t="s">
        <v>471</v>
      </c>
      <c r="D187" s="217" t="s">
        <v>284</v>
      </c>
      <c r="E187" s="218" t="s">
        <v>1928</v>
      </c>
      <c r="F187" s="219" t="s">
        <v>1929</v>
      </c>
      <c r="G187" s="220" t="s">
        <v>501</v>
      </c>
      <c r="H187" s="221">
        <v>9</v>
      </c>
      <c r="I187" s="222">
        <v>912</v>
      </c>
      <c r="J187" s="222">
        <f>ROUND(I187*H187,2)</f>
        <v>8208</v>
      </c>
      <c r="K187" s="223"/>
      <c r="L187" s="35"/>
      <c r="M187" s="224" t="s">
        <v>1</v>
      </c>
      <c r="N187" s="225" t="s">
        <v>38</v>
      </c>
      <c r="O187" s="226">
        <v>1.3560000000000001</v>
      </c>
      <c r="P187" s="226">
        <f>O187*H187</f>
        <v>12.204000000000001</v>
      </c>
      <c r="Q187" s="226">
        <v>0.36435000000000001</v>
      </c>
      <c r="R187" s="226">
        <f>Q187*H187</f>
        <v>3.27915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8208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8208</v>
      </c>
      <c r="BL187" s="14" t="s">
        <v>288</v>
      </c>
      <c r="BM187" s="228" t="s">
        <v>585</v>
      </c>
    </row>
    <row r="188" s="2" customFormat="1" ht="21.75" customHeight="1">
      <c r="A188" s="29"/>
      <c r="B188" s="30"/>
      <c r="C188" s="217" t="s">
        <v>475</v>
      </c>
      <c r="D188" s="217" t="s">
        <v>284</v>
      </c>
      <c r="E188" s="218" t="s">
        <v>1930</v>
      </c>
      <c r="F188" s="219" t="s">
        <v>1931</v>
      </c>
      <c r="G188" s="220" t="s">
        <v>501</v>
      </c>
      <c r="H188" s="221">
        <v>6</v>
      </c>
      <c r="I188" s="222">
        <v>1360</v>
      </c>
      <c r="J188" s="222">
        <f>ROUND(I188*H188,2)</f>
        <v>8160</v>
      </c>
      <c r="K188" s="223"/>
      <c r="L188" s="35"/>
      <c r="M188" s="224" t="s">
        <v>1</v>
      </c>
      <c r="N188" s="225" t="s">
        <v>38</v>
      </c>
      <c r="O188" s="226">
        <v>1.446</v>
      </c>
      <c r="P188" s="226">
        <f>O188*H188</f>
        <v>8.6760000000000002</v>
      </c>
      <c r="Q188" s="226">
        <v>0.72870000000000001</v>
      </c>
      <c r="R188" s="226">
        <f>Q188*H188</f>
        <v>4.3722000000000003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8160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8160</v>
      </c>
      <c r="BL188" s="14" t="s">
        <v>288</v>
      </c>
      <c r="BM188" s="228" t="s">
        <v>1932</v>
      </c>
    </row>
    <row r="189" s="2" customFormat="1" ht="21.75" customHeight="1">
      <c r="A189" s="29"/>
      <c r="B189" s="30"/>
      <c r="C189" s="230" t="s">
        <v>479</v>
      </c>
      <c r="D189" s="230" t="s">
        <v>378</v>
      </c>
      <c r="E189" s="231" t="s">
        <v>1933</v>
      </c>
      <c r="F189" s="232" t="s">
        <v>1934</v>
      </c>
      <c r="G189" s="233" t="s">
        <v>501</v>
      </c>
      <c r="H189" s="234">
        <v>9</v>
      </c>
      <c r="I189" s="235">
        <v>401.5</v>
      </c>
      <c r="J189" s="235">
        <f>ROUND(I189*H189,2)</f>
        <v>3613.5</v>
      </c>
      <c r="K189" s="236"/>
      <c r="L189" s="237"/>
      <c r="M189" s="238" t="s">
        <v>1</v>
      </c>
      <c r="N189" s="239" t="s">
        <v>38</v>
      </c>
      <c r="O189" s="226">
        <v>0</v>
      </c>
      <c r="P189" s="226">
        <f>O189*H189</f>
        <v>0</v>
      </c>
      <c r="Q189" s="226">
        <v>0.10100000000000001</v>
      </c>
      <c r="R189" s="226">
        <f>Q189*H189</f>
        <v>0.90900000000000003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311</v>
      </c>
      <c r="AT189" s="228" t="s">
        <v>378</v>
      </c>
      <c r="AU189" s="228" t="s">
        <v>82</v>
      </c>
      <c r="AY189" s="14" t="s">
        <v>282</v>
      </c>
      <c r="BE189" s="229">
        <f>IF(N189="základní",J189,0)</f>
        <v>3613.5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3613.5</v>
      </c>
      <c r="BL189" s="14" t="s">
        <v>288</v>
      </c>
      <c r="BM189" s="228" t="s">
        <v>1935</v>
      </c>
    </row>
    <row r="190" s="2" customFormat="1" ht="21.75" customHeight="1">
      <c r="A190" s="29"/>
      <c r="B190" s="30"/>
      <c r="C190" s="230" t="s">
        <v>483</v>
      </c>
      <c r="D190" s="230" t="s">
        <v>378</v>
      </c>
      <c r="E190" s="231" t="s">
        <v>1936</v>
      </c>
      <c r="F190" s="232" t="s">
        <v>1937</v>
      </c>
      <c r="G190" s="233" t="s">
        <v>501</v>
      </c>
      <c r="H190" s="234">
        <v>6</v>
      </c>
      <c r="I190" s="235">
        <v>401.5</v>
      </c>
      <c r="J190" s="235">
        <f>ROUND(I190*H190,2)</f>
        <v>2409</v>
      </c>
      <c r="K190" s="236"/>
      <c r="L190" s="237"/>
      <c r="M190" s="238" t="s">
        <v>1</v>
      </c>
      <c r="N190" s="239" t="s">
        <v>38</v>
      </c>
      <c r="O190" s="226">
        <v>0</v>
      </c>
      <c r="P190" s="226">
        <f>O190*H190</f>
        <v>0</v>
      </c>
      <c r="Q190" s="226">
        <v>0.10100000000000001</v>
      </c>
      <c r="R190" s="226">
        <f>Q190*H190</f>
        <v>0.60600000000000009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311</v>
      </c>
      <c r="AT190" s="228" t="s">
        <v>378</v>
      </c>
      <c r="AU190" s="228" t="s">
        <v>82</v>
      </c>
      <c r="AY190" s="14" t="s">
        <v>282</v>
      </c>
      <c r="BE190" s="229">
        <f>IF(N190="základní",J190,0)</f>
        <v>2409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2409</v>
      </c>
      <c r="BL190" s="14" t="s">
        <v>288</v>
      </c>
      <c r="BM190" s="228" t="s">
        <v>1938</v>
      </c>
    </row>
    <row r="191" s="2" customFormat="1" ht="21.75" customHeight="1">
      <c r="A191" s="29"/>
      <c r="B191" s="30"/>
      <c r="C191" s="217" t="s">
        <v>489</v>
      </c>
      <c r="D191" s="217" t="s">
        <v>284</v>
      </c>
      <c r="E191" s="218" t="s">
        <v>1939</v>
      </c>
      <c r="F191" s="219" t="s">
        <v>1940</v>
      </c>
      <c r="G191" s="220" t="s">
        <v>501</v>
      </c>
      <c r="H191" s="221">
        <v>2</v>
      </c>
      <c r="I191" s="222">
        <v>312</v>
      </c>
      <c r="J191" s="222">
        <f>ROUND(I191*H191,2)</f>
        <v>624</v>
      </c>
      <c r="K191" s="223"/>
      <c r="L191" s="35"/>
      <c r="M191" s="224" t="s">
        <v>1</v>
      </c>
      <c r="N191" s="225" t="s">
        <v>38</v>
      </c>
      <c r="O191" s="226">
        <v>0.35999999999999999</v>
      </c>
      <c r="P191" s="226">
        <f>O191*H191</f>
        <v>0.71999999999999997</v>
      </c>
      <c r="Q191" s="226">
        <v>0.17488999999999999</v>
      </c>
      <c r="R191" s="226">
        <f>Q191*H191</f>
        <v>0.34977999999999998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624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624</v>
      </c>
      <c r="BL191" s="14" t="s">
        <v>288</v>
      </c>
      <c r="BM191" s="228" t="s">
        <v>1941</v>
      </c>
    </row>
    <row r="192" s="2" customFormat="1" ht="21.75" customHeight="1">
      <c r="A192" s="29"/>
      <c r="B192" s="30"/>
      <c r="C192" s="217" t="s">
        <v>493</v>
      </c>
      <c r="D192" s="217" t="s">
        <v>284</v>
      </c>
      <c r="E192" s="218" t="s">
        <v>1942</v>
      </c>
      <c r="F192" s="219" t="s">
        <v>1943</v>
      </c>
      <c r="G192" s="220" t="s">
        <v>501</v>
      </c>
      <c r="H192" s="221">
        <v>1</v>
      </c>
      <c r="I192" s="222">
        <v>1020</v>
      </c>
      <c r="J192" s="222">
        <f>ROUND(I192*H192,2)</f>
        <v>1020</v>
      </c>
      <c r="K192" s="223"/>
      <c r="L192" s="35"/>
      <c r="M192" s="224" t="s">
        <v>1</v>
      </c>
      <c r="N192" s="225" t="s">
        <v>38</v>
      </c>
      <c r="O192" s="226">
        <v>3.2999999999999998</v>
      </c>
      <c r="P192" s="226">
        <f>O192*H192</f>
        <v>3.2999999999999998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1020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1020</v>
      </c>
      <c r="BL192" s="14" t="s">
        <v>288</v>
      </c>
      <c r="BM192" s="228" t="s">
        <v>602</v>
      </c>
    </row>
    <row r="193" s="2" customFormat="1" ht="33" customHeight="1">
      <c r="A193" s="29"/>
      <c r="B193" s="30"/>
      <c r="C193" s="230" t="s">
        <v>498</v>
      </c>
      <c r="D193" s="230" t="s">
        <v>378</v>
      </c>
      <c r="E193" s="231" t="s">
        <v>1944</v>
      </c>
      <c r="F193" s="232" t="s">
        <v>1945</v>
      </c>
      <c r="G193" s="233" t="s">
        <v>501</v>
      </c>
      <c r="H193" s="234">
        <v>1</v>
      </c>
      <c r="I193" s="235">
        <v>29630</v>
      </c>
      <c r="J193" s="235">
        <f>ROUND(I193*H193,2)</f>
        <v>29630</v>
      </c>
      <c r="K193" s="236"/>
      <c r="L193" s="237"/>
      <c r="M193" s="238" t="s">
        <v>1</v>
      </c>
      <c r="N193" s="239" t="s">
        <v>38</v>
      </c>
      <c r="O193" s="226">
        <v>0</v>
      </c>
      <c r="P193" s="226">
        <f>O193*H193</f>
        <v>0</v>
      </c>
      <c r="Q193" s="226">
        <v>0.158</v>
      </c>
      <c r="R193" s="226">
        <f>Q193*H193</f>
        <v>0.158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311</v>
      </c>
      <c r="AT193" s="228" t="s">
        <v>378</v>
      </c>
      <c r="AU193" s="228" t="s">
        <v>82</v>
      </c>
      <c r="AY193" s="14" t="s">
        <v>282</v>
      </c>
      <c r="BE193" s="229">
        <f>IF(N193="základní",J193,0)</f>
        <v>29630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29630</v>
      </c>
      <c r="BL193" s="14" t="s">
        <v>288</v>
      </c>
      <c r="BM193" s="228" t="s">
        <v>1946</v>
      </c>
    </row>
    <row r="194" s="2" customFormat="1" ht="21.75" customHeight="1">
      <c r="A194" s="29"/>
      <c r="B194" s="30"/>
      <c r="C194" s="217" t="s">
        <v>503</v>
      </c>
      <c r="D194" s="217" t="s">
        <v>284</v>
      </c>
      <c r="E194" s="218" t="s">
        <v>1947</v>
      </c>
      <c r="F194" s="219" t="s">
        <v>1948</v>
      </c>
      <c r="G194" s="220" t="s">
        <v>322</v>
      </c>
      <c r="H194" s="221">
        <v>15.4</v>
      </c>
      <c r="I194" s="222">
        <v>92.400000000000006</v>
      </c>
      <c r="J194" s="222">
        <f>ROUND(I194*H194,2)</f>
        <v>1422.96</v>
      </c>
      <c r="K194" s="223"/>
      <c r="L194" s="35"/>
      <c r="M194" s="224" t="s">
        <v>1</v>
      </c>
      <c r="N194" s="225" t="s">
        <v>38</v>
      </c>
      <c r="O194" s="226">
        <v>0.29999999999999999</v>
      </c>
      <c r="P194" s="226">
        <f>O194*H194</f>
        <v>4.6200000000000001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1422.96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1422.96</v>
      </c>
      <c r="BL194" s="14" t="s">
        <v>288</v>
      </c>
      <c r="BM194" s="228" t="s">
        <v>618</v>
      </c>
    </row>
    <row r="195" s="2" customFormat="1" ht="16.5" customHeight="1">
      <c r="A195" s="29"/>
      <c r="B195" s="30"/>
      <c r="C195" s="230" t="s">
        <v>507</v>
      </c>
      <c r="D195" s="230" t="s">
        <v>378</v>
      </c>
      <c r="E195" s="231" t="s">
        <v>1949</v>
      </c>
      <c r="F195" s="232" t="s">
        <v>1950</v>
      </c>
      <c r="G195" s="233" t="s">
        <v>322</v>
      </c>
      <c r="H195" s="234">
        <v>50.82</v>
      </c>
      <c r="I195" s="235">
        <v>2.2000000000000002</v>
      </c>
      <c r="J195" s="235">
        <f>ROUND(I195*H195,2)</f>
        <v>111.8</v>
      </c>
      <c r="K195" s="236"/>
      <c r="L195" s="237"/>
      <c r="M195" s="238" t="s">
        <v>1</v>
      </c>
      <c r="N195" s="239" t="s">
        <v>38</v>
      </c>
      <c r="O195" s="226">
        <v>0</v>
      </c>
      <c r="P195" s="226">
        <f>O195*H195</f>
        <v>0</v>
      </c>
      <c r="Q195" s="226">
        <v>4.0000000000000003E-05</v>
      </c>
      <c r="R195" s="226">
        <f>Q195*H195</f>
        <v>0.0020328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311</v>
      </c>
      <c r="AT195" s="228" t="s">
        <v>378</v>
      </c>
      <c r="AU195" s="228" t="s">
        <v>82</v>
      </c>
      <c r="AY195" s="14" t="s">
        <v>282</v>
      </c>
      <c r="BE195" s="229">
        <f>IF(N195="základní",J195,0)</f>
        <v>111.8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111.8</v>
      </c>
      <c r="BL195" s="14" t="s">
        <v>288</v>
      </c>
      <c r="BM195" s="228" t="s">
        <v>1951</v>
      </c>
    </row>
    <row r="196" s="2" customFormat="1" ht="21.75" customHeight="1">
      <c r="A196" s="29"/>
      <c r="B196" s="30"/>
      <c r="C196" s="230" t="s">
        <v>511</v>
      </c>
      <c r="D196" s="230" t="s">
        <v>378</v>
      </c>
      <c r="E196" s="231" t="s">
        <v>1952</v>
      </c>
      <c r="F196" s="232" t="s">
        <v>1953</v>
      </c>
      <c r="G196" s="233" t="s">
        <v>322</v>
      </c>
      <c r="H196" s="234">
        <v>16.170000000000002</v>
      </c>
      <c r="I196" s="235">
        <v>72.299999999999997</v>
      </c>
      <c r="J196" s="235">
        <f>ROUND(I196*H196,2)</f>
        <v>1169.0899999999999</v>
      </c>
      <c r="K196" s="236"/>
      <c r="L196" s="237"/>
      <c r="M196" s="238" t="s">
        <v>1</v>
      </c>
      <c r="N196" s="239" t="s">
        <v>38</v>
      </c>
      <c r="O196" s="226">
        <v>0</v>
      </c>
      <c r="P196" s="226">
        <f>O196*H196</f>
        <v>0</v>
      </c>
      <c r="Q196" s="226">
        <v>0.0016000000000000001</v>
      </c>
      <c r="R196" s="226">
        <f>Q196*H196</f>
        <v>0.025872000000000003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311</v>
      </c>
      <c r="AT196" s="228" t="s">
        <v>378</v>
      </c>
      <c r="AU196" s="228" t="s">
        <v>82</v>
      </c>
      <c r="AY196" s="14" t="s">
        <v>282</v>
      </c>
      <c r="BE196" s="229">
        <f>IF(N196="základní",J196,0)</f>
        <v>1169.0899999999999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1169.0899999999999</v>
      </c>
      <c r="BL196" s="14" t="s">
        <v>288</v>
      </c>
      <c r="BM196" s="228" t="s">
        <v>626</v>
      </c>
    </row>
    <row r="197" s="2" customFormat="1" ht="33" customHeight="1">
      <c r="A197" s="29"/>
      <c r="B197" s="30"/>
      <c r="C197" s="217" t="s">
        <v>515</v>
      </c>
      <c r="D197" s="217" t="s">
        <v>284</v>
      </c>
      <c r="E197" s="218" t="s">
        <v>1954</v>
      </c>
      <c r="F197" s="219" t="s">
        <v>1955</v>
      </c>
      <c r="G197" s="220" t="s">
        <v>356</v>
      </c>
      <c r="H197" s="221">
        <v>1.0349999999999999</v>
      </c>
      <c r="I197" s="222">
        <v>4700</v>
      </c>
      <c r="J197" s="222">
        <f>ROUND(I197*H197,2)</f>
        <v>4864.5</v>
      </c>
      <c r="K197" s="223"/>
      <c r="L197" s="35"/>
      <c r="M197" s="224" t="s">
        <v>1</v>
      </c>
      <c r="N197" s="225" t="s">
        <v>38</v>
      </c>
      <c r="O197" s="226">
        <v>3.863</v>
      </c>
      <c r="P197" s="226">
        <f>O197*H197</f>
        <v>3.9982049999999996</v>
      </c>
      <c r="Q197" s="226">
        <v>2.5143</v>
      </c>
      <c r="R197" s="226">
        <f>Q197*H197</f>
        <v>2.6023004999999997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4864.5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4864.5</v>
      </c>
      <c r="BL197" s="14" t="s">
        <v>288</v>
      </c>
      <c r="BM197" s="228" t="s">
        <v>1956</v>
      </c>
    </row>
    <row r="198" s="2" customFormat="1" ht="21.75" customHeight="1">
      <c r="A198" s="29"/>
      <c r="B198" s="30"/>
      <c r="C198" s="217" t="s">
        <v>520</v>
      </c>
      <c r="D198" s="217" t="s">
        <v>284</v>
      </c>
      <c r="E198" s="218" t="s">
        <v>1957</v>
      </c>
      <c r="F198" s="219" t="s">
        <v>1958</v>
      </c>
      <c r="G198" s="220" t="s">
        <v>429</v>
      </c>
      <c r="H198" s="221">
        <v>0.104</v>
      </c>
      <c r="I198" s="222">
        <v>29400</v>
      </c>
      <c r="J198" s="222">
        <f>ROUND(I198*H198,2)</f>
        <v>3057.5999999999999</v>
      </c>
      <c r="K198" s="223"/>
      <c r="L198" s="35"/>
      <c r="M198" s="224" t="s">
        <v>1</v>
      </c>
      <c r="N198" s="225" t="s">
        <v>38</v>
      </c>
      <c r="O198" s="226">
        <v>14.551</v>
      </c>
      <c r="P198" s="226">
        <f>O198*H198</f>
        <v>1.513304</v>
      </c>
      <c r="Q198" s="226">
        <v>1.06277</v>
      </c>
      <c r="R198" s="226">
        <f>Q198*H198</f>
        <v>0.11052808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3057.5999999999999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3057.5999999999999</v>
      </c>
      <c r="BL198" s="14" t="s">
        <v>288</v>
      </c>
      <c r="BM198" s="228" t="s">
        <v>1959</v>
      </c>
    </row>
    <row r="199" s="2" customFormat="1" ht="33" customHeight="1">
      <c r="A199" s="29"/>
      <c r="B199" s="30"/>
      <c r="C199" s="217" t="s">
        <v>524</v>
      </c>
      <c r="D199" s="217" t="s">
        <v>284</v>
      </c>
      <c r="E199" s="218" t="s">
        <v>1960</v>
      </c>
      <c r="F199" s="219" t="s">
        <v>1961</v>
      </c>
      <c r="G199" s="220" t="s">
        <v>287</v>
      </c>
      <c r="H199" s="221">
        <v>10.212</v>
      </c>
      <c r="I199" s="222">
        <v>1010</v>
      </c>
      <c r="J199" s="222">
        <f>ROUND(I199*H199,2)</f>
        <v>10314.120000000001</v>
      </c>
      <c r="K199" s="223"/>
      <c r="L199" s="35"/>
      <c r="M199" s="224" t="s">
        <v>1</v>
      </c>
      <c r="N199" s="225" t="s">
        <v>38</v>
      </c>
      <c r="O199" s="226">
        <v>1.51</v>
      </c>
      <c r="P199" s="226">
        <f>O199*H199</f>
        <v>15.420119999999999</v>
      </c>
      <c r="Q199" s="226">
        <v>0.00247</v>
      </c>
      <c r="R199" s="226">
        <f>Q199*H199</f>
        <v>0.025223639999999999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10314.120000000001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10314.120000000001</v>
      </c>
      <c r="BL199" s="14" t="s">
        <v>288</v>
      </c>
      <c r="BM199" s="228" t="s">
        <v>1962</v>
      </c>
    </row>
    <row r="200" s="2" customFormat="1" ht="33" customHeight="1">
      <c r="A200" s="29"/>
      <c r="B200" s="30"/>
      <c r="C200" s="217" t="s">
        <v>528</v>
      </c>
      <c r="D200" s="217" t="s">
        <v>284</v>
      </c>
      <c r="E200" s="218" t="s">
        <v>1963</v>
      </c>
      <c r="F200" s="219" t="s">
        <v>1964</v>
      </c>
      <c r="G200" s="220" t="s">
        <v>287</v>
      </c>
      <c r="H200" s="221">
        <v>10.212</v>
      </c>
      <c r="I200" s="222">
        <v>192</v>
      </c>
      <c r="J200" s="222">
        <f>ROUND(I200*H200,2)</f>
        <v>1960.7000000000001</v>
      </c>
      <c r="K200" s="223"/>
      <c r="L200" s="35"/>
      <c r="M200" s="224" t="s">
        <v>1</v>
      </c>
      <c r="N200" s="225" t="s">
        <v>38</v>
      </c>
      <c r="O200" s="226">
        <v>0.35899999999999999</v>
      </c>
      <c r="P200" s="226">
        <f>O200*H200</f>
        <v>3.6661079999999999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1960.7000000000001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1960.7000000000001</v>
      </c>
      <c r="BL200" s="14" t="s">
        <v>288</v>
      </c>
      <c r="BM200" s="228" t="s">
        <v>1965</v>
      </c>
    </row>
    <row r="201" s="2" customFormat="1" ht="16.5" customHeight="1">
      <c r="A201" s="29"/>
      <c r="B201" s="30"/>
      <c r="C201" s="217" t="s">
        <v>532</v>
      </c>
      <c r="D201" s="217" t="s">
        <v>284</v>
      </c>
      <c r="E201" s="218" t="s">
        <v>1966</v>
      </c>
      <c r="F201" s="219" t="s">
        <v>1967</v>
      </c>
      <c r="G201" s="220" t="s">
        <v>501</v>
      </c>
      <c r="H201" s="221">
        <v>2</v>
      </c>
      <c r="I201" s="222">
        <v>9950</v>
      </c>
      <c r="J201" s="222">
        <f>ROUND(I201*H201,2)</f>
        <v>19900</v>
      </c>
      <c r="K201" s="223"/>
      <c r="L201" s="35"/>
      <c r="M201" s="224" t="s">
        <v>1</v>
      </c>
      <c r="N201" s="225" t="s">
        <v>38</v>
      </c>
      <c r="O201" s="226">
        <v>2.0350000000000001</v>
      </c>
      <c r="P201" s="226">
        <f>O201*H201</f>
        <v>4.0700000000000003</v>
      </c>
      <c r="Q201" s="226">
        <v>0.11065999999999999</v>
      </c>
      <c r="R201" s="226">
        <f>Q201*H201</f>
        <v>0.22131999999999999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19900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19900</v>
      </c>
      <c r="BL201" s="14" t="s">
        <v>288</v>
      </c>
      <c r="BM201" s="228" t="s">
        <v>1968</v>
      </c>
    </row>
    <row r="202" s="2" customFormat="1" ht="21.75" customHeight="1">
      <c r="A202" s="29"/>
      <c r="B202" s="30"/>
      <c r="C202" s="217" t="s">
        <v>536</v>
      </c>
      <c r="D202" s="217" t="s">
        <v>284</v>
      </c>
      <c r="E202" s="218" t="s">
        <v>1969</v>
      </c>
      <c r="F202" s="219" t="s">
        <v>1970</v>
      </c>
      <c r="G202" s="220" t="s">
        <v>501</v>
      </c>
      <c r="H202" s="221">
        <v>1</v>
      </c>
      <c r="I202" s="222">
        <v>12150</v>
      </c>
      <c r="J202" s="222">
        <f>ROUND(I202*H202,2)</f>
        <v>12150</v>
      </c>
      <c r="K202" s="223"/>
      <c r="L202" s="35"/>
      <c r="M202" s="224" t="s">
        <v>1</v>
      </c>
      <c r="N202" s="225" t="s">
        <v>38</v>
      </c>
      <c r="O202" s="226">
        <v>2.2599999999999998</v>
      </c>
      <c r="P202" s="226">
        <f>O202*H202</f>
        <v>2.2599999999999998</v>
      </c>
      <c r="Q202" s="226">
        <v>0.16113</v>
      </c>
      <c r="R202" s="226">
        <f>Q202*H202</f>
        <v>0.16113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12150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12150</v>
      </c>
      <c r="BL202" s="14" t="s">
        <v>288</v>
      </c>
      <c r="BM202" s="228" t="s">
        <v>1971</v>
      </c>
    </row>
    <row r="203" s="2" customFormat="1" ht="21.75" customHeight="1">
      <c r="A203" s="29"/>
      <c r="B203" s="30"/>
      <c r="C203" s="230" t="s">
        <v>540</v>
      </c>
      <c r="D203" s="230" t="s">
        <v>378</v>
      </c>
      <c r="E203" s="231" t="s">
        <v>1975</v>
      </c>
      <c r="F203" s="232" t="s">
        <v>1976</v>
      </c>
      <c r="G203" s="233" t="s">
        <v>501</v>
      </c>
      <c r="H203" s="234">
        <v>1</v>
      </c>
      <c r="I203" s="235">
        <v>35315</v>
      </c>
      <c r="J203" s="235">
        <f>ROUND(I203*H203,2)</f>
        <v>35315</v>
      </c>
      <c r="K203" s="236"/>
      <c r="L203" s="237"/>
      <c r="M203" s="238" t="s">
        <v>1</v>
      </c>
      <c r="N203" s="239" t="s">
        <v>38</v>
      </c>
      <c r="O203" s="226">
        <v>0</v>
      </c>
      <c r="P203" s="226">
        <f>O203*H203</f>
        <v>0</v>
      </c>
      <c r="Q203" s="226">
        <v>4.96</v>
      </c>
      <c r="R203" s="226">
        <f>Q203*H203</f>
        <v>4.96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311</v>
      </c>
      <c r="AT203" s="228" t="s">
        <v>378</v>
      </c>
      <c r="AU203" s="228" t="s">
        <v>82</v>
      </c>
      <c r="AY203" s="14" t="s">
        <v>282</v>
      </c>
      <c r="BE203" s="229">
        <f>IF(N203="základní",J203,0)</f>
        <v>35315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35315</v>
      </c>
      <c r="BL203" s="14" t="s">
        <v>288</v>
      </c>
      <c r="BM203" s="228" t="s">
        <v>2241</v>
      </c>
    </row>
    <row r="204" s="2" customFormat="1" ht="21.75" customHeight="1">
      <c r="A204" s="29"/>
      <c r="B204" s="30"/>
      <c r="C204" s="230" t="s">
        <v>544</v>
      </c>
      <c r="D204" s="230" t="s">
        <v>378</v>
      </c>
      <c r="E204" s="231" t="s">
        <v>2242</v>
      </c>
      <c r="F204" s="232" t="s">
        <v>2243</v>
      </c>
      <c r="G204" s="233" t="s">
        <v>501</v>
      </c>
      <c r="H204" s="234">
        <v>1</v>
      </c>
      <c r="I204" s="235">
        <v>50585</v>
      </c>
      <c r="J204" s="235">
        <f>ROUND(I204*H204,2)</f>
        <v>50585</v>
      </c>
      <c r="K204" s="236"/>
      <c r="L204" s="237"/>
      <c r="M204" s="238" t="s">
        <v>1</v>
      </c>
      <c r="N204" s="239" t="s">
        <v>38</v>
      </c>
      <c r="O204" s="226">
        <v>0</v>
      </c>
      <c r="P204" s="226">
        <f>O204*H204</f>
        <v>0</v>
      </c>
      <c r="Q204" s="226">
        <v>13.6</v>
      </c>
      <c r="R204" s="226">
        <f>Q204*H204</f>
        <v>13.6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311</v>
      </c>
      <c r="AT204" s="228" t="s">
        <v>378</v>
      </c>
      <c r="AU204" s="228" t="s">
        <v>82</v>
      </c>
      <c r="AY204" s="14" t="s">
        <v>282</v>
      </c>
      <c r="BE204" s="229">
        <f>IF(N204="základní",J204,0)</f>
        <v>50585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50585</v>
      </c>
      <c r="BL204" s="14" t="s">
        <v>288</v>
      </c>
      <c r="BM204" s="228" t="s">
        <v>2244</v>
      </c>
    </row>
    <row r="205" s="2" customFormat="1" ht="21.75" customHeight="1">
      <c r="A205" s="29"/>
      <c r="B205" s="30"/>
      <c r="C205" s="230" t="s">
        <v>548</v>
      </c>
      <c r="D205" s="230" t="s">
        <v>378</v>
      </c>
      <c r="E205" s="231" t="s">
        <v>1981</v>
      </c>
      <c r="F205" s="232" t="s">
        <v>1982</v>
      </c>
      <c r="G205" s="233" t="s">
        <v>501</v>
      </c>
      <c r="H205" s="234">
        <v>2</v>
      </c>
      <c r="I205" s="235">
        <v>1800</v>
      </c>
      <c r="J205" s="235">
        <f>ROUND(I205*H205,2)</f>
        <v>3600</v>
      </c>
      <c r="K205" s="236"/>
      <c r="L205" s="237"/>
      <c r="M205" s="238" t="s">
        <v>1</v>
      </c>
      <c r="N205" s="239" t="s">
        <v>38</v>
      </c>
      <c r="O205" s="226">
        <v>0</v>
      </c>
      <c r="P205" s="226">
        <f>O205*H205</f>
        <v>0</v>
      </c>
      <c r="Q205" s="226">
        <v>0.02</v>
      </c>
      <c r="R205" s="226">
        <f>Q205*H205</f>
        <v>0.040000000000000001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311</v>
      </c>
      <c r="AT205" s="228" t="s">
        <v>378</v>
      </c>
      <c r="AU205" s="228" t="s">
        <v>82</v>
      </c>
      <c r="AY205" s="14" t="s">
        <v>282</v>
      </c>
      <c r="BE205" s="229">
        <f>IF(N205="základní",J205,0)</f>
        <v>3600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3600</v>
      </c>
      <c r="BL205" s="14" t="s">
        <v>288</v>
      </c>
      <c r="BM205" s="228" t="s">
        <v>1983</v>
      </c>
    </row>
    <row r="206" s="12" customFormat="1" ht="22.8" customHeight="1">
      <c r="A206" s="12"/>
      <c r="B206" s="202"/>
      <c r="C206" s="203"/>
      <c r="D206" s="204" t="s">
        <v>72</v>
      </c>
      <c r="E206" s="215" t="s">
        <v>299</v>
      </c>
      <c r="F206" s="215" t="s">
        <v>552</v>
      </c>
      <c r="G206" s="203"/>
      <c r="H206" s="203"/>
      <c r="I206" s="203"/>
      <c r="J206" s="216">
        <f>BK206</f>
        <v>61272.80999999999</v>
      </c>
      <c r="K206" s="203"/>
      <c r="L206" s="207"/>
      <c r="M206" s="208"/>
      <c r="N206" s="209"/>
      <c r="O206" s="209"/>
      <c r="P206" s="210">
        <f>SUM(P207:P216)</f>
        <v>24.009818000000003</v>
      </c>
      <c r="Q206" s="209"/>
      <c r="R206" s="210">
        <f>SUM(R207:R216)</f>
        <v>55.869527119999994</v>
      </c>
      <c r="S206" s="209"/>
      <c r="T206" s="211">
        <f>SUM(T207:T216)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2" t="s">
        <v>80</v>
      </c>
      <c r="AT206" s="213" t="s">
        <v>72</v>
      </c>
      <c r="AU206" s="213" t="s">
        <v>80</v>
      </c>
      <c r="AY206" s="212" t="s">
        <v>282</v>
      </c>
      <c r="BK206" s="214">
        <f>SUM(BK207:BK216)</f>
        <v>61272.80999999999</v>
      </c>
    </row>
    <row r="207" s="2" customFormat="1" ht="21.75" customHeight="1">
      <c r="A207" s="29"/>
      <c r="B207" s="30"/>
      <c r="C207" s="217" t="s">
        <v>553</v>
      </c>
      <c r="D207" s="217" t="s">
        <v>284</v>
      </c>
      <c r="E207" s="218" t="s">
        <v>1990</v>
      </c>
      <c r="F207" s="219" t="s">
        <v>1991</v>
      </c>
      <c r="G207" s="220" t="s">
        <v>287</v>
      </c>
      <c r="H207" s="221">
        <v>19.881</v>
      </c>
      <c r="I207" s="222">
        <v>69.200000000000003</v>
      </c>
      <c r="J207" s="222">
        <f>ROUND(I207*H207,2)</f>
        <v>1375.77</v>
      </c>
      <c r="K207" s="223"/>
      <c r="L207" s="35"/>
      <c r="M207" s="224" t="s">
        <v>1</v>
      </c>
      <c r="N207" s="225" t="s">
        <v>38</v>
      </c>
      <c r="O207" s="226">
        <v>0.024</v>
      </c>
      <c r="P207" s="226">
        <f>O207*H207</f>
        <v>0.47714400000000001</v>
      </c>
      <c r="Q207" s="226">
        <v>0.106</v>
      </c>
      <c r="R207" s="226">
        <f>Q207*H207</f>
        <v>2.107386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1375.77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1375.77</v>
      </c>
      <c r="BL207" s="14" t="s">
        <v>288</v>
      </c>
      <c r="BM207" s="228" t="s">
        <v>1992</v>
      </c>
    </row>
    <row r="208" s="2" customFormat="1" ht="16.5" customHeight="1">
      <c r="A208" s="29"/>
      <c r="B208" s="30"/>
      <c r="C208" s="217" t="s">
        <v>557</v>
      </c>
      <c r="D208" s="217" t="s">
        <v>284</v>
      </c>
      <c r="E208" s="218" t="s">
        <v>558</v>
      </c>
      <c r="F208" s="219" t="s">
        <v>559</v>
      </c>
      <c r="G208" s="220" t="s">
        <v>287</v>
      </c>
      <c r="H208" s="221">
        <v>40.438000000000002</v>
      </c>
      <c r="I208" s="222">
        <v>162</v>
      </c>
      <c r="J208" s="222">
        <f>ROUND(I208*H208,2)</f>
        <v>6550.96</v>
      </c>
      <c r="K208" s="223"/>
      <c r="L208" s="35"/>
      <c r="M208" s="224" t="s">
        <v>1</v>
      </c>
      <c r="N208" s="225" t="s">
        <v>38</v>
      </c>
      <c r="O208" s="226">
        <v>0.025999999999999999</v>
      </c>
      <c r="P208" s="226">
        <f>O208*H208</f>
        <v>1.051388</v>
      </c>
      <c r="Q208" s="226">
        <v>0.34499999999999997</v>
      </c>
      <c r="R208" s="226">
        <f>Q208*H208</f>
        <v>13.95111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6550.96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6550.96</v>
      </c>
      <c r="BL208" s="14" t="s">
        <v>288</v>
      </c>
      <c r="BM208" s="228" t="s">
        <v>2182</v>
      </c>
    </row>
    <row r="209" s="2" customFormat="1" ht="16.5" customHeight="1">
      <c r="A209" s="29"/>
      <c r="B209" s="30"/>
      <c r="C209" s="217" t="s">
        <v>561</v>
      </c>
      <c r="D209" s="217" t="s">
        <v>284</v>
      </c>
      <c r="E209" s="218" t="s">
        <v>562</v>
      </c>
      <c r="F209" s="219" t="s">
        <v>563</v>
      </c>
      <c r="G209" s="220" t="s">
        <v>287</v>
      </c>
      <c r="H209" s="221">
        <v>19.881</v>
      </c>
      <c r="I209" s="222">
        <v>211</v>
      </c>
      <c r="J209" s="222">
        <f>ROUND(I209*H209,2)</f>
        <v>4194.8900000000003</v>
      </c>
      <c r="K209" s="223"/>
      <c r="L209" s="35"/>
      <c r="M209" s="224" t="s">
        <v>1</v>
      </c>
      <c r="N209" s="225" t="s">
        <v>38</v>
      </c>
      <c r="O209" s="226">
        <v>0.029000000000000001</v>
      </c>
      <c r="P209" s="226">
        <f>O209*H209</f>
        <v>0.57654900000000009</v>
      </c>
      <c r="Q209" s="226">
        <v>0.46000000000000002</v>
      </c>
      <c r="R209" s="226">
        <f>Q209*H209</f>
        <v>9.1452600000000004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4194.8900000000003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4194.8900000000003</v>
      </c>
      <c r="BL209" s="14" t="s">
        <v>288</v>
      </c>
      <c r="BM209" s="228" t="s">
        <v>666</v>
      </c>
    </row>
    <row r="210" s="2" customFormat="1" ht="16.5" customHeight="1">
      <c r="A210" s="29"/>
      <c r="B210" s="30"/>
      <c r="C210" s="217" t="s">
        <v>565</v>
      </c>
      <c r="D210" s="217" t="s">
        <v>284</v>
      </c>
      <c r="E210" s="218" t="s">
        <v>2183</v>
      </c>
      <c r="F210" s="219" t="s">
        <v>2184</v>
      </c>
      <c r="G210" s="220" t="s">
        <v>287</v>
      </c>
      <c r="H210" s="221">
        <v>36.078000000000003</v>
      </c>
      <c r="I210" s="222">
        <v>314</v>
      </c>
      <c r="J210" s="222">
        <f>ROUND(I210*H210,2)</f>
        <v>11328.49</v>
      </c>
      <c r="K210" s="223"/>
      <c r="L210" s="35"/>
      <c r="M210" s="224" t="s">
        <v>1</v>
      </c>
      <c r="N210" s="225" t="s">
        <v>38</v>
      </c>
      <c r="O210" s="226">
        <v>0.041000000000000002</v>
      </c>
      <c r="P210" s="226">
        <f>O210*H210</f>
        <v>1.4791980000000002</v>
      </c>
      <c r="Q210" s="226">
        <v>0.68999999999999995</v>
      </c>
      <c r="R210" s="226">
        <f>Q210*H210</f>
        <v>24.893820000000002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11328.49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11328.49</v>
      </c>
      <c r="BL210" s="14" t="s">
        <v>288</v>
      </c>
      <c r="BM210" s="228" t="s">
        <v>2185</v>
      </c>
    </row>
    <row r="211" s="2" customFormat="1" ht="21.75" customHeight="1">
      <c r="A211" s="29"/>
      <c r="B211" s="30"/>
      <c r="C211" s="217" t="s">
        <v>569</v>
      </c>
      <c r="D211" s="217" t="s">
        <v>284</v>
      </c>
      <c r="E211" s="218" t="s">
        <v>578</v>
      </c>
      <c r="F211" s="219" t="s">
        <v>579</v>
      </c>
      <c r="G211" s="220" t="s">
        <v>287</v>
      </c>
      <c r="H211" s="221">
        <v>36.078000000000003</v>
      </c>
      <c r="I211" s="222">
        <v>18.800000000000001</v>
      </c>
      <c r="J211" s="222">
        <f>ROUND(I211*H211,2)</f>
        <v>678.26999999999998</v>
      </c>
      <c r="K211" s="223"/>
      <c r="L211" s="35"/>
      <c r="M211" s="224" t="s">
        <v>1</v>
      </c>
      <c r="N211" s="225" t="s">
        <v>38</v>
      </c>
      <c r="O211" s="226">
        <v>0.0080000000000000002</v>
      </c>
      <c r="P211" s="226">
        <f>O211*H211</f>
        <v>0.28862400000000005</v>
      </c>
      <c r="Q211" s="226">
        <v>0.00034000000000000002</v>
      </c>
      <c r="R211" s="226">
        <f>Q211*H211</f>
        <v>0.012266520000000001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678.26999999999998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678.26999999999998</v>
      </c>
      <c r="BL211" s="14" t="s">
        <v>288</v>
      </c>
      <c r="BM211" s="228" t="s">
        <v>2186</v>
      </c>
    </row>
    <row r="212" s="2" customFormat="1" ht="21.75" customHeight="1">
      <c r="A212" s="29"/>
      <c r="B212" s="30"/>
      <c r="C212" s="217" t="s">
        <v>573</v>
      </c>
      <c r="D212" s="217" t="s">
        <v>284</v>
      </c>
      <c r="E212" s="218" t="s">
        <v>582</v>
      </c>
      <c r="F212" s="219" t="s">
        <v>583</v>
      </c>
      <c r="G212" s="220" t="s">
        <v>287</v>
      </c>
      <c r="H212" s="221">
        <v>36.078000000000003</v>
      </c>
      <c r="I212" s="222">
        <v>15.300000000000001</v>
      </c>
      <c r="J212" s="222">
        <f>ROUND(I212*H212,2)</f>
        <v>551.99000000000001</v>
      </c>
      <c r="K212" s="223"/>
      <c r="L212" s="35"/>
      <c r="M212" s="224" t="s">
        <v>1</v>
      </c>
      <c r="N212" s="225" t="s">
        <v>38</v>
      </c>
      <c r="O212" s="226">
        <v>0.002</v>
      </c>
      <c r="P212" s="226">
        <f>O212*H212</f>
        <v>0.072156000000000012</v>
      </c>
      <c r="Q212" s="226">
        <v>0.00071000000000000002</v>
      </c>
      <c r="R212" s="226">
        <f>Q212*H212</f>
        <v>0.025615380000000004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551.99000000000001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551.99000000000001</v>
      </c>
      <c r="BL212" s="14" t="s">
        <v>288</v>
      </c>
      <c r="BM212" s="228" t="s">
        <v>2187</v>
      </c>
    </row>
    <row r="213" s="2" customFormat="1" ht="21.75" customHeight="1">
      <c r="A213" s="29"/>
      <c r="B213" s="30"/>
      <c r="C213" s="217" t="s">
        <v>577</v>
      </c>
      <c r="D213" s="217" t="s">
        <v>284</v>
      </c>
      <c r="E213" s="218" t="s">
        <v>586</v>
      </c>
      <c r="F213" s="219" t="s">
        <v>587</v>
      </c>
      <c r="G213" s="220" t="s">
        <v>287</v>
      </c>
      <c r="H213" s="221">
        <v>36.078000000000003</v>
      </c>
      <c r="I213" s="222">
        <v>296</v>
      </c>
      <c r="J213" s="222">
        <f>ROUND(I213*H213,2)</f>
        <v>10679.09</v>
      </c>
      <c r="K213" s="223"/>
      <c r="L213" s="35"/>
      <c r="M213" s="224" t="s">
        <v>1</v>
      </c>
      <c r="N213" s="225" t="s">
        <v>38</v>
      </c>
      <c r="O213" s="226">
        <v>0.068000000000000005</v>
      </c>
      <c r="P213" s="226">
        <f>O213*H213</f>
        <v>2.4533040000000006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10679.09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10679.09</v>
      </c>
      <c r="BL213" s="14" t="s">
        <v>288</v>
      </c>
      <c r="BM213" s="228" t="s">
        <v>2188</v>
      </c>
    </row>
    <row r="214" s="2" customFormat="1" ht="33" customHeight="1">
      <c r="A214" s="29"/>
      <c r="B214" s="30"/>
      <c r="C214" s="217" t="s">
        <v>581</v>
      </c>
      <c r="D214" s="217" t="s">
        <v>284</v>
      </c>
      <c r="E214" s="218" t="s">
        <v>594</v>
      </c>
      <c r="F214" s="219" t="s">
        <v>595</v>
      </c>
      <c r="G214" s="220" t="s">
        <v>287</v>
      </c>
      <c r="H214" s="221">
        <v>36.078000000000003</v>
      </c>
      <c r="I214" s="222">
        <v>318</v>
      </c>
      <c r="J214" s="222">
        <f>ROUND(I214*H214,2)</f>
        <v>11472.799999999999</v>
      </c>
      <c r="K214" s="223"/>
      <c r="L214" s="35"/>
      <c r="M214" s="224" t="s">
        <v>1</v>
      </c>
      <c r="N214" s="225" t="s">
        <v>38</v>
      </c>
      <c r="O214" s="226">
        <v>0.070999999999999994</v>
      </c>
      <c r="P214" s="226">
        <f>O214*H214</f>
        <v>2.5615380000000001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11472.799999999999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11472.799999999999</v>
      </c>
      <c r="BL214" s="14" t="s">
        <v>288</v>
      </c>
      <c r="BM214" s="228" t="s">
        <v>2189</v>
      </c>
    </row>
    <row r="215" s="2" customFormat="1" ht="21.75" customHeight="1">
      <c r="A215" s="29"/>
      <c r="B215" s="30"/>
      <c r="C215" s="217" t="s">
        <v>585</v>
      </c>
      <c r="D215" s="217" t="s">
        <v>284</v>
      </c>
      <c r="E215" s="218" t="s">
        <v>1995</v>
      </c>
      <c r="F215" s="219" t="s">
        <v>1996</v>
      </c>
      <c r="G215" s="220" t="s">
        <v>287</v>
      </c>
      <c r="H215" s="221">
        <v>19.881</v>
      </c>
      <c r="I215" s="222">
        <v>362</v>
      </c>
      <c r="J215" s="222">
        <f>ROUND(I215*H215,2)</f>
        <v>7196.9200000000001</v>
      </c>
      <c r="K215" s="223"/>
      <c r="L215" s="35"/>
      <c r="M215" s="224" t="s">
        <v>1</v>
      </c>
      <c r="N215" s="225" t="s">
        <v>38</v>
      </c>
      <c r="O215" s="226">
        <v>0.75700000000000001</v>
      </c>
      <c r="P215" s="226">
        <f>O215*H215</f>
        <v>15.049917000000001</v>
      </c>
      <c r="Q215" s="226">
        <v>0.10362</v>
      </c>
      <c r="R215" s="226">
        <f>Q215*H215</f>
        <v>2.0600692199999999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7196.9200000000001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7196.9200000000001</v>
      </c>
      <c r="BL215" s="14" t="s">
        <v>288</v>
      </c>
      <c r="BM215" s="228" t="s">
        <v>1997</v>
      </c>
    </row>
    <row r="216" s="2" customFormat="1" ht="16.5" customHeight="1">
      <c r="A216" s="29"/>
      <c r="B216" s="30"/>
      <c r="C216" s="230" t="s">
        <v>589</v>
      </c>
      <c r="D216" s="230" t="s">
        <v>378</v>
      </c>
      <c r="E216" s="231" t="s">
        <v>1998</v>
      </c>
      <c r="F216" s="232" t="s">
        <v>1999</v>
      </c>
      <c r="G216" s="233" t="s">
        <v>287</v>
      </c>
      <c r="H216" s="234">
        <v>20.875</v>
      </c>
      <c r="I216" s="235">
        <v>347</v>
      </c>
      <c r="J216" s="235">
        <f>ROUND(I216*H216,2)</f>
        <v>7243.6300000000001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0.17599999999999999</v>
      </c>
      <c r="R216" s="226">
        <f>Q216*H216</f>
        <v>3.6739999999999999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311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7243.6300000000001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7243.6300000000001</v>
      </c>
      <c r="BL216" s="14" t="s">
        <v>288</v>
      </c>
      <c r="BM216" s="228" t="s">
        <v>716</v>
      </c>
    </row>
    <row r="217" s="12" customFormat="1" ht="22.8" customHeight="1">
      <c r="A217" s="12"/>
      <c r="B217" s="202"/>
      <c r="C217" s="203"/>
      <c r="D217" s="204" t="s">
        <v>72</v>
      </c>
      <c r="E217" s="215" t="s">
        <v>303</v>
      </c>
      <c r="F217" s="215" t="s">
        <v>2000</v>
      </c>
      <c r="G217" s="203"/>
      <c r="H217" s="203"/>
      <c r="I217" s="203"/>
      <c r="J217" s="216">
        <f>BK217</f>
        <v>13636</v>
      </c>
      <c r="K217" s="203"/>
      <c r="L217" s="207"/>
      <c r="M217" s="208"/>
      <c r="N217" s="209"/>
      <c r="O217" s="209"/>
      <c r="P217" s="210">
        <f>P218</f>
        <v>20.8992</v>
      </c>
      <c r="Q217" s="209"/>
      <c r="R217" s="210">
        <f>R218</f>
        <v>3.6167179999999997</v>
      </c>
      <c r="S217" s="209"/>
      <c r="T217" s="211">
        <f>T218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2" t="s">
        <v>80</v>
      </c>
      <c r="AT217" s="213" t="s">
        <v>72</v>
      </c>
      <c r="AU217" s="213" t="s">
        <v>80</v>
      </c>
      <c r="AY217" s="212" t="s">
        <v>282</v>
      </c>
      <c r="BK217" s="214">
        <f>BK218</f>
        <v>13636</v>
      </c>
    </row>
    <row r="218" s="2" customFormat="1" ht="33" customHeight="1">
      <c r="A218" s="29"/>
      <c r="B218" s="30"/>
      <c r="C218" s="217" t="s">
        <v>593</v>
      </c>
      <c r="D218" s="217" t="s">
        <v>284</v>
      </c>
      <c r="E218" s="218" t="s">
        <v>2001</v>
      </c>
      <c r="F218" s="219" t="s">
        <v>2002</v>
      </c>
      <c r="G218" s="220" t="s">
        <v>356</v>
      </c>
      <c r="H218" s="221">
        <v>1.3999999999999999</v>
      </c>
      <c r="I218" s="222">
        <v>9740</v>
      </c>
      <c r="J218" s="222">
        <f>ROUND(I218*H218,2)</f>
        <v>13636</v>
      </c>
      <c r="K218" s="223"/>
      <c r="L218" s="35"/>
      <c r="M218" s="224" t="s">
        <v>1</v>
      </c>
      <c r="N218" s="225" t="s">
        <v>38</v>
      </c>
      <c r="O218" s="226">
        <v>14.928000000000001</v>
      </c>
      <c r="P218" s="226">
        <f>O218*H218</f>
        <v>20.8992</v>
      </c>
      <c r="Q218" s="226">
        <v>2.5833699999999999</v>
      </c>
      <c r="R218" s="226">
        <f>Q218*H218</f>
        <v>3.6167179999999997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13636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13636</v>
      </c>
      <c r="BL218" s="14" t="s">
        <v>288</v>
      </c>
      <c r="BM218" s="228" t="s">
        <v>2003</v>
      </c>
    </row>
    <row r="219" s="12" customFormat="1" ht="22.8" customHeight="1">
      <c r="A219" s="12"/>
      <c r="B219" s="202"/>
      <c r="C219" s="203"/>
      <c r="D219" s="204" t="s">
        <v>72</v>
      </c>
      <c r="E219" s="215" t="s">
        <v>311</v>
      </c>
      <c r="F219" s="215" t="s">
        <v>597</v>
      </c>
      <c r="G219" s="203"/>
      <c r="H219" s="203"/>
      <c r="I219" s="203"/>
      <c r="J219" s="216">
        <f>BK219</f>
        <v>95960.75</v>
      </c>
      <c r="K219" s="203"/>
      <c r="L219" s="207"/>
      <c r="M219" s="208"/>
      <c r="N219" s="209"/>
      <c r="O219" s="209"/>
      <c r="P219" s="210">
        <f>SUM(P220:P229)</f>
        <v>15.632669</v>
      </c>
      <c r="Q219" s="209"/>
      <c r="R219" s="210">
        <f>SUM(R220:R229)</f>
        <v>0.69954000000000005</v>
      </c>
      <c r="S219" s="209"/>
      <c r="T219" s="211">
        <f>SUM(T220:T229)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2" t="s">
        <v>80</v>
      </c>
      <c r="AT219" s="213" t="s">
        <v>72</v>
      </c>
      <c r="AU219" s="213" t="s">
        <v>80</v>
      </c>
      <c r="AY219" s="212" t="s">
        <v>282</v>
      </c>
      <c r="BK219" s="214">
        <f>SUM(BK220:BK229)</f>
        <v>95960.75</v>
      </c>
    </row>
    <row r="220" s="2" customFormat="1" ht="21.75" customHeight="1">
      <c r="A220" s="29"/>
      <c r="B220" s="30"/>
      <c r="C220" s="217" t="s">
        <v>598</v>
      </c>
      <c r="D220" s="217" t="s">
        <v>284</v>
      </c>
      <c r="E220" s="218" t="s">
        <v>2004</v>
      </c>
      <c r="F220" s="219" t="s">
        <v>2005</v>
      </c>
      <c r="G220" s="220" t="s">
        <v>501</v>
      </c>
      <c r="H220" s="221">
        <v>3</v>
      </c>
      <c r="I220" s="222">
        <v>947</v>
      </c>
      <c r="J220" s="222">
        <f>ROUND(I220*H220,2)</f>
        <v>2841</v>
      </c>
      <c r="K220" s="223"/>
      <c r="L220" s="35"/>
      <c r="M220" s="224" t="s">
        <v>1</v>
      </c>
      <c r="N220" s="225" t="s">
        <v>38</v>
      </c>
      <c r="O220" s="226">
        <v>1.3140000000000001</v>
      </c>
      <c r="P220" s="226">
        <f>O220*H220</f>
        <v>3.9420000000000002</v>
      </c>
      <c r="Q220" s="226">
        <v>0.21734000000000001</v>
      </c>
      <c r="R220" s="226">
        <f>Q220*H220</f>
        <v>0.65202000000000004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2841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2841</v>
      </c>
      <c r="BL220" s="14" t="s">
        <v>288</v>
      </c>
      <c r="BM220" s="228" t="s">
        <v>727</v>
      </c>
    </row>
    <row r="221" s="2" customFormat="1" ht="21.75" customHeight="1">
      <c r="A221" s="29"/>
      <c r="B221" s="30"/>
      <c r="C221" s="230" t="s">
        <v>602</v>
      </c>
      <c r="D221" s="230" t="s">
        <v>378</v>
      </c>
      <c r="E221" s="231" t="s">
        <v>2006</v>
      </c>
      <c r="F221" s="232" t="s">
        <v>2007</v>
      </c>
      <c r="G221" s="233" t="s">
        <v>501</v>
      </c>
      <c r="H221" s="234">
        <v>2</v>
      </c>
      <c r="I221" s="235">
        <v>6780</v>
      </c>
      <c r="J221" s="235">
        <f>ROUND(I221*H221,2)</f>
        <v>13560</v>
      </c>
      <c r="K221" s="236"/>
      <c r="L221" s="237"/>
      <c r="M221" s="238" t="s">
        <v>1</v>
      </c>
      <c r="N221" s="239" t="s">
        <v>38</v>
      </c>
      <c r="O221" s="226">
        <v>0</v>
      </c>
      <c r="P221" s="226">
        <f>O221*H221</f>
        <v>0</v>
      </c>
      <c r="Q221" s="226">
        <v>0.010999999999999999</v>
      </c>
      <c r="R221" s="226">
        <f>Q221*H221</f>
        <v>0.021999999999999999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311</v>
      </c>
      <c r="AT221" s="228" t="s">
        <v>378</v>
      </c>
      <c r="AU221" s="228" t="s">
        <v>82</v>
      </c>
      <c r="AY221" s="14" t="s">
        <v>282</v>
      </c>
      <c r="BE221" s="229">
        <f>IF(N221="základní",J221,0)</f>
        <v>13560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13560</v>
      </c>
      <c r="BL221" s="14" t="s">
        <v>288</v>
      </c>
      <c r="BM221" s="228" t="s">
        <v>2008</v>
      </c>
    </row>
    <row r="222" s="2" customFormat="1" ht="21.75" customHeight="1">
      <c r="A222" s="29"/>
      <c r="B222" s="30"/>
      <c r="C222" s="230" t="s">
        <v>606</v>
      </c>
      <c r="D222" s="230" t="s">
        <v>378</v>
      </c>
      <c r="E222" s="231" t="s">
        <v>2009</v>
      </c>
      <c r="F222" s="232" t="s">
        <v>2010</v>
      </c>
      <c r="G222" s="233" t="s">
        <v>501</v>
      </c>
      <c r="H222" s="234">
        <v>1</v>
      </c>
      <c r="I222" s="235">
        <v>10174</v>
      </c>
      <c r="J222" s="235">
        <f>ROUND(I222*H222,2)</f>
        <v>10174</v>
      </c>
      <c r="K222" s="236"/>
      <c r="L222" s="237"/>
      <c r="M222" s="238" t="s">
        <v>1</v>
      </c>
      <c r="N222" s="239" t="s">
        <v>38</v>
      </c>
      <c r="O222" s="226">
        <v>0</v>
      </c>
      <c r="P222" s="226">
        <f>O222*H222</f>
        <v>0</v>
      </c>
      <c r="Q222" s="226">
        <v>0.024</v>
      </c>
      <c r="R222" s="226">
        <f>Q222*H222</f>
        <v>0.024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311</v>
      </c>
      <c r="AT222" s="228" t="s">
        <v>378</v>
      </c>
      <c r="AU222" s="228" t="s">
        <v>82</v>
      </c>
      <c r="AY222" s="14" t="s">
        <v>282</v>
      </c>
      <c r="BE222" s="229">
        <f>IF(N222="základní",J222,0)</f>
        <v>10174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10174</v>
      </c>
      <c r="BL222" s="14" t="s">
        <v>288</v>
      </c>
      <c r="BM222" s="228" t="s">
        <v>2011</v>
      </c>
    </row>
    <row r="223" s="2" customFormat="1" ht="21.75" customHeight="1">
      <c r="A223" s="29"/>
      <c r="B223" s="30"/>
      <c r="C223" s="217" t="s">
        <v>610</v>
      </c>
      <c r="D223" s="217" t="s">
        <v>284</v>
      </c>
      <c r="E223" s="218" t="s">
        <v>2012</v>
      </c>
      <c r="F223" s="219" t="s">
        <v>2013</v>
      </c>
      <c r="G223" s="220" t="s">
        <v>501</v>
      </c>
      <c r="H223" s="221">
        <v>2</v>
      </c>
      <c r="I223" s="222">
        <v>145</v>
      </c>
      <c r="J223" s="222">
        <f>ROUND(I223*H223,2)</f>
        <v>290</v>
      </c>
      <c r="K223" s="223"/>
      <c r="L223" s="35"/>
      <c r="M223" s="224" t="s">
        <v>1</v>
      </c>
      <c r="N223" s="225" t="s">
        <v>38</v>
      </c>
      <c r="O223" s="226">
        <v>0.14000000000000001</v>
      </c>
      <c r="P223" s="226">
        <f>O223*H223</f>
        <v>0.28000000000000003</v>
      </c>
      <c r="Q223" s="226">
        <v>0.00076000000000000004</v>
      </c>
      <c r="R223" s="226">
        <f>Q223*H223</f>
        <v>0.0015200000000000001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290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290</v>
      </c>
      <c r="BL223" s="14" t="s">
        <v>288</v>
      </c>
      <c r="BM223" s="228" t="s">
        <v>2014</v>
      </c>
    </row>
    <row r="224" s="2" customFormat="1" ht="21.75" customHeight="1">
      <c r="A224" s="29"/>
      <c r="B224" s="30"/>
      <c r="C224" s="217" t="s">
        <v>614</v>
      </c>
      <c r="D224" s="217" t="s">
        <v>284</v>
      </c>
      <c r="E224" s="218" t="s">
        <v>2015</v>
      </c>
      <c r="F224" s="219" t="s">
        <v>2016</v>
      </c>
      <c r="G224" s="220" t="s">
        <v>356</v>
      </c>
      <c r="H224" s="221">
        <v>8.6509999999999998</v>
      </c>
      <c r="I224" s="222">
        <v>3250</v>
      </c>
      <c r="J224" s="222">
        <f>ROUND(I224*H224,2)</f>
        <v>28115.75</v>
      </c>
      <c r="K224" s="223"/>
      <c r="L224" s="35"/>
      <c r="M224" s="224" t="s">
        <v>1</v>
      </c>
      <c r="N224" s="225" t="s">
        <v>38</v>
      </c>
      <c r="O224" s="226">
        <v>1.319</v>
      </c>
      <c r="P224" s="226">
        <f>O224*H224</f>
        <v>11.410668999999999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28115.75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28115.75</v>
      </c>
      <c r="BL224" s="14" t="s">
        <v>288</v>
      </c>
      <c r="BM224" s="228" t="s">
        <v>2017</v>
      </c>
    </row>
    <row r="225" s="2" customFormat="1" ht="21.75" customHeight="1">
      <c r="A225" s="29"/>
      <c r="B225" s="30"/>
      <c r="C225" s="217" t="s">
        <v>618</v>
      </c>
      <c r="D225" s="217" t="s">
        <v>284</v>
      </c>
      <c r="E225" s="218" t="s">
        <v>2021</v>
      </c>
      <c r="F225" s="219" t="s">
        <v>2022</v>
      </c>
      <c r="G225" s="220" t="s">
        <v>719</v>
      </c>
      <c r="H225" s="221">
        <v>3</v>
      </c>
      <c r="I225" s="222">
        <v>1200</v>
      </c>
      <c r="J225" s="222">
        <f>ROUND(I225*H225,2)</f>
        <v>3600</v>
      </c>
      <c r="K225" s="223"/>
      <c r="L225" s="35"/>
      <c r="M225" s="224" t="s">
        <v>1</v>
      </c>
      <c r="N225" s="225" t="s">
        <v>38</v>
      </c>
      <c r="O225" s="226">
        <v>0</v>
      </c>
      <c r="P225" s="226">
        <f>O225*H225</f>
        <v>0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3600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3600</v>
      </c>
      <c r="BL225" s="14" t="s">
        <v>288</v>
      </c>
      <c r="BM225" s="228" t="s">
        <v>2023</v>
      </c>
    </row>
    <row r="226" s="2" customFormat="1" ht="21.75" customHeight="1">
      <c r="A226" s="29"/>
      <c r="B226" s="30"/>
      <c r="C226" s="217" t="s">
        <v>622</v>
      </c>
      <c r="D226" s="217" t="s">
        <v>284</v>
      </c>
      <c r="E226" s="218" t="s">
        <v>2024</v>
      </c>
      <c r="F226" s="219" t="s">
        <v>2025</v>
      </c>
      <c r="G226" s="220" t="s">
        <v>719</v>
      </c>
      <c r="H226" s="221">
        <v>1</v>
      </c>
      <c r="I226" s="222">
        <v>4320</v>
      </c>
      <c r="J226" s="222">
        <f>ROUND(I226*H226,2)</f>
        <v>4320</v>
      </c>
      <c r="K226" s="223"/>
      <c r="L226" s="35"/>
      <c r="M226" s="224" t="s">
        <v>1</v>
      </c>
      <c r="N226" s="225" t="s">
        <v>38</v>
      </c>
      <c r="O226" s="226">
        <v>0</v>
      </c>
      <c r="P226" s="226">
        <f>O226*H226</f>
        <v>0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4320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4320</v>
      </c>
      <c r="BL226" s="14" t="s">
        <v>288</v>
      </c>
      <c r="BM226" s="228" t="s">
        <v>2026</v>
      </c>
    </row>
    <row r="227" s="2" customFormat="1" ht="21.75" customHeight="1">
      <c r="A227" s="29"/>
      <c r="B227" s="30"/>
      <c r="C227" s="217" t="s">
        <v>626</v>
      </c>
      <c r="D227" s="217" t="s">
        <v>284</v>
      </c>
      <c r="E227" s="218" t="s">
        <v>2018</v>
      </c>
      <c r="F227" s="219" t="s">
        <v>2019</v>
      </c>
      <c r="G227" s="220" t="s">
        <v>719</v>
      </c>
      <c r="H227" s="221">
        <v>1</v>
      </c>
      <c r="I227" s="222">
        <v>2260</v>
      </c>
      <c r="J227" s="222">
        <f>ROUND(I227*H227,2)</f>
        <v>2260</v>
      </c>
      <c r="K227" s="223"/>
      <c r="L227" s="35"/>
      <c r="M227" s="224" t="s">
        <v>1</v>
      </c>
      <c r="N227" s="225" t="s">
        <v>38</v>
      </c>
      <c r="O227" s="226">
        <v>0</v>
      </c>
      <c r="P227" s="226">
        <f>O227*H227</f>
        <v>0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2260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2260</v>
      </c>
      <c r="BL227" s="14" t="s">
        <v>288</v>
      </c>
      <c r="BM227" s="228" t="s">
        <v>2190</v>
      </c>
    </row>
    <row r="228" s="2" customFormat="1" ht="21.75" customHeight="1">
      <c r="A228" s="29"/>
      <c r="B228" s="30"/>
      <c r="C228" s="217" t="s">
        <v>630</v>
      </c>
      <c r="D228" s="217" t="s">
        <v>284</v>
      </c>
      <c r="E228" s="218" t="s">
        <v>2027</v>
      </c>
      <c r="F228" s="219" t="s">
        <v>2028</v>
      </c>
      <c r="G228" s="220" t="s">
        <v>719</v>
      </c>
      <c r="H228" s="221">
        <v>1</v>
      </c>
      <c r="I228" s="222">
        <v>5800</v>
      </c>
      <c r="J228" s="222">
        <f>ROUND(I228*H228,2)</f>
        <v>5800</v>
      </c>
      <c r="K228" s="223"/>
      <c r="L228" s="35"/>
      <c r="M228" s="224" t="s">
        <v>1</v>
      </c>
      <c r="N228" s="225" t="s">
        <v>38</v>
      </c>
      <c r="O228" s="226">
        <v>0</v>
      </c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5800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5800</v>
      </c>
      <c r="BL228" s="14" t="s">
        <v>288</v>
      </c>
      <c r="BM228" s="228" t="s">
        <v>2029</v>
      </c>
    </row>
    <row r="229" s="2" customFormat="1" ht="16.5" customHeight="1">
      <c r="A229" s="29"/>
      <c r="B229" s="30"/>
      <c r="C229" s="217" t="s">
        <v>634</v>
      </c>
      <c r="D229" s="217" t="s">
        <v>284</v>
      </c>
      <c r="E229" s="218" t="s">
        <v>2245</v>
      </c>
      <c r="F229" s="219" t="s">
        <v>2246</v>
      </c>
      <c r="G229" s="220" t="s">
        <v>1417</v>
      </c>
      <c r="H229" s="221">
        <v>1</v>
      </c>
      <c r="I229" s="222">
        <v>25000</v>
      </c>
      <c r="J229" s="222">
        <f>ROUND(I229*H229,2)</f>
        <v>25000</v>
      </c>
      <c r="K229" s="223"/>
      <c r="L229" s="35"/>
      <c r="M229" s="224" t="s">
        <v>1</v>
      </c>
      <c r="N229" s="225" t="s">
        <v>38</v>
      </c>
      <c r="O229" s="226">
        <v>0</v>
      </c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25000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25000</v>
      </c>
      <c r="BL229" s="14" t="s">
        <v>288</v>
      </c>
      <c r="BM229" s="228" t="s">
        <v>2247</v>
      </c>
    </row>
    <row r="230" s="12" customFormat="1" ht="22.8" customHeight="1">
      <c r="A230" s="12"/>
      <c r="B230" s="202"/>
      <c r="C230" s="203"/>
      <c r="D230" s="204" t="s">
        <v>72</v>
      </c>
      <c r="E230" s="215" t="s">
        <v>315</v>
      </c>
      <c r="F230" s="215" t="s">
        <v>683</v>
      </c>
      <c r="G230" s="203"/>
      <c r="H230" s="203"/>
      <c r="I230" s="203"/>
      <c r="J230" s="216">
        <f>BK230</f>
        <v>95209.489999999991</v>
      </c>
      <c r="K230" s="203"/>
      <c r="L230" s="207"/>
      <c r="M230" s="208"/>
      <c r="N230" s="209"/>
      <c r="O230" s="209"/>
      <c r="P230" s="210">
        <f>SUM(P231:P246)</f>
        <v>22.416760999999997</v>
      </c>
      <c r="Q230" s="209"/>
      <c r="R230" s="210">
        <f>SUM(R231:R246)</f>
        <v>10.632419990000001</v>
      </c>
      <c r="S230" s="209"/>
      <c r="T230" s="211">
        <f>SUM(T231:T246)</f>
        <v>0.10755000000000001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2" t="s">
        <v>80</v>
      </c>
      <c r="AT230" s="213" t="s">
        <v>72</v>
      </c>
      <c r="AU230" s="213" t="s">
        <v>80</v>
      </c>
      <c r="AY230" s="212" t="s">
        <v>282</v>
      </c>
      <c r="BK230" s="214">
        <f>SUM(BK231:BK246)</f>
        <v>95209.489999999991</v>
      </c>
    </row>
    <row r="231" s="2" customFormat="1" ht="33" customHeight="1">
      <c r="A231" s="29"/>
      <c r="B231" s="30"/>
      <c r="C231" s="217" t="s">
        <v>638</v>
      </c>
      <c r="D231" s="217" t="s">
        <v>284</v>
      </c>
      <c r="E231" s="218" t="s">
        <v>857</v>
      </c>
      <c r="F231" s="219" t="s">
        <v>858</v>
      </c>
      <c r="G231" s="220" t="s">
        <v>322</v>
      </c>
      <c r="H231" s="221">
        <v>27</v>
      </c>
      <c r="I231" s="222">
        <v>256</v>
      </c>
      <c r="J231" s="222">
        <f>ROUND(I231*H231,2)</f>
        <v>6912</v>
      </c>
      <c r="K231" s="223"/>
      <c r="L231" s="35"/>
      <c r="M231" s="224" t="s">
        <v>1</v>
      </c>
      <c r="N231" s="225" t="s">
        <v>38</v>
      </c>
      <c r="O231" s="226">
        <v>0.26800000000000002</v>
      </c>
      <c r="P231" s="226">
        <f>O231*H231</f>
        <v>7.2360000000000007</v>
      </c>
      <c r="Q231" s="226">
        <v>0.15540000000000001</v>
      </c>
      <c r="R231" s="226">
        <f>Q231*H231</f>
        <v>4.1958000000000002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6912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6912</v>
      </c>
      <c r="BL231" s="14" t="s">
        <v>288</v>
      </c>
      <c r="BM231" s="228" t="s">
        <v>973</v>
      </c>
    </row>
    <row r="232" s="2" customFormat="1" ht="16.5" customHeight="1">
      <c r="A232" s="29"/>
      <c r="B232" s="30"/>
      <c r="C232" s="230" t="s">
        <v>642</v>
      </c>
      <c r="D232" s="230" t="s">
        <v>378</v>
      </c>
      <c r="E232" s="231" t="s">
        <v>2030</v>
      </c>
      <c r="F232" s="232" t="s">
        <v>2031</v>
      </c>
      <c r="G232" s="233" t="s">
        <v>322</v>
      </c>
      <c r="H232" s="234">
        <v>28.350000000000001</v>
      </c>
      <c r="I232" s="235">
        <v>174</v>
      </c>
      <c r="J232" s="235">
        <f>ROUND(I232*H232,2)</f>
        <v>4932.8999999999996</v>
      </c>
      <c r="K232" s="236"/>
      <c r="L232" s="237"/>
      <c r="M232" s="238" t="s">
        <v>1</v>
      </c>
      <c r="N232" s="239" t="s">
        <v>38</v>
      </c>
      <c r="O232" s="226">
        <v>0</v>
      </c>
      <c r="P232" s="226">
        <f>O232*H232</f>
        <v>0</v>
      </c>
      <c r="Q232" s="226">
        <v>0.080000000000000002</v>
      </c>
      <c r="R232" s="226">
        <f>Q232*H232</f>
        <v>2.2680000000000002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311</v>
      </c>
      <c r="AT232" s="228" t="s">
        <v>378</v>
      </c>
      <c r="AU232" s="228" t="s">
        <v>82</v>
      </c>
      <c r="AY232" s="14" t="s">
        <v>282</v>
      </c>
      <c r="BE232" s="229">
        <f>IF(N232="základní",J232,0)</f>
        <v>4932.8999999999996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4932.8999999999996</v>
      </c>
      <c r="BL232" s="14" t="s">
        <v>288</v>
      </c>
      <c r="BM232" s="228" t="s">
        <v>975</v>
      </c>
    </row>
    <row r="233" s="2" customFormat="1" ht="21.75" customHeight="1">
      <c r="A233" s="29"/>
      <c r="B233" s="30"/>
      <c r="C233" s="217" t="s">
        <v>646</v>
      </c>
      <c r="D233" s="217" t="s">
        <v>284</v>
      </c>
      <c r="E233" s="218" t="s">
        <v>860</v>
      </c>
      <c r="F233" s="219" t="s">
        <v>861</v>
      </c>
      <c r="G233" s="220" t="s">
        <v>356</v>
      </c>
      <c r="H233" s="221">
        <v>0.81000000000000005</v>
      </c>
      <c r="I233" s="222">
        <v>3020</v>
      </c>
      <c r="J233" s="222">
        <f>ROUND(I233*H233,2)</f>
        <v>2446.1999999999998</v>
      </c>
      <c r="K233" s="223"/>
      <c r="L233" s="35"/>
      <c r="M233" s="224" t="s">
        <v>1</v>
      </c>
      <c r="N233" s="225" t="s">
        <v>38</v>
      </c>
      <c r="O233" s="226">
        <v>1.442</v>
      </c>
      <c r="P233" s="226">
        <f>O233*H233</f>
        <v>1.1680200000000001</v>
      </c>
      <c r="Q233" s="226">
        <v>2.2563399999999998</v>
      </c>
      <c r="R233" s="226">
        <f>Q233*H233</f>
        <v>1.8276353999999999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2446.1999999999998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2446.1999999999998</v>
      </c>
      <c r="BL233" s="14" t="s">
        <v>288</v>
      </c>
      <c r="BM233" s="228" t="s">
        <v>2032</v>
      </c>
    </row>
    <row r="234" s="2" customFormat="1" ht="33" customHeight="1">
      <c r="A234" s="29"/>
      <c r="B234" s="30"/>
      <c r="C234" s="217" t="s">
        <v>650</v>
      </c>
      <c r="D234" s="217" t="s">
        <v>284</v>
      </c>
      <c r="E234" s="218" t="s">
        <v>693</v>
      </c>
      <c r="F234" s="219" t="s">
        <v>694</v>
      </c>
      <c r="G234" s="220" t="s">
        <v>322</v>
      </c>
      <c r="H234" s="221">
        <v>16.5</v>
      </c>
      <c r="I234" s="222">
        <v>115</v>
      </c>
      <c r="J234" s="222">
        <f>ROUND(I234*H234,2)</f>
        <v>1897.5</v>
      </c>
      <c r="K234" s="223"/>
      <c r="L234" s="35"/>
      <c r="M234" s="224" t="s">
        <v>1</v>
      </c>
      <c r="N234" s="225" t="s">
        <v>38</v>
      </c>
      <c r="O234" s="226">
        <v>0</v>
      </c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1897.5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1897.5</v>
      </c>
      <c r="BL234" s="14" t="s">
        <v>288</v>
      </c>
      <c r="BM234" s="228" t="s">
        <v>2033</v>
      </c>
    </row>
    <row r="235" s="2" customFormat="1" ht="21.75" customHeight="1">
      <c r="A235" s="29"/>
      <c r="B235" s="30"/>
      <c r="C235" s="217" t="s">
        <v>654</v>
      </c>
      <c r="D235" s="217" t="s">
        <v>284</v>
      </c>
      <c r="E235" s="218" t="s">
        <v>709</v>
      </c>
      <c r="F235" s="219" t="s">
        <v>710</v>
      </c>
      <c r="G235" s="220" t="s">
        <v>322</v>
      </c>
      <c r="H235" s="221">
        <v>16.5</v>
      </c>
      <c r="I235" s="222">
        <v>129</v>
      </c>
      <c r="J235" s="222">
        <f>ROUND(I235*H235,2)</f>
        <v>2128.5</v>
      </c>
      <c r="K235" s="223"/>
      <c r="L235" s="35"/>
      <c r="M235" s="224" t="s">
        <v>1</v>
      </c>
      <c r="N235" s="225" t="s">
        <v>38</v>
      </c>
      <c r="O235" s="226">
        <v>0.30499999999999999</v>
      </c>
      <c r="P235" s="226">
        <f>O235*H235</f>
        <v>5.0324999999999998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2128.5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2128.5</v>
      </c>
      <c r="BL235" s="14" t="s">
        <v>288</v>
      </c>
      <c r="BM235" s="228" t="s">
        <v>2191</v>
      </c>
    </row>
    <row r="236" s="2" customFormat="1" ht="21.75" customHeight="1">
      <c r="A236" s="29"/>
      <c r="B236" s="30"/>
      <c r="C236" s="217" t="s">
        <v>658</v>
      </c>
      <c r="D236" s="217" t="s">
        <v>284</v>
      </c>
      <c r="E236" s="218" t="s">
        <v>2041</v>
      </c>
      <c r="F236" s="219" t="s">
        <v>2042</v>
      </c>
      <c r="G236" s="220" t="s">
        <v>356</v>
      </c>
      <c r="H236" s="221">
        <v>16.762</v>
      </c>
      <c r="I236" s="222">
        <v>37.200000000000003</v>
      </c>
      <c r="J236" s="222">
        <f>ROUND(I236*H236,2)</f>
        <v>623.54999999999995</v>
      </c>
      <c r="K236" s="223"/>
      <c r="L236" s="35"/>
      <c r="M236" s="224" t="s">
        <v>1</v>
      </c>
      <c r="N236" s="225" t="s">
        <v>38</v>
      </c>
      <c r="O236" s="226">
        <v>0.114</v>
      </c>
      <c r="P236" s="226">
        <f>O236*H236</f>
        <v>1.910868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623.54999999999995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623.54999999999995</v>
      </c>
      <c r="BL236" s="14" t="s">
        <v>288</v>
      </c>
      <c r="BM236" s="228" t="s">
        <v>2043</v>
      </c>
    </row>
    <row r="237" s="2" customFormat="1" ht="16.5" customHeight="1">
      <c r="A237" s="29"/>
      <c r="B237" s="30"/>
      <c r="C237" s="230" t="s">
        <v>662</v>
      </c>
      <c r="D237" s="230" t="s">
        <v>378</v>
      </c>
      <c r="E237" s="231" t="s">
        <v>2044</v>
      </c>
      <c r="F237" s="232" t="s">
        <v>2045</v>
      </c>
      <c r="G237" s="233" t="s">
        <v>356</v>
      </c>
      <c r="H237" s="234">
        <v>16.762</v>
      </c>
      <c r="I237" s="235">
        <v>46.200000000000003</v>
      </c>
      <c r="J237" s="235">
        <f>ROUND(I237*H237,2)</f>
        <v>774.39999999999998</v>
      </c>
      <c r="K237" s="236"/>
      <c r="L237" s="237"/>
      <c r="M237" s="238" t="s">
        <v>1</v>
      </c>
      <c r="N237" s="239" t="s">
        <v>38</v>
      </c>
      <c r="O237" s="226">
        <v>0</v>
      </c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311</v>
      </c>
      <c r="AT237" s="228" t="s">
        <v>378</v>
      </c>
      <c r="AU237" s="228" t="s">
        <v>82</v>
      </c>
      <c r="AY237" s="14" t="s">
        <v>282</v>
      </c>
      <c r="BE237" s="229">
        <f>IF(N237="základní",J237,0)</f>
        <v>774.39999999999998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774.39999999999998</v>
      </c>
      <c r="BL237" s="14" t="s">
        <v>288</v>
      </c>
      <c r="BM237" s="228" t="s">
        <v>2046</v>
      </c>
    </row>
    <row r="238" s="2" customFormat="1" ht="21.75" customHeight="1">
      <c r="A238" s="29"/>
      <c r="B238" s="30"/>
      <c r="C238" s="217" t="s">
        <v>666</v>
      </c>
      <c r="D238" s="217" t="s">
        <v>284</v>
      </c>
      <c r="E238" s="218" t="s">
        <v>2047</v>
      </c>
      <c r="F238" s="219" t="s">
        <v>2048</v>
      </c>
      <c r="G238" s="220" t="s">
        <v>356</v>
      </c>
      <c r="H238" s="221">
        <v>16.762</v>
      </c>
      <c r="I238" s="222">
        <v>57.600000000000001</v>
      </c>
      <c r="J238" s="222">
        <f>ROUND(I238*H238,2)</f>
        <v>965.49000000000001</v>
      </c>
      <c r="K238" s="223"/>
      <c r="L238" s="35"/>
      <c r="M238" s="224" t="s">
        <v>1</v>
      </c>
      <c r="N238" s="225" t="s">
        <v>38</v>
      </c>
      <c r="O238" s="226">
        <v>0.035000000000000003</v>
      </c>
      <c r="P238" s="226">
        <f>O238*H238</f>
        <v>0.58667000000000002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965.49000000000001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965.49000000000001</v>
      </c>
      <c r="BL238" s="14" t="s">
        <v>288</v>
      </c>
      <c r="BM238" s="228" t="s">
        <v>2049</v>
      </c>
    </row>
    <row r="239" s="2" customFormat="1" ht="21.75" customHeight="1">
      <c r="A239" s="29"/>
      <c r="B239" s="30"/>
      <c r="C239" s="217" t="s">
        <v>670</v>
      </c>
      <c r="D239" s="217" t="s">
        <v>284</v>
      </c>
      <c r="E239" s="218" t="s">
        <v>2053</v>
      </c>
      <c r="F239" s="219" t="s">
        <v>2054</v>
      </c>
      <c r="G239" s="220" t="s">
        <v>287</v>
      </c>
      <c r="H239" s="221">
        <v>4.9089999999999998</v>
      </c>
      <c r="I239" s="222">
        <v>56.799999999999997</v>
      </c>
      <c r="J239" s="222">
        <f>ROUND(I239*H239,2)</f>
        <v>278.82999999999998</v>
      </c>
      <c r="K239" s="223"/>
      <c r="L239" s="35"/>
      <c r="M239" s="224" t="s">
        <v>1</v>
      </c>
      <c r="N239" s="225" t="s">
        <v>38</v>
      </c>
      <c r="O239" s="226">
        <v>0.17100000000000001</v>
      </c>
      <c r="P239" s="226">
        <f>O239*H239</f>
        <v>0.83943900000000005</v>
      </c>
      <c r="Q239" s="226">
        <v>1.0000000000000001E-05</v>
      </c>
      <c r="R239" s="226">
        <f>Q239*H239</f>
        <v>4.9089999999999999E-05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278.82999999999998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278.82999999999998</v>
      </c>
      <c r="BL239" s="14" t="s">
        <v>288</v>
      </c>
      <c r="BM239" s="228" t="s">
        <v>2055</v>
      </c>
    </row>
    <row r="240" s="2" customFormat="1" ht="21.75" customHeight="1">
      <c r="A240" s="29"/>
      <c r="B240" s="30"/>
      <c r="C240" s="217" t="s">
        <v>675</v>
      </c>
      <c r="D240" s="217" t="s">
        <v>284</v>
      </c>
      <c r="E240" s="218" t="s">
        <v>2056</v>
      </c>
      <c r="F240" s="219" t="s">
        <v>2057</v>
      </c>
      <c r="G240" s="220" t="s">
        <v>287</v>
      </c>
      <c r="H240" s="221">
        <v>4.9089999999999998</v>
      </c>
      <c r="I240" s="222">
        <v>31.699999999999999</v>
      </c>
      <c r="J240" s="222">
        <f>ROUND(I240*H240,2)</f>
        <v>155.62000000000001</v>
      </c>
      <c r="K240" s="223"/>
      <c r="L240" s="35"/>
      <c r="M240" s="224" t="s">
        <v>1</v>
      </c>
      <c r="N240" s="225" t="s">
        <v>38</v>
      </c>
      <c r="O240" s="226">
        <v>0.096000000000000002</v>
      </c>
      <c r="P240" s="226">
        <f>O240*H240</f>
        <v>0.47126400000000002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155.62000000000001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155.62000000000001</v>
      </c>
      <c r="BL240" s="14" t="s">
        <v>288</v>
      </c>
      <c r="BM240" s="228" t="s">
        <v>2058</v>
      </c>
    </row>
    <row r="241" s="2" customFormat="1" ht="21.75" customHeight="1">
      <c r="A241" s="29"/>
      <c r="B241" s="30"/>
      <c r="C241" s="217" t="s">
        <v>679</v>
      </c>
      <c r="D241" s="217" t="s">
        <v>284</v>
      </c>
      <c r="E241" s="218" t="s">
        <v>2059</v>
      </c>
      <c r="F241" s="219" t="s">
        <v>2060</v>
      </c>
      <c r="G241" s="220" t="s">
        <v>322</v>
      </c>
      <c r="H241" s="221">
        <v>7.2000000000000002</v>
      </c>
      <c r="I241" s="222">
        <v>140</v>
      </c>
      <c r="J241" s="222">
        <f>ROUND(I241*H241,2)</f>
        <v>1008</v>
      </c>
      <c r="K241" s="223"/>
      <c r="L241" s="35"/>
      <c r="M241" s="224" t="s">
        <v>1</v>
      </c>
      <c r="N241" s="225" t="s">
        <v>38</v>
      </c>
      <c r="O241" s="226">
        <v>0.35999999999999999</v>
      </c>
      <c r="P241" s="226">
        <f>O241*H241</f>
        <v>2.5920000000000001</v>
      </c>
      <c r="Q241" s="226">
        <v>2.0000000000000002E-05</v>
      </c>
      <c r="R241" s="226">
        <f>Q241*H241</f>
        <v>0.000144</v>
      </c>
      <c r="S241" s="226">
        <v>0.001</v>
      </c>
      <c r="T241" s="227">
        <f>S241*H241</f>
        <v>0.0072000000000000007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1008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1008</v>
      </c>
      <c r="BL241" s="14" t="s">
        <v>288</v>
      </c>
      <c r="BM241" s="228" t="s">
        <v>2231</v>
      </c>
    </row>
    <row r="242" s="2" customFormat="1" ht="21.75" customHeight="1">
      <c r="A242" s="29"/>
      <c r="B242" s="30"/>
      <c r="C242" s="217" t="s">
        <v>684</v>
      </c>
      <c r="D242" s="217" t="s">
        <v>284</v>
      </c>
      <c r="E242" s="218" t="s">
        <v>2062</v>
      </c>
      <c r="F242" s="219" t="s">
        <v>2063</v>
      </c>
      <c r="G242" s="220" t="s">
        <v>322</v>
      </c>
      <c r="H242" s="221">
        <v>0.90000000000000002</v>
      </c>
      <c r="I242" s="222">
        <v>2310</v>
      </c>
      <c r="J242" s="222">
        <f>ROUND(I242*H242,2)</f>
        <v>2079</v>
      </c>
      <c r="K242" s="223"/>
      <c r="L242" s="35"/>
      <c r="M242" s="224" t="s">
        <v>1</v>
      </c>
      <c r="N242" s="225" t="s">
        <v>38</v>
      </c>
      <c r="O242" s="226">
        <v>1</v>
      </c>
      <c r="P242" s="226">
        <f>O242*H242</f>
        <v>0.90000000000000002</v>
      </c>
      <c r="Q242" s="226">
        <v>0.00067000000000000002</v>
      </c>
      <c r="R242" s="226">
        <f>Q242*H242</f>
        <v>0.00060300000000000002</v>
      </c>
      <c r="S242" s="226">
        <v>0.02</v>
      </c>
      <c r="T242" s="227">
        <f>S242*H242</f>
        <v>0.018000000000000002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2079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2079</v>
      </c>
      <c r="BL242" s="14" t="s">
        <v>288</v>
      </c>
      <c r="BM242" s="228" t="s">
        <v>2064</v>
      </c>
    </row>
    <row r="243" s="2" customFormat="1" ht="21.75" customHeight="1">
      <c r="A243" s="29"/>
      <c r="B243" s="30"/>
      <c r="C243" s="217" t="s">
        <v>688</v>
      </c>
      <c r="D243" s="217" t="s">
        <v>284</v>
      </c>
      <c r="E243" s="218" t="s">
        <v>2065</v>
      </c>
      <c r="F243" s="219" t="s">
        <v>2066</v>
      </c>
      <c r="G243" s="220" t="s">
        <v>322</v>
      </c>
      <c r="H243" s="221">
        <v>0.29999999999999999</v>
      </c>
      <c r="I243" s="222">
        <v>3450</v>
      </c>
      <c r="J243" s="222">
        <f>ROUND(I243*H243,2)</f>
        <v>1035</v>
      </c>
      <c r="K243" s="223"/>
      <c r="L243" s="35"/>
      <c r="M243" s="224" t="s">
        <v>1</v>
      </c>
      <c r="N243" s="225" t="s">
        <v>38</v>
      </c>
      <c r="O243" s="226">
        <v>1.8999999999999999</v>
      </c>
      <c r="P243" s="226">
        <f>O243*H243</f>
        <v>0.56999999999999995</v>
      </c>
      <c r="Q243" s="226">
        <v>0.00093000000000000005</v>
      </c>
      <c r="R243" s="226">
        <f>Q243*H243</f>
        <v>0.00027900000000000001</v>
      </c>
      <c r="S243" s="226">
        <v>0.070000000000000007</v>
      </c>
      <c r="T243" s="227">
        <f>S243*H243</f>
        <v>0.021000000000000001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1035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1035</v>
      </c>
      <c r="BL243" s="14" t="s">
        <v>288</v>
      </c>
      <c r="BM243" s="228" t="s">
        <v>2193</v>
      </c>
    </row>
    <row r="244" s="2" customFormat="1" ht="21.75" customHeight="1">
      <c r="A244" s="29"/>
      <c r="B244" s="30"/>
      <c r="C244" s="217" t="s">
        <v>692</v>
      </c>
      <c r="D244" s="217" t="s">
        <v>284</v>
      </c>
      <c r="E244" s="218" t="s">
        <v>2068</v>
      </c>
      <c r="F244" s="219" t="s">
        <v>2069</v>
      </c>
      <c r="G244" s="220" t="s">
        <v>322</v>
      </c>
      <c r="H244" s="221">
        <v>0.14999999999999999</v>
      </c>
      <c r="I244" s="222">
        <v>5640</v>
      </c>
      <c r="J244" s="222">
        <f>ROUND(I244*H244,2)</f>
        <v>846</v>
      </c>
      <c r="K244" s="223"/>
      <c r="L244" s="35"/>
      <c r="M244" s="224" t="s">
        <v>1</v>
      </c>
      <c r="N244" s="225" t="s">
        <v>38</v>
      </c>
      <c r="O244" s="226">
        <v>3.2000000000000002</v>
      </c>
      <c r="P244" s="226">
        <f>O244*H244</f>
        <v>0.47999999999999998</v>
      </c>
      <c r="Q244" s="226">
        <v>0.0025899999999999999</v>
      </c>
      <c r="R244" s="226">
        <f>Q244*H244</f>
        <v>0.00038849999999999996</v>
      </c>
      <c r="S244" s="226">
        <v>0.126</v>
      </c>
      <c r="T244" s="227">
        <f>S244*H244</f>
        <v>0.0189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846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846</v>
      </c>
      <c r="BL244" s="14" t="s">
        <v>288</v>
      </c>
      <c r="BM244" s="228" t="s">
        <v>2070</v>
      </c>
    </row>
    <row r="245" s="2" customFormat="1" ht="21.75" customHeight="1">
      <c r="A245" s="29"/>
      <c r="B245" s="30"/>
      <c r="C245" s="217" t="s">
        <v>696</v>
      </c>
      <c r="D245" s="217" t="s">
        <v>284</v>
      </c>
      <c r="E245" s="218" t="s">
        <v>2071</v>
      </c>
      <c r="F245" s="219" t="s">
        <v>2072</v>
      </c>
      <c r="G245" s="220" t="s">
        <v>322</v>
      </c>
      <c r="H245" s="221">
        <v>0.14999999999999999</v>
      </c>
      <c r="I245" s="222">
        <v>7510</v>
      </c>
      <c r="J245" s="222">
        <f>ROUND(I245*H245,2)</f>
        <v>1126.5</v>
      </c>
      <c r="K245" s="223"/>
      <c r="L245" s="35"/>
      <c r="M245" s="224" t="s">
        <v>1</v>
      </c>
      <c r="N245" s="225" t="s">
        <v>38</v>
      </c>
      <c r="O245" s="226">
        <v>4.2000000000000002</v>
      </c>
      <c r="P245" s="226">
        <f>O245*H245</f>
        <v>0.63</v>
      </c>
      <c r="Q245" s="226">
        <v>0.0043400000000000001</v>
      </c>
      <c r="R245" s="226">
        <f>Q245*H245</f>
        <v>0.00065099999999999999</v>
      </c>
      <c r="S245" s="226">
        <v>0.28299999999999997</v>
      </c>
      <c r="T245" s="227">
        <f>S245*H245</f>
        <v>0.042449999999999995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1126.5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1126.5</v>
      </c>
      <c r="BL245" s="14" t="s">
        <v>288</v>
      </c>
      <c r="BM245" s="228" t="s">
        <v>2073</v>
      </c>
    </row>
    <row r="246" s="2" customFormat="1" ht="21.75" customHeight="1">
      <c r="A246" s="29"/>
      <c r="B246" s="30"/>
      <c r="C246" s="217" t="s">
        <v>700</v>
      </c>
      <c r="D246" s="217" t="s">
        <v>284</v>
      </c>
      <c r="E246" s="218" t="s">
        <v>2074</v>
      </c>
      <c r="F246" s="219" t="s">
        <v>2075</v>
      </c>
      <c r="G246" s="220" t="s">
        <v>501</v>
      </c>
      <c r="H246" s="221">
        <v>1</v>
      </c>
      <c r="I246" s="222">
        <v>68000</v>
      </c>
      <c r="J246" s="222">
        <f>ROUND(I246*H246,2)</f>
        <v>68000</v>
      </c>
      <c r="K246" s="223"/>
      <c r="L246" s="35"/>
      <c r="M246" s="224" t="s">
        <v>1</v>
      </c>
      <c r="N246" s="225" t="s">
        <v>38</v>
      </c>
      <c r="O246" s="226">
        <v>0</v>
      </c>
      <c r="P246" s="226">
        <f>O246*H246</f>
        <v>0</v>
      </c>
      <c r="Q246" s="226">
        <v>2.33887</v>
      </c>
      <c r="R246" s="226">
        <f>Q246*H246</f>
        <v>2.33887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544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68000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68000</v>
      </c>
      <c r="BL246" s="14" t="s">
        <v>544</v>
      </c>
      <c r="BM246" s="228" t="s">
        <v>2248</v>
      </c>
    </row>
    <row r="247" s="12" customFormat="1" ht="22.8" customHeight="1">
      <c r="A247" s="12"/>
      <c r="B247" s="202"/>
      <c r="C247" s="203"/>
      <c r="D247" s="204" t="s">
        <v>72</v>
      </c>
      <c r="E247" s="215" t="s">
        <v>755</v>
      </c>
      <c r="F247" s="215" t="s">
        <v>756</v>
      </c>
      <c r="G247" s="203"/>
      <c r="H247" s="203"/>
      <c r="I247" s="203"/>
      <c r="J247" s="216">
        <f>BK247</f>
        <v>77720.479999999996</v>
      </c>
      <c r="K247" s="203"/>
      <c r="L247" s="207"/>
      <c r="M247" s="208"/>
      <c r="N247" s="209"/>
      <c r="O247" s="209"/>
      <c r="P247" s="210">
        <f>P248</f>
        <v>49.061791999999997</v>
      </c>
      <c r="Q247" s="209"/>
      <c r="R247" s="210">
        <f>R248</f>
        <v>0</v>
      </c>
      <c r="S247" s="209"/>
      <c r="T247" s="211">
        <f>T248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2" t="s">
        <v>80</v>
      </c>
      <c r="AT247" s="213" t="s">
        <v>72</v>
      </c>
      <c r="AU247" s="213" t="s">
        <v>80</v>
      </c>
      <c r="AY247" s="212" t="s">
        <v>282</v>
      </c>
      <c r="BK247" s="214">
        <f>BK248</f>
        <v>77720.479999999996</v>
      </c>
    </row>
    <row r="248" s="2" customFormat="1" ht="21.75" customHeight="1">
      <c r="A248" s="29"/>
      <c r="B248" s="30"/>
      <c r="C248" s="217" t="s">
        <v>704</v>
      </c>
      <c r="D248" s="217" t="s">
        <v>284</v>
      </c>
      <c r="E248" s="218" t="s">
        <v>2077</v>
      </c>
      <c r="F248" s="219" t="s">
        <v>2078</v>
      </c>
      <c r="G248" s="220" t="s">
        <v>429</v>
      </c>
      <c r="H248" s="221">
        <v>117.937</v>
      </c>
      <c r="I248" s="222">
        <v>659</v>
      </c>
      <c r="J248" s="222">
        <f>ROUND(I248*H248,2)</f>
        <v>77720.479999999996</v>
      </c>
      <c r="K248" s="223"/>
      <c r="L248" s="35"/>
      <c r="M248" s="224" t="s">
        <v>1</v>
      </c>
      <c r="N248" s="225" t="s">
        <v>38</v>
      </c>
      <c r="O248" s="226">
        <v>0.41599999999999998</v>
      </c>
      <c r="P248" s="226">
        <f>O248*H248</f>
        <v>49.061791999999997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77720.479999999996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77720.479999999996</v>
      </c>
      <c r="BL248" s="14" t="s">
        <v>288</v>
      </c>
      <c r="BM248" s="228" t="s">
        <v>994</v>
      </c>
    </row>
    <row r="249" s="12" customFormat="1" ht="25.92" customHeight="1">
      <c r="A249" s="12"/>
      <c r="B249" s="202"/>
      <c r="C249" s="203"/>
      <c r="D249" s="204" t="s">
        <v>72</v>
      </c>
      <c r="E249" s="205" t="s">
        <v>2079</v>
      </c>
      <c r="F249" s="205" t="s">
        <v>2080</v>
      </c>
      <c r="G249" s="203"/>
      <c r="H249" s="203"/>
      <c r="I249" s="203"/>
      <c r="J249" s="206">
        <f>BK249</f>
        <v>41857.729999999996</v>
      </c>
      <c r="K249" s="203"/>
      <c r="L249" s="207"/>
      <c r="M249" s="208"/>
      <c r="N249" s="209"/>
      <c r="O249" s="209"/>
      <c r="P249" s="210">
        <f>P250+P258</f>
        <v>11.731984000000001</v>
      </c>
      <c r="Q249" s="209"/>
      <c r="R249" s="210">
        <f>R250+R258</f>
        <v>0.26049800000000001</v>
      </c>
      <c r="S249" s="209"/>
      <c r="T249" s="211">
        <f>T250+T258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2" t="s">
        <v>82</v>
      </c>
      <c r="AT249" s="213" t="s">
        <v>72</v>
      </c>
      <c r="AU249" s="213" t="s">
        <v>73</v>
      </c>
      <c r="AY249" s="212" t="s">
        <v>282</v>
      </c>
      <c r="BK249" s="214">
        <f>BK250+BK258</f>
        <v>41857.729999999996</v>
      </c>
    </row>
    <row r="250" s="12" customFormat="1" ht="22.8" customHeight="1">
      <c r="A250" s="12"/>
      <c r="B250" s="202"/>
      <c r="C250" s="203"/>
      <c r="D250" s="204" t="s">
        <v>72</v>
      </c>
      <c r="E250" s="215" t="s">
        <v>2081</v>
      </c>
      <c r="F250" s="215" t="s">
        <v>2082</v>
      </c>
      <c r="G250" s="203"/>
      <c r="H250" s="203"/>
      <c r="I250" s="203"/>
      <c r="J250" s="216">
        <f>BK250</f>
        <v>4977.9899999999998</v>
      </c>
      <c r="K250" s="203"/>
      <c r="L250" s="207"/>
      <c r="M250" s="208"/>
      <c r="N250" s="209"/>
      <c r="O250" s="209"/>
      <c r="P250" s="210">
        <f>SUM(P251:P257)</f>
        <v>5.7469330000000003</v>
      </c>
      <c r="Q250" s="209"/>
      <c r="R250" s="210">
        <f>SUM(R251:R257)</f>
        <v>0.12657800000000002</v>
      </c>
      <c r="S250" s="209"/>
      <c r="T250" s="211">
        <f>SUM(T251:T257)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2" t="s">
        <v>82</v>
      </c>
      <c r="AT250" s="213" t="s">
        <v>72</v>
      </c>
      <c r="AU250" s="213" t="s">
        <v>80</v>
      </c>
      <c r="AY250" s="212" t="s">
        <v>282</v>
      </c>
      <c r="BK250" s="214">
        <f>SUM(BK251:BK257)</f>
        <v>4977.9899999999998</v>
      </c>
    </row>
    <row r="251" s="2" customFormat="1" ht="21.75" customHeight="1">
      <c r="A251" s="29"/>
      <c r="B251" s="30"/>
      <c r="C251" s="217" t="s">
        <v>708</v>
      </c>
      <c r="D251" s="217" t="s">
        <v>284</v>
      </c>
      <c r="E251" s="218" t="s">
        <v>2083</v>
      </c>
      <c r="F251" s="219" t="s">
        <v>2084</v>
      </c>
      <c r="G251" s="220" t="s">
        <v>287</v>
      </c>
      <c r="H251" s="221">
        <v>2.6480000000000001</v>
      </c>
      <c r="I251" s="222">
        <v>10.1</v>
      </c>
      <c r="J251" s="222">
        <f>ROUND(I251*H251,2)</f>
        <v>26.739999999999998</v>
      </c>
      <c r="K251" s="223"/>
      <c r="L251" s="35"/>
      <c r="M251" s="224" t="s">
        <v>1</v>
      </c>
      <c r="N251" s="225" t="s">
        <v>38</v>
      </c>
      <c r="O251" s="226">
        <v>0.024</v>
      </c>
      <c r="P251" s="226">
        <f>O251*H251</f>
        <v>0.063552000000000011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345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26.739999999999998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26.739999999999998</v>
      </c>
      <c r="BL251" s="14" t="s">
        <v>345</v>
      </c>
      <c r="BM251" s="228" t="s">
        <v>2233</v>
      </c>
    </row>
    <row r="252" s="2" customFormat="1" ht="21.75" customHeight="1">
      <c r="A252" s="29"/>
      <c r="B252" s="30"/>
      <c r="C252" s="217" t="s">
        <v>712</v>
      </c>
      <c r="D252" s="217" t="s">
        <v>284</v>
      </c>
      <c r="E252" s="218" t="s">
        <v>2086</v>
      </c>
      <c r="F252" s="219" t="s">
        <v>2087</v>
      </c>
      <c r="G252" s="220" t="s">
        <v>287</v>
      </c>
      <c r="H252" s="221">
        <v>15.593999999999999</v>
      </c>
      <c r="I252" s="222">
        <v>22</v>
      </c>
      <c r="J252" s="222">
        <f>ROUND(I252*H252,2)</f>
        <v>343.06999999999999</v>
      </c>
      <c r="K252" s="223"/>
      <c r="L252" s="35"/>
      <c r="M252" s="224" t="s">
        <v>1</v>
      </c>
      <c r="N252" s="225" t="s">
        <v>38</v>
      </c>
      <c r="O252" s="226">
        <v>0.053999999999999999</v>
      </c>
      <c r="P252" s="226">
        <f>O252*H252</f>
        <v>0.84207599999999994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345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343.06999999999999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343.06999999999999</v>
      </c>
      <c r="BL252" s="14" t="s">
        <v>345</v>
      </c>
      <c r="BM252" s="228" t="s">
        <v>2234</v>
      </c>
    </row>
    <row r="253" s="2" customFormat="1" ht="16.5" customHeight="1">
      <c r="A253" s="29"/>
      <c r="B253" s="30"/>
      <c r="C253" s="230" t="s">
        <v>716</v>
      </c>
      <c r="D253" s="230" t="s">
        <v>378</v>
      </c>
      <c r="E253" s="231" t="s">
        <v>2089</v>
      </c>
      <c r="F253" s="232" t="s">
        <v>2090</v>
      </c>
      <c r="G253" s="233" t="s">
        <v>429</v>
      </c>
      <c r="H253" s="234">
        <v>0.0060000000000000001</v>
      </c>
      <c r="I253" s="235">
        <v>48300</v>
      </c>
      <c r="J253" s="235">
        <f>ROUND(I253*H253,2)</f>
        <v>289.80000000000001</v>
      </c>
      <c r="K253" s="236"/>
      <c r="L253" s="237"/>
      <c r="M253" s="238" t="s">
        <v>1</v>
      </c>
      <c r="N253" s="239" t="s">
        <v>38</v>
      </c>
      <c r="O253" s="226">
        <v>0</v>
      </c>
      <c r="P253" s="226">
        <f>O253*H253</f>
        <v>0</v>
      </c>
      <c r="Q253" s="226">
        <v>1</v>
      </c>
      <c r="R253" s="226">
        <f>Q253*H253</f>
        <v>0.0060000000000000001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410</v>
      </c>
      <c r="AT253" s="228" t="s">
        <v>378</v>
      </c>
      <c r="AU253" s="228" t="s">
        <v>82</v>
      </c>
      <c r="AY253" s="14" t="s">
        <v>282</v>
      </c>
      <c r="BE253" s="229">
        <f>IF(N253="základní",J253,0)</f>
        <v>289.80000000000001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289.80000000000001</v>
      </c>
      <c r="BL253" s="14" t="s">
        <v>345</v>
      </c>
      <c r="BM253" s="228" t="s">
        <v>2091</v>
      </c>
    </row>
    <row r="254" s="2" customFormat="1" ht="21.75" customHeight="1">
      <c r="A254" s="29"/>
      <c r="B254" s="30"/>
      <c r="C254" s="217" t="s">
        <v>723</v>
      </c>
      <c r="D254" s="217" t="s">
        <v>284</v>
      </c>
      <c r="E254" s="218" t="s">
        <v>2092</v>
      </c>
      <c r="F254" s="219" t="s">
        <v>2093</v>
      </c>
      <c r="G254" s="220" t="s">
        <v>287</v>
      </c>
      <c r="H254" s="221">
        <v>2.6480000000000001</v>
      </c>
      <c r="I254" s="222">
        <v>102</v>
      </c>
      <c r="J254" s="222">
        <f>ROUND(I254*H254,2)</f>
        <v>270.10000000000002</v>
      </c>
      <c r="K254" s="223"/>
      <c r="L254" s="35"/>
      <c r="M254" s="224" t="s">
        <v>1</v>
      </c>
      <c r="N254" s="225" t="s">
        <v>38</v>
      </c>
      <c r="O254" s="226">
        <v>0.222</v>
      </c>
      <c r="P254" s="226">
        <f>O254*H254</f>
        <v>0.58785600000000005</v>
      </c>
      <c r="Q254" s="226">
        <v>0.00040000000000000002</v>
      </c>
      <c r="R254" s="226">
        <f>Q254*H254</f>
        <v>0.0010592000000000002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345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270.10000000000002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270.10000000000002</v>
      </c>
      <c r="BL254" s="14" t="s">
        <v>345</v>
      </c>
      <c r="BM254" s="228" t="s">
        <v>2235</v>
      </c>
    </row>
    <row r="255" s="2" customFormat="1" ht="21.75" customHeight="1">
      <c r="A255" s="29"/>
      <c r="B255" s="30"/>
      <c r="C255" s="217" t="s">
        <v>727</v>
      </c>
      <c r="D255" s="217" t="s">
        <v>284</v>
      </c>
      <c r="E255" s="218" t="s">
        <v>2095</v>
      </c>
      <c r="F255" s="219" t="s">
        <v>2096</v>
      </c>
      <c r="G255" s="220" t="s">
        <v>287</v>
      </c>
      <c r="H255" s="221">
        <v>15.593999999999999</v>
      </c>
      <c r="I255" s="222">
        <v>117</v>
      </c>
      <c r="J255" s="222">
        <f>ROUND(I255*H255,2)</f>
        <v>1824.5</v>
      </c>
      <c r="K255" s="223"/>
      <c r="L255" s="35"/>
      <c r="M255" s="224" t="s">
        <v>1</v>
      </c>
      <c r="N255" s="225" t="s">
        <v>38</v>
      </c>
      <c r="O255" s="226">
        <v>0.26000000000000001</v>
      </c>
      <c r="P255" s="226">
        <f>O255*H255</f>
        <v>4.0544399999999996</v>
      </c>
      <c r="Q255" s="226">
        <v>0.00040000000000000002</v>
      </c>
      <c r="R255" s="226">
        <f>Q255*H255</f>
        <v>0.0062376000000000003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345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1824.5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1824.5</v>
      </c>
      <c r="BL255" s="14" t="s">
        <v>345</v>
      </c>
      <c r="BM255" s="228" t="s">
        <v>2236</v>
      </c>
    </row>
    <row r="256" s="2" customFormat="1" ht="33" customHeight="1">
      <c r="A256" s="29"/>
      <c r="B256" s="30"/>
      <c r="C256" s="230" t="s">
        <v>731</v>
      </c>
      <c r="D256" s="230" t="s">
        <v>378</v>
      </c>
      <c r="E256" s="231" t="s">
        <v>2098</v>
      </c>
      <c r="F256" s="232" t="s">
        <v>2099</v>
      </c>
      <c r="G256" s="233" t="s">
        <v>287</v>
      </c>
      <c r="H256" s="234">
        <v>20.978000000000002</v>
      </c>
      <c r="I256" s="235">
        <v>100</v>
      </c>
      <c r="J256" s="235">
        <f>ROUND(I256*H256,2)</f>
        <v>2097.8000000000002</v>
      </c>
      <c r="K256" s="236"/>
      <c r="L256" s="237"/>
      <c r="M256" s="238" t="s">
        <v>1</v>
      </c>
      <c r="N256" s="239" t="s">
        <v>38</v>
      </c>
      <c r="O256" s="226">
        <v>0</v>
      </c>
      <c r="P256" s="226">
        <f>O256*H256</f>
        <v>0</v>
      </c>
      <c r="Q256" s="226">
        <v>0.0054000000000000003</v>
      </c>
      <c r="R256" s="226">
        <f>Q256*H256</f>
        <v>0.11328120000000001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410</v>
      </c>
      <c r="AT256" s="228" t="s">
        <v>378</v>
      </c>
      <c r="AU256" s="228" t="s">
        <v>82</v>
      </c>
      <c r="AY256" s="14" t="s">
        <v>282</v>
      </c>
      <c r="BE256" s="229">
        <f>IF(N256="základní",J256,0)</f>
        <v>2097.8000000000002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2097.8000000000002</v>
      </c>
      <c r="BL256" s="14" t="s">
        <v>345</v>
      </c>
      <c r="BM256" s="228" t="s">
        <v>2100</v>
      </c>
    </row>
    <row r="257" s="2" customFormat="1" ht="21.75" customHeight="1">
      <c r="A257" s="29"/>
      <c r="B257" s="30"/>
      <c r="C257" s="217" t="s">
        <v>735</v>
      </c>
      <c r="D257" s="217" t="s">
        <v>284</v>
      </c>
      <c r="E257" s="218" t="s">
        <v>2101</v>
      </c>
      <c r="F257" s="219" t="s">
        <v>2102</v>
      </c>
      <c r="G257" s="220" t="s">
        <v>429</v>
      </c>
      <c r="H257" s="221">
        <v>0.127</v>
      </c>
      <c r="I257" s="222">
        <v>992</v>
      </c>
      <c r="J257" s="222">
        <f>ROUND(I257*H257,2)</f>
        <v>125.98</v>
      </c>
      <c r="K257" s="223"/>
      <c r="L257" s="35"/>
      <c r="M257" s="224" t="s">
        <v>1</v>
      </c>
      <c r="N257" s="225" t="s">
        <v>38</v>
      </c>
      <c r="O257" s="226">
        <v>1.567</v>
      </c>
      <c r="P257" s="226">
        <f>O257*H257</f>
        <v>0.19900899999999999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345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125.98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125.98</v>
      </c>
      <c r="BL257" s="14" t="s">
        <v>345</v>
      </c>
      <c r="BM257" s="228" t="s">
        <v>2103</v>
      </c>
    </row>
    <row r="258" s="12" customFormat="1" ht="22.8" customHeight="1">
      <c r="A258" s="12"/>
      <c r="B258" s="202"/>
      <c r="C258" s="203"/>
      <c r="D258" s="204" t="s">
        <v>72</v>
      </c>
      <c r="E258" s="215" t="s">
        <v>2104</v>
      </c>
      <c r="F258" s="215" t="s">
        <v>2105</v>
      </c>
      <c r="G258" s="203"/>
      <c r="H258" s="203"/>
      <c r="I258" s="203"/>
      <c r="J258" s="216">
        <f>BK258</f>
        <v>36879.739999999998</v>
      </c>
      <c r="K258" s="203"/>
      <c r="L258" s="207"/>
      <c r="M258" s="208"/>
      <c r="N258" s="209"/>
      <c r="O258" s="209"/>
      <c r="P258" s="210">
        <f>SUM(P259:P263)</f>
        <v>5.9850510000000003</v>
      </c>
      <c r="Q258" s="209"/>
      <c r="R258" s="210">
        <f>SUM(R259:R263)</f>
        <v>0.13392000000000001</v>
      </c>
      <c r="S258" s="209"/>
      <c r="T258" s="211">
        <f>SUM(T259:T263)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12" t="s">
        <v>82</v>
      </c>
      <c r="AT258" s="213" t="s">
        <v>72</v>
      </c>
      <c r="AU258" s="213" t="s">
        <v>80</v>
      </c>
      <c r="AY258" s="212" t="s">
        <v>282</v>
      </c>
      <c r="BK258" s="214">
        <f>SUM(BK259:BK263)</f>
        <v>36879.739999999998</v>
      </c>
    </row>
    <row r="259" s="2" customFormat="1" ht="21.75" customHeight="1">
      <c r="A259" s="29"/>
      <c r="B259" s="30"/>
      <c r="C259" s="217" t="s">
        <v>739</v>
      </c>
      <c r="D259" s="217" t="s">
        <v>284</v>
      </c>
      <c r="E259" s="218" t="s">
        <v>2106</v>
      </c>
      <c r="F259" s="219" t="s">
        <v>2107</v>
      </c>
      <c r="G259" s="220" t="s">
        <v>287</v>
      </c>
      <c r="H259" s="221">
        <v>12.321</v>
      </c>
      <c r="I259" s="222">
        <v>163</v>
      </c>
      <c r="J259" s="222">
        <f>ROUND(I259*H259,2)</f>
        <v>2008.3199999999999</v>
      </c>
      <c r="K259" s="223"/>
      <c r="L259" s="35"/>
      <c r="M259" s="224" t="s">
        <v>1</v>
      </c>
      <c r="N259" s="225" t="s">
        <v>38</v>
      </c>
      <c r="O259" s="226">
        <v>0.21099999999999999</v>
      </c>
      <c r="P259" s="226">
        <f>O259*H259</f>
        <v>2.5997309999999998</v>
      </c>
      <c r="Q259" s="226">
        <v>0.0060000000000000001</v>
      </c>
      <c r="R259" s="226">
        <f>Q259*H259</f>
        <v>0.073926000000000006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345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2008.3199999999999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2008.3199999999999</v>
      </c>
      <c r="BL259" s="14" t="s">
        <v>345</v>
      </c>
      <c r="BM259" s="228" t="s">
        <v>1343</v>
      </c>
    </row>
    <row r="260" s="2" customFormat="1" ht="16.5" customHeight="1">
      <c r="A260" s="29"/>
      <c r="B260" s="30"/>
      <c r="C260" s="230" t="s">
        <v>743</v>
      </c>
      <c r="D260" s="230" t="s">
        <v>378</v>
      </c>
      <c r="E260" s="231" t="s">
        <v>2108</v>
      </c>
      <c r="F260" s="232" t="s">
        <v>2109</v>
      </c>
      <c r="G260" s="233" t="s">
        <v>287</v>
      </c>
      <c r="H260" s="234">
        <v>14.169000000000001</v>
      </c>
      <c r="I260" s="235">
        <v>2226</v>
      </c>
      <c r="J260" s="235">
        <f>ROUND(I260*H260,2)</f>
        <v>31540.189999999999</v>
      </c>
      <c r="K260" s="236"/>
      <c r="L260" s="237"/>
      <c r="M260" s="238" t="s">
        <v>1</v>
      </c>
      <c r="N260" s="239" t="s">
        <v>38</v>
      </c>
      <c r="O260" s="226">
        <v>0</v>
      </c>
      <c r="P260" s="226">
        <f>O260*H260</f>
        <v>0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410</v>
      </c>
      <c r="AT260" s="228" t="s">
        <v>378</v>
      </c>
      <c r="AU260" s="228" t="s">
        <v>82</v>
      </c>
      <c r="AY260" s="14" t="s">
        <v>282</v>
      </c>
      <c r="BE260" s="229">
        <f>IF(N260="základní",J260,0)</f>
        <v>31540.189999999999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31540.189999999999</v>
      </c>
      <c r="BL260" s="14" t="s">
        <v>345</v>
      </c>
      <c r="BM260" s="228" t="s">
        <v>1345</v>
      </c>
    </row>
    <row r="261" s="2" customFormat="1" ht="21.75" customHeight="1">
      <c r="A261" s="29"/>
      <c r="B261" s="30"/>
      <c r="C261" s="217" t="s">
        <v>747</v>
      </c>
      <c r="D261" s="217" t="s">
        <v>284</v>
      </c>
      <c r="E261" s="218" t="s">
        <v>2110</v>
      </c>
      <c r="F261" s="219" t="s">
        <v>2111</v>
      </c>
      <c r="G261" s="220" t="s">
        <v>287</v>
      </c>
      <c r="H261" s="221">
        <v>15.84</v>
      </c>
      <c r="I261" s="222">
        <v>121</v>
      </c>
      <c r="J261" s="222">
        <f>ROUND(I261*H261,2)</f>
        <v>1916.6400000000001</v>
      </c>
      <c r="K261" s="223"/>
      <c r="L261" s="35"/>
      <c r="M261" s="224" t="s">
        <v>1</v>
      </c>
      <c r="N261" s="225" t="s">
        <v>38</v>
      </c>
      <c r="O261" s="226">
        <v>0.19900000000000001</v>
      </c>
      <c r="P261" s="226">
        <f>O261*H261</f>
        <v>3.1521600000000003</v>
      </c>
      <c r="Q261" s="226">
        <v>0.0030000000000000001</v>
      </c>
      <c r="R261" s="226">
        <f>Q261*H261</f>
        <v>0.04752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345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1916.6400000000001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1916.6400000000001</v>
      </c>
      <c r="BL261" s="14" t="s">
        <v>345</v>
      </c>
      <c r="BM261" s="228" t="s">
        <v>2112</v>
      </c>
    </row>
    <row r="262" s="2" customFormat="1" ht="16.5" customHeight="1">
      <c r="A262" s="29"/>
      <c r="B262" s="30"/>
      <c r="C262" s="230" t="s">
        <v>751</v>
      </c>
      <c r="D262" s="230" t="s">
        <v>378</v>
      </c>
      <c r="E262" s="231" t="s">
        <v>2113</v>
      </c>
      <c r="F262" s="232" t="s">
        <v>2114</v>
      </c>
      <c r="G262" s="233" t="s">
        <v>287</v>
      </c>
      <c r="H262" s="234">
        <v>16.632000000000001</v>
      </c>
      <c r="I262" s="235">
        <v>77.599999999999994</v>
      </c>
      <c r="J262" s="235">
        <f>ROUND(I262*H262,2)</f>
        <v>1290.6400000000001</v>
      </c>
      <c r="K262" s="236"/>
      <c r="L262" s="237"/>
      <c r="M262" s="238" t="s">
        <v>1</v>
      </c>
      <c r="N262" s="239" t="s">
        <v>38</v>
      </c>
      <c r="O262" s="226">
        <v>0</v>
      </c>
      <c r="P262" s="226">
        <f>O262*H262</f>
        <v>0</v>
      </c>
      <c r="Q262" s="226">
        <v>0.00075000000000000002</v>
      </c>
      <c r="R262" s="226">
        <f>Q262*H262</f>
        <v>0.012474000000000001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410</v>
      </c>
      <c r="AT262" s="228" t="s">
        <v>378</v>
      </c>
      <c r="AU262" s="228" t="s">
        <v>82</v>
      </c>
      <c r="AY262" s="14" t="s">
        <v>282</v>
      </c>
      <c r="BE262" s="229">
        <f>IF(N262="základní",J262,0)</f>
        <v>1290.6400000000001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1290.6400000000001</v>
      </c>
      <c r="BL262" s="14" t="s">
        <v>345</v>
      </c>
      <c r="BM262" s="228" t="s">
        <v>2115</v>
      </c>
    </row>
    <row r="263" s="2" customFormat="1" ht="21.75" customHeight="1">
      <c r="A263" s="29"/>
      <c r="B263" s="30"/>
      <c r="C263" s="217" t="s">
        <v>757</v>
      </c>
      <c r="D263" s="217" t="s">
        <v>284</v>
      </c>
      <c r="E263" s="218" t="s">
        <v>2116</v>
      </c>
      <c r="F263" s="219" t="s">
        <v>2117</v>
      </c>
      <c r="G263" s="220" t="s">
        <v>429</v>
      </c>
      <c r="H263" s="221">
        <v>0.13400000000000001</v>
      </c>
      <c r="I263" s="222">
        <v>925</v>
      </c>
      <c r="J263" s="222">
        <f>ROUND(I263*H263,2)</f>
        <v>123.95</v>
      </c>
      <c r="K263" s="223"/>
      <c r="L263" s="35"/>
      <c r="M263" s="240" t="s">
        <v>1</v>
      </c>
      <c r="N263" s="241" t="s">
        <v>38</v>
      </c>
      <c r="O263" s="242">
        <v>1.74</v>
      </c>
      <c r="P263" s="242">
        <f>O263*H263</f>
        <v>0.23316000000000001</v>
      </c>
      <c r="Q263" s="242">
        <v>0</v>
      </c>
      <c r="R263" s="242">
        <f>Q263*H263</f>
        <v>0</v>
      </c>
      <c r="S263" s="242">
        <v>0</v>
      </c>
      <c r="T263" s="243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345</v>
      </c>
      <c r="AT263" s="228" t="s">
        <v>284</v>
      </c>
      <c r="AU263" s="228" t="s">
        <v>82</v>
      </c>
      <c r="AY263" s="14" t="s">
        <v>282</v>
      </c>
      <c r="BE263" s="229">
        <f>IF(N263="základní",J263,0)</f>
        <v>123.95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123.95</v>
      </c>
      <c r="BL263" s="14" t="s">
        <v>345</v>
      </c>
      <c r="BM263" s="228" t="s">
        <v>2118</v>
      </c>
    </row>
    <row r="264" s="2" customFormat="1" ht="6.96" customHeight="1">
      <c r="A264" s="29"/>
      <c r="B264" s="56"/>
      <c r="C264" s="57"/>
      <c r="D264" s="57"/>
      <c r="E264" s="57"/>
      <c r="F264" s="57"/>
      <c r="G264" s="57"/>
      <c r="H264" s="57"/>
      <c r="I264" s="57"/>
      <c r="J264" s="57"/>
      <c r="K264" s="57"/>
      <c r="L264" s="35"/>
      <c r="M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</row>
  </sheetData>
  <sheetProtection sheet="1" autoFilter="0" formatColumns="0" formatRows="0" objects="1" scenarios="1" spinCount="100000" saltValue="3V0ehAswqWqJQjp7LXpkr5q7/BcLDMz2VATP51piSza7bHqH8IyTiMVy2onnqngQGUYIGpOBH6xwmYIF7/lHbQ==" hashValue="5pCcpCaVrZxVxBt71p8mUAzna282zG8sYqdnAW+wNs4SEilfh341+JTIWCgJvS/7bcLcQ+TSM7f+IZcfpL2k8A==" algorithmName="SHA-512" password="CC35"/>
  <autoFilter ref="C135:K26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2:H122"/>
    <mergeCell ref="E126:H126"/>
    <mergeCell ref="E124:H124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171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1822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2249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ROUND(J137, 2)</f>
        <v>1863623.01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ROUND((SUM(BE137:BE271)),  2)</f>
        <v>1863623.01</v>
      </c>
      <c r="G37" s="29"/>
      <c r="H37" s="29"/>
      <c r="I37" s="155">
        <v>0.20999999999999999</v>
      </c>
      <c r="J37" s="154">
        <f>ROUND(((SUM(BE137:BE271))*I37),  2)</f>
        <v>391360.83000000002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ROUND((SUM(BF137:BF271)),  2)</f>
        <v>0</v>
      </c>
      <c r="G38" s="29"/>
      <c r="H38" s="29"/>
      <c r="I38" s="155">
        <v>0.14999999999999999</v>
      </c>
      <c r="J38" s="154">
        <f>ROUND(((SUM(BF137:BF271))*I38),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ROUND((SUM(BG137:BG271)),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ROUND((SUM(BH137:BH271)),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ROUND((SUM(BI137:BI271)),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2254983.8399999999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1822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003.1-6 - ČSOV 6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J137</f>
        <v>1863623.0100000002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255</v>
      </c>
      <c r="E101" s="182"/>
      <c r="F101" s="182"/>
      <c r="G101" s="182"/>
      <c r="H101" s="182"/>
      <c r="I101" s="182"/>
      <c r="J101" s="183">
        <f>J138</f>
        <v>1821765.2800000003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5"/>
      <c r="C102" s="123"/>
      <c r="D102" s="186" t="s">
        <v>256</v>
      </c>
      <c r="E102" s="187"/>
      <c r="F102" s="187"/>
      <c r="G102" s="187"/>
      <c r="H102" s="187"/>
      <c r="I102" s="187"/>
      <c r="J102" s="188">
        <f>J139</f>
        <v>308313.80000000005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257</v>
      </c>
      <c r="E103" s="187"/>
      <c r="F103" s="187"/>
      <c r="G103" s="187"/>
      <c r="H103" s="187"/>
      <c r="I103" s="187"/>
      <c r="J103" s="188">
        <f>J174</f>
        <v>34251.419999999998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2250</v>
      </c>
      <c r="E104" s="187"/>
      <c r="F104" s="187"/>
      <c r="G104" s="187"/>
      <c r="H104" s="187"/>
      <c r="I104" s="187"/>
      <c r="J104" s="188">
        <f>J185</f>
        <v>814361.90000000002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258</v>
      </c>
      <c r="E105" s="187"/>
      <c r="F105" s="187"/>
      <c r="G105" s="187"/>
      <c r="H105" s="187"/>
      <c r="I105" s="187"/>
      <c r="J105" s="188">
        <f>J195</f>
        <v>233274.32000000001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260</v>
      </c>
      <c r="E106" s="187"/>
      <c r="F106" s="187"/>
      <c r="G106" s="187"/>
      <c r="H106" s="187"/>
      <c r="I106" s="187"/>
      <c r="J106" s="188">
        <f>J215</f>
        <v>109837.58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1825</v>
      </c>
      <c r="E107" s="187"/>
      <c r="F107" s="187"/>
      <c r="G107" s="187"/>
      <c r="H107" s="187"/>
      <c r="I107" s="187"/>
      <c r="J107" s="188">
        <f>J226</f>
        <v>13636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261</v>
      </c>
      <c r="E108" s="187"/>
      <c r="F108" s="187"/>
      <c r="G108" s="187"/>
      <c r="H108" s="187"/>
      <c r="I108" s="187"/>
      <c r="J108" s="188">
        <f>J228</f>
        <v>70960.75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5"/>
      <c r="C109" s="123"/>
      <c r="D109" s="186" t="s">
        <v>262</v>
      </c>
      <c r="E109" s="187"/>
      <c r="F109" s="187"/>
      <c r="G109" s="187"/>
      <c r="H109" s="187"/>
      <c r="I109" s="187"/>
      <c r="J109" s="188">
        <f>J238</f>
        <v>114309.70000000001</v>
      </c>
      <c r="K109" s="123"/>
      <c r="L109" s="18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5"/>
      <c r="C110" s="123"/>
      <c r="D110" s="186" t="s">
        <v>264</v>
      </c>
      <c r="E110" s="187"/>
      <c r="F110" s="187"/>
      <c r="G110" s="187"/>
      <c r="H110" s="187"/>
      <c r="I110" s="187"/>
      <c r="J110" s="188">
        <f>J255</f>
        <v>122819.81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79"/>
      <c r="C111" s="180"/>
      <c r="D111" s="181" t="s">
        <v>1826</v>
      </c>
      <c r="E111" s="182"/>
      <c r="F111" s="182"/>
      <c r="G111" s="182"/>
      <c r="H111" s="182"/>
      <c r="I111" s="182"/>
      <c r="J111" s="183">
        <f>J257</f>
        <v>41857.729999999996</v>
      </c>
      <c r="K111" s="180"/>
      <c r="L111" s="184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85"/>
      <c r="C112" s="123"/>
      <c r="D112" s="186" t="s">
        <v>1827</v>
      </c>
      <c r="E112" s="187"/>
      <c r="F112" s="187"/>
      <c r="G112" s="187"/>
      <c r="H112" s="187"/>
      <c r="I112" s="187"/>
      <c r="J112" s="188">
        <f>J258</f>
        <v>4977.9899999999998</v>
      </c>
      <c r="K112" s="123"/>
      <c r="L112" s="18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85"/>
      <c r="C113" s="123"/>
      <c r="D113" s="186" t="s">
        <v>1828</v>
      </c>
      <c r="E113" s="187"/>
      <c r="F113" s="187"/>
      <c r="G113" s="187"/>
      <c r="H113" s="187"/>
      <c r="I113" s="187"/>
      <c r="J113" s="188">
        <f>J266</f>
        <v>36879.739999999998</v>
      </c>
      <c r="K113" s="123"/>
      <c r="L113" s="18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29"/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6.96" customHeight="1">
      <c r="A115" s="29"/>
      <c r="B115" s="56"/>
      <c r="C115" s="57"/>
      <c r="D115" s="57"/>
      <c r="E115" s="57"/>
      <c r="F115" s="57"/>
      <c r="G115" s="57"/>
      <c r="H115" s="57"/>
      <c r="I115" s="57"/>
      <c r="J115" s="57"/>
      <c r="K115" s="57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9" s="2" customFormat="1" ht="6.96" customHeight="1">
      <c r="A119" s="29"/>
      <c r="B119" s="58"/>
      <c r="C119" s="59"/>
      <c r="D119" s="59"/>
      <c r="E119" s="59"/>
      <c r="F119" s="59"/>
      <c r="G119" s="59"/>
      <c r="H119" s="59"/>
      <c r="I119" s="59"/>
      <c r="J119" s="59"/>
      <c r="K119" s="59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24.96" customHeight="1">
      <c r="A120" s="29"/>
      <c r="B120" s="30"/>
      <c r="C120" s="20" t="s">
        <v>267</v>
      </c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6.96" customHeight="1">
      <c r="A121" s="29"/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2" customHeight="1">
      <c r="A122" s="29"/>
      <c r="B122" s="30"/>
      <c r="C122" s="26" t="s">
        <v>14</v>
      </c>
      <c r="D122" s="31"/>
      <c r="E122" s="31"/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26.25" customHeight="1">
      <c r="A123" s="29"/>
      <c r="B123" s="30"/>
      <c r="C123" s="31"/>
      <c r="D123" s="31"/>
      <c r="E123" s="174" t="str">
        <f>E7</f>
        <v>Kanalizace a ČOV pro obec Horní Kruty, místní část Dolní Kruty, Přestavlky a Bohouňovice II</v>
      </c>
      <c r="F123" s="26"/>
      <c r="G123" s="26"/>
      <c r="H123" s="26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1" customFormat="1" ht="12" customHeight="1">
      <c r="B124" s="18"/>
      <c r="C124" s="26" t="s">
        <v>246</v>
      </c>
      <c r="D124" s="19"/>
      <c r="E124" s="19"/>
      <c r="F124" s="19"/>
      <c r="G124" s="19"/>
      <c r="H124" s="19"/>
      <c r="I124" s="19"/>
      <c r="J124" s="19"/>
      <c r="K124" s="19"/>
      <c r="L124" s="17"/>
    </row>
    <row r="125" s="1" customFormat="1" ht="16.5" customHeight="1">
      <c r="B125" s="18"/>
      <c r="C125" s="19"/>
      <c r="D125" s="19"/>
      <c r="E125" s="174" t="s">
        <v>1821</v>
      </c>
      <c r="F125" s="19"/>
      <c r="G125" s="19"/>
      <c r="H125" s="19"/>
      <c r="I125" s="19"/>
      <c r="J125" s="19"/>
      <c r="K125" s="19"/>
      <c r="L125" s="17"/>
    </row>
    <row r="126" s="1" customFormat="1" ht="12" customHeight="1">
      <c r="B126" s="18"/>
      <c r="C126" s="26" t="s">
        <v>248</v>
      </c>
      <c r="D126" s="19"/>
      <c r="E126" s="19"/>
      <c r="F126" s="19"/>
      <c r="G126" s="19"/>
      <c r="H126" s="19"/>
      <c r="I126" s="19"/>
      <c r="J126" s="19"/>
      <c r="K126" s="19"/>
      <c r="L126" s="17"/>
    </row>
    <row r="127" s="2" customFormat="1" ht="16.5" customHeight="1">
      <c r="A127" s="29"/>
      <c r="B127" s="30"/>
      <c r="C127" s="31"/>
      <c r="D127" s="31"/>
      <c r="E127" s="244" t="s">
        <v>1822</v>
      </c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2" customHeight="1">
      <c r="A128" s="29"/>
      <c r="B128" s="30"/>
      <c r="C128" s="26" t="s">
        <v>1823</v>
      </c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6.5" customHeight="1">
      <c r="A129" s="29"/>
      <c r="B129" s="30"/>
      <c r="C129" s="31"/>
      <c r="D129" s="31"/>
      <c r="E129" s="66" t="str">
        <f>E13</f>
        <v>003.1-6 - ČSOV 6</v>
      </c>
      <c r="F129" s="31"/>
      <c r="G129" s="31"/>
      <c r="H129" s="31"/>
      <c r="I129" s="31"/>
      <c r="J129" s="31"/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6.96" customHeight="1">
      <c r="A130" s="29"/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2" customFormat="1" ht="12" customHeight="1">
      <c r="A131" s="29"/>
      <c r="B131" s="30"/>
      <c r="C131" s="26" t="s">
        <v>18</v>
      </c>
      <c r="D131" s="31"/>
      <c r="E131" s="31"/>
      <c r="F131" s="23" t="str">
        <f>F16</f>
        <v>Horní Kruty, místní část Dolní Kruty, Přestavlky a</v>
      </c>
      <c r="G131" s="31"/>
      <c r="H131" s="31"/>
      <c r="I131" s="26" t="s">
        <v>20</v>
      </c>
      <c r="J131" s="69" t="str">
        <f>IF(J16="","",J16)</f>
        <v>10. 2. 2021</v>
      </c>
      <c r="K131" s="31"/>
      <c r="L131" s="53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="2" customFormat="1" ht="6.96" customHeight="1">
      <c r="A132" s="29"/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53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="2" customFormat="1" ht="40.05" customHeight="1">
      <c r="A133" s="29"/>
      <c r="B133" s="30"/>
      <c r="C133" s="26" t="s">
        <v>22</v>
      </c>
      <c r="D133" s="31"/>
      <c r="E133" s="31"/>
      <c r="F133" s="23" t="str">
        <f>E19</f>
        <v>Obec Horní Kruty</v>
      </c>
      <c r="G133" s="31"/>
      <c r="H133" s="31"/>
      <c r="I133" s="26" t="s">
        <v>28</v>
      </c>
      <c r="J133" s="27" t="str">
        <f>E25</f>
        <v>Vodohospodářské inženýrské služby a.s.</v>
      </c>
      <c r="K133" s="31"/>
      <c r="L133" s="53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="2" customFormat="1" ht="15.15" customHeight="1">
      <c r="A134" s="29"/>
      <c r="B134" s="30"/>
      <c r="C134" s="26" t="s">
        <v>26</v>
      </c>
      <c r="D134" s="31"/>
      <c r="E134" s="31"/>
      <c r="F134" s="23" t="str">
        <f>IF(E22="","",E22)</f>
        <v xml:space="preserve"> </v>
      </c>
      <c r="G134" s="31"/>
      <c r="H134" s="31"/>
      <c r="I134" s="26" t="s">
        <v>31</v>
      </c>
      <c r="J134" s="27" t="str">
        <f>E28</f>
        <v xml:space="preserve"> </v>
      </c>
      <c r="K134" s="31"/>
      <c r="L134" s="53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="2" customFormat="1" ht="10.32" customHeight="1">
      <c r="A135" s="29"/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53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="11" customFormat="1" ht="29.28" customHeight="1">
      <c r="A136" s="190"/>
      <c r="B136" s="191"/>
      <c r="C136" s="192" t="s">
        <v>268</v>
      </c>
      <c r="D136" s="193" t="s">
        <v>58</v>
      </c>
      <c r="E136" s="193" t="s">
        <v>54</v>
      </c>
      <c r="F136" s="193" t="s">
        <v>55</v>
      </c>
      <c r="G136" s="193" t="s">
        <v>269</v>
      </c>
      <c r="H136" s="193" t="s">
        <v>270</v>
      </c>
      <c r="I136" s="193" t="s">
        <v>271</v>
      </c>
      <c r="J136" s="194" t="s">
        <v>252</v>
      </c>
      <c r="K136" s="195" t="s">
        <v>272</v>
      </c>
      <c r="L136" s="196"/>
      <c r="M136" s="90" t="s">
        <v>1</v>
      </c>
      <c r="N136" s="91" t="s">
        <v>37</v>
      </c>
      <c r="O136" s="91" t="s">
        <v>273</v>
      </c>
      <c r="P136" s="91" t="s">
        <v>274</v>
      </c>
      <c r="Q136" s="91" t="s">
        <v>275</v>
      </c>
      <c r="R136" s="91" t="s">
        <v>276</v>
      </c>
      <c r="S136" s="91" t="s">
        <v>277</v>
      </c>
      <c r="T136" s="92" t="s">
        <v>278</v>
      </c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</row>
    <row r="137" s="2" customFormat="1" ht="22.8" customHeight="1">
      <c r="A137" s="29"/>
      <c r="B137" s="30"/>
      <c r="C137" s="97" t="s">
        <v>279</v>
      </c>
      <c r="D137" s="31"/>
      <c r="E137" s="31"/>
      <c r="F137" s="31"/>
      <c r="G137" s="31"/>
      <c r="H137" s="31"/>
      <c r="I137" s="31"/>
      <c r="J137" s="197">
        <f>BK137</f>
        <v>1863623.0100000002</v>
      </c>
      <c r="K137" s="31"/>
      <c r="L137" s="35"/>
      <c r="M137" s="93"/>
      <c r="N137" s="198"/>
      <c r="O137" s="94"/>
      <c r="P137" s="199">
        <f>P138+P257</f>
        <v>1292.3326860000002</v>
      </c>
      <c r="Q137" s="94"/>
      <c r="R137" s="199">
        <f>R138+R257</f>
        <v>186.37302459000003</v>
      </c>
      <c r="S137" s="94"/>
      <c r="T137" s="200">
        <f>T138+T257</f>
        <v>0.10755000000000001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T137" s="14" t="s">
        <v>72</v>
      </c>
      <c r="AU137" s="14" t="s">
        <v>254</v>
      </c>
      <c r="BK137" s="201">
        <f>BK138+BK257</f>
        <v>1863623.0100000002</v>
      </c>
    </row>
    <row r="138" s="12" customFormat="1" ht="25.92" customHeight="1">
      <c r="A138" s="12"/>
      <c r="B138" s="202"/>
      <c r="C138" s="203"/>
      <c r="D138" s="204" t="s">
        <v>72</v>
      </c>
      <c r="E138" s="205" t="s">
        <v>280</v>
      </c>
      <c r="F138" s="205" t="s">
        <v>281</v>
      </c>
      <c r="G138" s="203"/>
      <c r="H138" s="203"/>
      <c r="I138" s="203"/>
      <c r="J138" s="206">
        <f>BK138</f>
        <v>1821765.2800000003</v>
      </c>
      <c r="K138" s="203"/>
      <c r="L138" s="207"/>
      <c r="M138" s="208"/>
      <c r="N138" s="209"/>
      <c r="O138" s="209"/>
      <c r="P138" s="210">
        <f>P139+P174+P185+P195+P215+P226+P228+P238+P255</f>
        <v>1280.6007020000002</v>
      </c>
      <c r="Q138" s="209"/>
      <c r="R138" s="210">
        <f>R139+R174+R185+R195+R215+R226+R228+R238+R255</f>
        <v>186.11252659000002</v>
      </c>
      <c r="S138" s="209"/>
      <c r="T138" s="211">
        <f>T139+T174+T185+T195+T215+T226+T228+T238+T255</f>
        <v>0.10755000000000001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2" t="s">
        <v>80</v>
      </c>
      <c r="AT138" s="213" t="s">
        <v>72</v>
      </c>
      <c r="AU138" s="213" t="s">
        <v>73</v>
      </c>
      <c r="AY138" s="212" t="s">
        <v>282</v>
      </c>
      <c r="BK138" s="214">
        <f>BK139+BK174+BK185+BK195+BK215+BK226+BK228+BK238+BK255</f>
        <v>1821765.2800000003</v>
      </c>
    </row>
    <row r="139" s="12" customFormat="1" ht="22.8" customHeight="1">
      <c r="A139" s="12"/>
      <c r="B139" s="202"/>
      <c r="C139" s="203"/>
      <c r="D139" s="204" t="s">
        <v>72</v>
      </c>
      <c r="E139" s="215" t="s">
        <v>80</v>
      </c>
      <c r="F139" s="215" t="s">
        <v>283</v>
      </c>
      <c r="G139" s="203"/>
      <c r="H139" s="203"/>
      <c r="I139" s="203"/>
      <c r="J139" s="216">
        <f>BK139</f>
        <v>308313.80000000005</v>
      </c>
      <c r="K139" s="203"/>
      <c r="L139" s="207"/>
      <c r="M139" s="208"/>
      <c r="N139" s="209"/>
      <c r="O139" s="209"/>
      <c r="P139" s="210">
        <f>SUM(P140:P173)</f>
        <v>425.78046899999998</v>
      </c>
      <c r="Q139" s="209"/>
      <c r="R139" s="210">
        <f>SUM(R140:R173)</f>
        <v>0.12601399999999999</v>
      </c>
      <c r="S139" s="209"/>
      <c r="T139" s="211">
        <f>SUM(T140:T173)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2" t="s">
        <v>80</v>
      </c>
      <c r="AT139" s="213" t="s">
        <v>72</v>
      </c>
      <c r="AU139" s="213" t="s">
        <v>80</v>
      </c>
      <c r="AY139" s="212" t="s">
        <v>282</v>
      </c>
      <c r="BK139" s="214">
        <f>SUM(BK140:BK173)</f>
        <v>308313.80000000005</v>
      </c>
    </row>
    <row r="140" s="2" customFormat="1" ht="16.5" customHeight="1">
      <c r="A140" s="29"/>
      <c r="B140" s="30"/>
      <c r="C140" s="217" t="s">
        <v>80</v>
      </c>
      <c r="D140" s="217" t="s">
        <v>284</v>
      </c>
      <c r="E140" s="218" t="s">
        <v>320</v>
      </c>
      <c r="F140" s="219" t="s">
        <v>321</v>
      </c>
      <c r="G140" s="220" t="s">
        <v>322</v>
      </c>
      <c r="H140" s="221">
        <v>15</v>
      </c>
      <c r="I140" s="222">
        <v>273</v>
      </c>
      <c r="J140" s="222">
        <f>ROUND(I140*H140,2)</f>
        <v>4095</v>
      </c>
      <c r="K140" s="223"/>
      <c r="L140" s="35"/>
      <c r="M140" s="224" t="s">
        <v>1</v>
      </c>
      <c r="N140" s="225" t="s">
        <v>38</v>
      </c>
      <c r="O140" s="226">
        <v>0.30299999999999999</v>
      </c>
      <c r="P140" s="226">
        <f>O140*H140</f>
        <v>4.5449999999999999</v>
      </c>
      <c r="Q140" s="226">
        <v>0.0071900000000000002</v>
      </c>
      <c r="R140" s="226">
        <f>Q140*H140</f>
        <v>0.10785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4095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4095</v>
      </c>
      <c r="BL140" s="14" t="s">
        <v>288</v>
      </c>
      <c r="BM140" s="228" t="s">
        <v>1830</v>
      </c>
    </row>
    <row r="141" s="2" customFormat="1" ht="21.75" customHeight="1">
      <c r="A141" s="29"/>
      <c r="B141" s="30"/>
      <c r="C141" s="217" t="s">
        <v>82</v>
      </c>
      <c r="D141" s="217" t="s">
        <v>284</v>
      </c>
      <c r="E141" s="218" t="s">
        <v>325</v>
      </c>
      <c r="F141" s="219" t="s">
        <v>326</v>
      </c>
      <c r="G141" s="220" t="s">
        <v>327</v>
      </c>
      <c r="H141" s="221">
        <v>84</v>
      </c>
      <c r="I141" s="222">
        <v>74.900000000000006</v>
      </c>
      <c r="J141" s="222">
        <f>ROUND(I141*H141,2)</f>
        <v>6291.6000000000004</v>
      </c>
      <c r="K141" s="223"/>
      <c r="L141" s="35"/>
      <c r="M141" s="224" t="s">
        <v>1</v>
      </c>
      <c r="N141" s="225" t="s">
        <v>38</v>
      </c>
      <c r="O141" s="226">
        <v>0.184</v>
      </c>
      <c r="P141" s="226">
        <f>O141*H141</f>
        <v>15.456</v>
      </c>
      <c r="Q141" s="226">
        <v>3.0000000000000001E-05</v>
      </c>
      <c r="R141" s="226">
        <f>Q141*H141</f>
        <v>0.0025200000000000001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6291.6000000000004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6291.6000000000004</v>
      </c>
      <c r="BL141" s="14" t="s">
        <v>288</v>
      </c>
      <c r="BM141" s="228" t="s">
        <v>1831</v>
      </c>
    </row>
    <row r="142" s="2" customFormat="1" ht="21.75" customHeight="1">
      <c r="A142" s="29"/>
      <c r="B142" s="30"/>
      <c r="C142" s="217" t="s">
        <v>155</v>
      </c>
      <c r="D142" s="217" t="s">
        <v>284</v>
      </c>
      <c r="E142" s="218" t="s">
        <v>330</v>
      </c>
      <c r="F142" s="219" t="s">
        <v>331</v>
      </c>
      <c r="G142" s="220" t="s">
        <v>332</v>
      </c>
      <c r="H142" s="221">
        <v>7</v>
      </c>
      <c r="I142" s="222">
        <v>43.899999999999999</v>
      </c>
      <c r="J142" s="222">
        <f>ROUND(I142*H142,2)</f>
        <v>307.30000000000001</v>
      </c>
      <c r="K142" s="223"/>
      <c r="L142" s="35"/>
      <c r="M142" s="224" t="s">
        <v>1</v>
      </c>
      <c r="N142" s="225" t="s">
        <v>38</v>
      </c>
      <c r="O142" s="226">
        <v>0</v>
      </c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307.30000000000001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307.30000000000001</v>
      </c>
      <c r="BL142" s="14" t="s">
        <v>288</v>
      </c>
      <c r="BM142" s="228" t="s">
        <v>1832</v>
      </c>
    </row>
    <row r="143" s="2" customFormat="1" ht="21.75" customHeight="1">
      <c r="A143" s="29"/>
      <c r="B143" s="30"/>
      <c r="C143" s="217" t="s">
        <v>288</v>
      </c>
      <c r="D143" s="217" t="s">
        <v>284</v>
      </c>
      <c r="E143" s="218" t="s">
        <v>1833</v>
      </c>
      <c r="F143" s="219" t="s">
        <v>1834</v>
      </c>
      <c r="G143" s="220" t="s">
        <v>719</v>
      </c>
      <c r="H143" s="221">
        <v>1</v>
      </c>
      <c r="I143" s="222">
        <v>5000</v>
      </c>
      <c r="J143" s="222">
        <f>ROUND(I143*H143,2)</f>
        <v>5000</v>
      </c>
      <c r="K143" s="223"/>
      <c r="L143" s="35"/>
      <c r="M143" s="224" t="s">
        <v>1</v>
      </c>
      <c r="N143" s="225" t="s">
        <v>38</v>
      </c>
      <c r="O143" s="226">
        <v>0.20000000000000001</v>
      </c>
      <c r="P143" s="226">
        <f>O143*H143</f>
        <v>0.20000000000000001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5000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5000</v>
      </c>
      <c r="BL143" s="14" t="s">
        <v>288</v>
      </c>
      <c r="BM143" s="228" t="s">
        <v>1835</v>
      </c>
    </row>
    <row r="144" s="2" customFormat="1" ht="21.75" customHeight="1">
      <c r="A144" s="29"/>
      <c r="B144" s="30"/>
      <c r="C144" s="217" t="s">
        <v>299</v>
      </c>
      <c r="D144" s="217" t="s">
        <v>284</v>
      </c>
      <c r="E144" s="218" t="s">
        <v>342</v>
      </c>
      <c r="F144" s="219" t="s">
        <v>343</v>
      </c>
      <c r="G144" s="220" t="s">
        <v>322</v>
      </c>
      <c r="H144" s="221">
        <v>89.599999999999994</v>
      </c>
      <c r="I144" s="222">
        <v>63.100000000000001</v>
      </c>
      <c r="J144" s="222">
        <f>ROUND(I144*H144,2)</f>
        <v>5653.7600000000002</v>
      </c>
      <c r="K144" s="223"/>
      <c r="L144" s="35"/>
      <c r="M144" s="224" t="s">
        <v>1</v>
      </c>
      <c r="N144" s="225" t="s">
        <v>38</v>
      </c>
      <c r="O144" s="226">
        <v>0.113</v>
      </c>
      <c r="P144" s="226">
        <f>O144*H144</f>
        <v>10.124800000000001</v>
      </c>
      <c r="Q144" s="226">
        <v>0.00013999999999999999</v>
      </c>
      <c r="R144" s="226">
        <f>Q144*H144</f>
        <v>0.012543999999999998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5653.7600000000002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5653.7600000000002</v>
      </c>
      <c r="BL144" s="14" t="s">
        <v>288</v>
      </c>
      <c r="BM144" s="228" t="s">
        <v>1836</v>
      </c>
    </row>
    <row r="145" s="2" customFormat="1" ht="21.75" customHeight="1">
      <c r="A145" s="29"/>
      <c r="B145" s="30"/>
      <c r="C145" s="217" t="s">
        <v>303</v>
      </c>
      <c r="D145" s="217" t="s">
        <v>284</v>
      </c>
      <c r="E145" s="218" t="s">
        <v>346</v>
      </c>
      <c r="F145" s="219" t="s">
        <v>347</v>
      </c>
      <c r="G145" s="220" t="s">
        <v>322</v>
      </c>
      <c r="H145" s="221">
        <v>89.599999999999994</v>
      </c>
      <c r="I145" s="222">
        <v>36.799999999999997</v>
      </c>
      <c r="J145" s="222">
        <f>ROUND(I145*H145,2)</f>
        <v>3297.2800000000002</v>
      </c>
      <c r="K145" s="223"/>
      <c r="L145" s="35"/>
      <c r="M145" s="224" t="s">
        <v>1</v>
      </c>
      <c r="N145" s="225" t="s">
        <v>38</v>
      </c>
      <c r="O145" s="226">
        <v>0.072999999999999995</v>
      </c>
      <c r="P145" s="226">
        <f>O145*H145</f>
        <v>6.5407999999999991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3297.2800000000002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3297.2800000000002</v>
      </c>
      <c r="BL145" s="14" t="s">
        <v>288</v>
      </c>
      <c r="BM145" s="228" t="s">
        <v>1837</v>
      </c>
    </row>
    <row r="146" s="2" customFormat="1" ht="21.75" customHeight="1">
      <c r="A146" s="29"/>
      <c r="B146" s="30"/>
      <c r="C146" s="217" t="s">
        <v>307</v>
      </c>
      <c r="D146" s="217" t="s">
        <v>284</v>
      </c>
      <c r="E146" s="218" t="s">
        <v>1838</v>
      </c>
      <c r="F146" s="219" t="s">
        <v>1839</v>
      </c>
      <c r="G146" s="220" t="s">
        <v>287</v>
      </c>
      <c r="H146" s="221">
        <v>236.56</v>
      </c>
      <c r="I146" s="222">
        <v>24.399999999999999</v>
      </c>
      <c r="J146" s="222">
        <f>ROUND(I146*H146,2)</f>
        <v>5772.0600000000004</v>
      </c>
      <c r="K146" s="223"/>
      <c r="L146" s="35"/>
      <c r="M146" s="224" t="s">
        <v>1</v>
      </c>
      <c r="N146" s="225" t="s">
        <v>38</v>
      </c>
      <c r="O146" s="226">
        <v>0.025999999999999999</v>
      </c>
      <c r="P146" s="226">
        <f>O146*H146</f>
        <v>6.1505599999999996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5772.0600000000004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5772.0600000000004</v>
      </c>
      <c r="BL146" s="14" t="s">
        <v>288</v>
      </c>
      <c r="BM146" s="228" t="s">
        <v>345</v>
      </c>
    </row>
    <row r="147" s="2" customFormat="1" ht="33" customHeight="1">
      <c r="A147" s="29"/>
      <c r="B147" s="30"/>
      <c r="C147" s="217" t="s">
        <v>311</v>
      </c>
      <c r="D147" s="217" t="s">
        <v>284</v>
      </c>
      <c r="E147" s="218" t="s">
        <v>2251</v>
      </c>
      <c r="F147" s="219" t="s">
        <v>2252</v>
      </c>
      <c r="G147" s="220" t="s">
        <v>356</v>
      </c>
      <c r="H147" s="221">
        <v>46.942</v>
      </c>
      <c r="I147" s="222">
        <v>177</v>
      </c>
      <c r="J147" s="222">
        <f>ROUND(I147*H147,2)</f>
        <v>8308.7299999999996</v>
      </c>
      <c r="K147" s="223"/>
      <c r="L147" s="35"/>
      <c r="M147" s="224" t="s">
        <v>1</v>
      </c>
      <c r="N147" s="225" t="s">
        <v>38</v>
      </c>
      <c r="O147" s="226">
        <v>0.28199999999999997</v>
      </c>
      <c r="P147" s="226">
        <f>O147*H147</f>
        <v>13.237644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8308.7299999999996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8308.7299999999996</v>
      </c>
      <c r="BL147" s="14" t="s">
        <v>288</v>
      </c>
      <c r="BM147" s="228" t="s">
        <v>2200</v>
      </c>
    </row>
    <row r="148" s="2" customFormat="1" ht="33" customHeight="1">
      <c r="A148" s="29"/>
      <c r="B148" s="30"/>
      <c r="C148" s="217" t="s">
        <v>315</v>
      </c>
      <c r="D148" s="217" t="s">
        <v>284</v>
      </c>
      <c r="E148" s="218" t="s">
        <v>1843</v>
      </c>
      <c r="F148" s="219" t="s">
        <v>1844</v>
      </c>
      <c r="G148" s="220" t="s">
        <v>356</v>
      </c>
      <c r="H148" s="221">
        <v>22.116</v>
      </c>
      <c r="I148" s="222">
        <v>461</v>
      </c>
      <c r="J148" s="222">
        <f>ROUND(I148*H148,2)</f>
        <v>10195.48</v>
      </c>
      <c r="K148" s="223"/>
      <c r="L148" s="35"/>
      <c r="M148" s="224" t="s">
        <v>1</v>
      </c>
      <c r="N148" s="225" t="s">
        <v>38</v>
      </c>
      <c r="O148" s="226">
        <v>0.67600000000000005</v>
      </c>
      <c r="P148" s="226">
        <f>O148*H148</f>
        <v>14.950416000000001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10195.48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10195.48</v>
      </c>
      <c r="BL148" s="14" t="s">
        <v>288</v>
      </c>
      <c r="BM148" s="228" t="s">
        <v>353</v>
      </c>
    </row>
    <row r="149" s="2" customFormat="1" ht="33" customHeight="1">
      <c r="A149" s="29"/>
      <c r="B149" s="30"/>
      <c r="C149" s="217" t="s">
        <v>319</v>
      </c>
      <c r="D149" s="217" t="s">
        <v>284</v>
      </c>
      <c r="E149" s="218" t="s">
        <v>1845</v>
      </c>
      <c r="F149" s="219" t="s">
        <v>1846</v>
      </c>
      <c r="G149" s="220" t="s">
        <v>356</v>
      </c>
      <c r="H149" s="221">
        <v>66.349000000000004</v>
      </c>
      <c r="I149" s="222">
        <v>626</v>
      </c>
      <c r="J149" s="222">
        <f>ROUND(I149*H149,2)</f>
        <v>41534.470000000001</v>
      </c>
      <c r="K149" s="223"/>
      <c r="L149" s="35"/>
      <c r="M149" s="224" t="s">
        <v>1</v>
      </c>
      <c r="N149" s="225" t="s">
        <v>38</v>
      </c>
      <c r="O149" s="226">
        <v>0.91800000000000004</v>
      </c>
      <c r="P149" s="226">
        <f>O149*H149</f>
        <v>60.908382000000003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41534.470000000001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41534.470000000001</v>
      </c>
      <c r="BL149" s="14" t="s">
        <v>288</v>
      </c>
      <c r="BM149" s="228" t="s">
        <v>1847</v>
      </c>
    </row>
    <row r="150" s="2" customFormat="1" ht="33" customHeight="1">
      <c r="A150" s="29"/>
      <c r="B150" s="30"/>
      <c r="C150" s="217" t="s">
        <v>324</v>
      </c>
      <c r="D150" s="217" t="s">
        <v>284</v>
      </c>
      <c r="E150" s="218" t="s">
        <v>2160</v>
      </c>
      <c r="F150" s="219" t="s">
        <v>2161</v>
      </c>
      <c r="G150" s="220" t="s">
        <v>356</v>
      </c>
      <c r="H150" s="221">
        <v>0.93600000000000005</v>
      </c>
      <c r="I150" s="222">
        <v>656</v>
      </c>
      <c r="J150" s="222">
        <f>ROUND(I150*H150,2)</f>
        <v>614.01999999999998</v>
      </c>
      <c r="K150" s="223"/>
      <c r="L150" s="35"/>
      <c r="M150" s="224" t="s">
        <v>1</v>
      </c>
      <c r="N150" s="225" t="s">
        <v>38</v>
      </c>
      <c r="O150" s="226">
        <v>1.2669999999999999</v>
      </c>
      <c r="P150" s="226">
        <f>O150*H150</f>
        <v>1.1859120000000001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614.01999999999998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614.01999999999998</v>
      </c>
      <c r="BL150" s="14" t="s">
        <v>288</v>
      </c>
      <c r="BM150" s="228" t="s">
        <v>2201</v>
      </c>
    </row>
    <row r="151" s="2" customFormat="1" ht="16.5" customHeight="1">
      <c r="A151" s="29"/>
      <c r="B151" s="30"/>
      <c r="C151" s="217" t="s">
        <v>329</v>
      </c>
      <c r="D151" s="217" t="s">
        <v>284</v>
      </c>
      <c r="E151" s="218" t="s">
        <v>370</v>
      </c>
      <c r="F151" s="219" t="s">
        <v>371</v>
      </c>
      <c r="G151" s="220" t="s">
        <v>356</v>
      </c>
      <c r="H151" s="221">
        <v>88.465000000000003</v>
      </c>
      <c r="I151" s="222">
        <v>509</v>
      </c>
      <c r="J151" s="222">
        <f>ROUND(I151*H151,2)</f>
        <v>45028.690000000002</v>
      </c>
      <c r="K151" s="223"/>
      <c r="L151" s="35"/>
      <c r="M151" s="224" t="s">
        <v>1</v>
      </c>
      <c r="N151" s="225" t="s">
        <v>38</v>
      </c>
      <c r="O151" s="226">
        <v>1.7629999999999999</v>
      </c>
      <c r="P151" s="226">
        <f>O151*H151</f>
        <v>155.96379500000001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45028.690000000002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45028.690000000002</v>
      </c>
      <c r="BL151" s="14" t="s">
        <v>288</v>
      </c>
      <c r="BM151" s="228" t="s">
        <v>2202</v>
      </c>
    </row>
    <row r="152" s="2" customFormat="1" ht="33" customHeight="1">
      <c r="A152" s="29"/>
      <c r="B152" s="30"/>
      <c r="C152" s="217" t="s">
        <v>334</v>
      </c>
      <c r="D152" s="217" t="s">
        <v>284</v>
      </c>
      <c r="E152" s="218" t="s">
        <v>1863</v>
      </c>
      <c r="F152" s="219" t="s">
        <v>1864</v>
      </c>
      <c r="G152" s="220" t="s">
        <v>356</v>
      </c>
      <c r="H152" s="221">
        <v>22.116</v>
      </c>
      <c r="I152" s="222">
        <v>114</v>
      </c>
      <c r="J152" s="222">
        <f>ROUND(I152*H152,2)</f>
        <v>2521.2199999999998</v>
      </c>
      <c r="K152" s="223"/>
      <c r="L152" s="35"/>
      <c r="M152" s="224" t="s">
        <v>1</v>
      </c>
      <c r="N152" s="225" t="s">
        <v>38</v>
      </c>
      <c r="O152" s="226">
        <v>0.122</v>
      </c>
      <c r="P152" s="226">
        <f>O152*H152</f>
        <v>2.6981519999999999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2521.2199999999998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2521.2199999999998</v>
      </c>
      <c r="BL152" s="14" t="s">
        <v>288</v>
      </c>
      <c r="BM152" s="228" t="s">
        <v>1865</v>
      </c>
    </row>
    <row r="153" s="2" customFormat="1" ht="33" customHeight="1">
      <c r="A153" s="29"/>
      <c r="B153" s="30"/>
      <c r="C153" s="217" t="s">
        <v>338</v>
      </c>
      <c r="D153" s="217" t="s">
        <v>284</v>
      </c>
      <c r="E153" s="218" t="s">
        <v>1866</v>
      </c>
      <c r="F153" s="219" t="s">
        <v>1867</v>
      </c>
      <c r="G153" s="220" t="s">
        <v>356</v>
      </c>
      <c r="H153" s="221">
        <v>66.349000000000004</v>
      </c>
      <c r="I153" s="222">
        <v>138</v>
      </c>
      <c r="J153" s="222">
        <f>ROUND(I153*H153,2)</f>
        <v>9156.1599999999999</v>
      </c>
      <c r="K153" s="223"/>
      <c r="L153" s="35"/>
      <c r="M153" s="224" t="s">
        <v>1</v>
      </c>
      <c r="N153" s="225" t="s">
        <v>38</v>
      </c>
      <c r="O153" s="226">
        <v>0.14799999999999999</v>
      </c>
      <c r="P153" s="226">
        <f>O153*H153</f>
        <v>9.8196519999999996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9156.1599999999999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9156.1599999999999</v>
      </c>
      <c r="BL153" s="14" t="s">
        <v>288</v>
      </c>
      <c r="BM153" s="228" t="s">
        <v>1868</v>
      </c>
    </row>
    <row r="154" s="2" customFormat="1" ht="33" customHeight="1">
      <c r="A154" s="29"/>
      <c r="B154" s="30"/>
      <c r="C154" s="217" t="s">
        <v>8</v>
      </c>
      <c r="D154" s="217" t="s">
        <v>284</v>
      </c>
      <c r="E154" s="218" t="s">
        <v>391</v>
      </c>
      <c r="F154" s="219" t="s">
        <v>392</v>
      </c>
      <c r="G154" s="220" t="s">
        <v>356</v>
      </c>
      <c r="H154" s="221">
        <v>72.109999999999999</v>
      </c>
      <c r="I154" s="222">
        <v>71.200000000000003</v>
      </c>
      <c r="J154" s="222">
        <f>ROUND(I154*H154,2)</f>
        <v>5134.2299999999996</v>
      </c>
      <c r="K154" s="223"/>
      <c r="L154" s="35"/>
      <c r="M154" s="224" t="s">
        <v>1</v>
      </c>
      <c r="N154" s="225" t="s">
        <v>38</v>
      </c>
      <c r="O154" s="226">
        <v>0.043999999999999997</v>
      </c>
      <c r="P154" s="226">
        <f>O154*H154</f>
        <v>3.1728399999999999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5134.2299999999996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5134.2299999999996</v>
      </c>
      <c r="BL154" s="14" t="s">
        <v>288</v>
      </c>
      <c r="BM154" s="228" t="s">
        <v>1878</v>
      </c>
    </row>
    <row r="155" s="2" customFormat="1" ht="33" customHeight="1">
      <c r="A155" s="29"/>
      <c r="B155" s="30"/>
      <c r="C155" s="217" t="s">
        <v>345</v>
      </c>
      <c r="D155" s="217" t="s">
        <v>284</v>
      </c>
      <c r="E155" s="218" t="s">
        <v>395</v>
      </c>
      <c r="F155" s="219" t="s">
        <v>396</v>
      </c>
      <c r="G155" s="220" t="s">
        <v>356</v>
      </c>
      <c r="H155" s="221">
        <v>92.573999999999998</v>
      </c>
      <c r="I155" s="222">
        <v>100</v>
      </c>
      <c r="J155" s="222">
        <f>ROUND(I155*H155,2)</f>
        <v>9257.3999999999996</v>
      </c>
      <c r="K155" s="223"/>
      <c r="L155" s="35"/>
      <c r="M155" s="224" t="s">
        <v>1</v>
      </c>
      <c r="N155" s="225" t="s">
        <v>38</v>
      </c>
      <c r="O155" s="226">
        <v>0.050000000000000003</v>
      </c>
      <c r="P155" s="226">
        <f>O155*H155</f>
        <v>4.6287000000000003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9257.3999999999996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9257.3999999999996</v>
      </c>
      <c r="BL155" s="14" t="s">
        <v>288</v>
      </c>
      <c r="BM155" s="228" t="s">
        <v>1879</v>
      </c>
    </row>
    <row r="156" s="2" customFormat="1" ht="33" customHeight="1">
      <c r="A156" s="29"/>
      <c r="B156" s="30"/>
      <c r="C156" s="217" t="s">
        <v>349</v>
      </c>
      <c r="D156" s="217" t="s">
        <v>284</v>
      </c>
      <c r="E156" s="218" t="s">
        <v>399</v>
      </c>
      <c r="F156" s="219" t="s">
        <v>400</v>
      </c>
      <c r="G156" s="220" t="s">
        <v>356</v>
      </c>
      <c r="H156" s="221">
        <v>110.93000000000001</v>
      </c>
      <c r="I156" s="222">
        <v>115</v>
      </c>
      <c r="J156" s="222">
        <f>ROUND(I156*H156,2)</f>
        <v>12756.950000000001</v>
      </c>
      <c r="K156" s="223"/>
      <c r="L156" s="35"/>
      <c r="M156" s="224" t="s">
        <v>1</v>
      </c>
      <c r="N156" s="225" t="s">
        <v>38</v>
      </c>
      <c r="O156" s="226">
        <v>0.057000000000000002</v>
      </c>
      <c r="P156" s="226">
        <f>O156*H156</f>
        <v>6.3230100000000009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12756.950000000001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12756.950000000001</v>
      </c>
      <c r="BL156" s="14" t="s">
        <v>288</v>
      </c>
      <c r="BM156" s="228" t="s">
        <v>1880</v>
      </c>
    </row>
    <row r="157" s="2" customFormat="1" ht="21.75" customHeight="1">
      <c r="A157" s="29"/>
      <c r="B157" s="30"/>
      <c r="C157" s="217" t="s">
        <v>353</v>
      </c>
      <c r="D157" s="217" t="s">
        <v>284</v>
      </c>
      <c r="E157" s="218" t="s">
        <v>1596</v>
      </c>
      <c r="F157" s="219" t="s">
        <v>1597</v>
      </c>
      <c r="G157" s="220" t="s">
        <v>356</v>
      </c>
      <c r="H157" s="221">
        <v>98.265000000000001</v>
      </c>
      <c r="I157" s="222">
        <v>140</v>
      </c>
      <c r="J157" s="222">
        <f>ROUND(I157*H157,2)</f>
        <v>13757.1</v>
      </c>
      <c r="K157" s="223"/>
      <c r="L157" s="35"/>
      <c r="M157" s="224" t="s">
        <v>1</v>
      </c>
      <c r="N157" s="225" t="s">
        <v>38</v>
      </c>
      <c r="O157" s="226">
        <v>0.19700000000000001</v>
      </c>
      <c r="P157" s="226">
        <f>O157*H157</f>
        <v>19.358205000000002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13757.1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13757.1</v>
      </c>
      <c r="BL157" s="14" t="s">
        <v>288</v>
      </c>
      <c r="BM157" s="228" t="s">
        <v>1882</v>
      </c>
    </row>
    <row r="158" s="2" customFormat="1" ht="21.75" customHeight="1">
      <c r="A158" s="29"/>
      <c r="B158" s="30"/>
      <c r="C158" s="217" t="s">
        <v>358</v>
      </c>
      <c r="D158" s="217" t="s">
        <v>284</v>
      </c>
      <c r="E158" s="218" t="s">
        <v>1598</v>
      </c>
      <c r="F158" s="219" t="s">
        <v>1599</v>
      </c>
      <c r="G158" s="220" t="s">
        <v>356</v>
      </c>
      <c r="H158" s="221">
        <v>66.349000000000004</v>
      </c>
      <c r="I158" s="222">
        <v>182</v>
      </c>
      <c r="J158" s="222">
        <f>ROUND(I158*H158,2)</f>
        <v>12075.52</v>
      </c>
      <c r="K158" s="223"/>
      <c r="L158" s="35"/>
      <c r="M158" s="224" t="s">
        <v>1</v>
      </c>
      <c r="N158" s="225" t="s">
        <v>38</v>
      </c>
      <c r="O158" s="226">
        <v>0.25600000000000001</v>
      </c>
      <c r="P158" s="226">
        <f>O158*H158</f>
        <v>16.985344000000001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12075.52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12075.52</v>
      </c>
      <c r="BL158" s="14" t="s">
        <v>288</v>
      </c>
      <c r="BM158" s="228" t="s">
        <v>1883</v>
      </c>
    </row>
    <row r="159" s="2" customFormat="1" ht="16.5" customHeight="1">
      <c r="A159" s="29"/>
      <c r="B159" s="30"/>
      <c r="C159" s="217" t="s">
        <v>362</v>
      </c>
      <c r="D159" s="217" t="s">
        <v>284</v>
      </c>
      <c r="E159" s="218" t="s">
        <v>419</v>
      </c>
      <c r="F159" s="219" t="s">
        <v>420</v>
      </c>
      <c r="G159" s="220" t="s">
        <v>356</v>
      </c>
      <c r="H159" s="221">
        <v>184.78299999999999</v>
      </c>
      <c r="I159" s="222">
        <v>18.5</v>
      </c>
      <c r="J159" s="222">
        <f>ROUND(I159*H159,2)</f>
        <v>3418.4899999999998</v>
      </c>
      <c r="K159" s="223"/>
      <c r="L159" s="35"/>
      <c r="M159" s="224" t="s">
        <v>1</v>
      </c>
      <c r="N159" s="225" t="s">
        <v>38</v>
      </c>
      <c r="O159" s="226">
        <v>0.0089999999999999993</v>
      </c>
      <c r="P159" s="226">
        <f>O159*H159</f>
        <v>1.6630469999999997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3418.4899999999998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3418.4899999999998</v>
      </c>
      <c r="BL159" s="14" t="s">
        <v>288</v>
      </c>
      <c r="BM159" s="228" t="s">
        <v>1885</v>
      </c>
    </row>
    <row r="160" s="2" customFormat="1" ht="21.75" customHeight="1">
      <c r="A160" s="29"/>
      <c r="B160" s="30"/>
      <c r="C160" s="217" t="s">
        <v>7</v>
      </c>
      <c r="D160" s="217" t="s">
        <v>284</v>
      </c>
      <c r="E160" s="218" t="s">
        <v>2164</v>
      </c>
      <c r="F160" s="219" t="s">
        <v>2165</v>
      </c>
      <c r="G160" s="220" t="s">
        <v>356</v>
      </c>
      <c r="H160" s="221">
        <v>13.936</v>
      </c>
      <c r="I160" s="222">
        <v>170</v>
      </c>
      <c r="J160" s="222">
        <f>ROUND(I160*H160,2)</f>
        <v>2369.1199999999999</v>
      </c>
      <c r="K160" s="223"/>
      <c r="L160" s="35"/>
      <c r="M160" s="224" t="s">
        <v>1</v>
      </c>
      <c r="N160" s="225" t="s">
        <v>38</v>
      </c>
      <c r="O160" s="226">
        <v>0.185</v>
      </c>
      <c r="P160" s="226">
        <f>O160*H160</f>
        <v>2.57816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2369.1199999999999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2369.1199999999999</v>
      </c>
      <c r="BL160" s="14" t="s">
        <v>288</v>
      </c>
      <c r="BM160" s="228" t="s">
        <v>2166</v>
      </c>
    </row>
    <row r="161" s="2" customFormat="1" ht="21.75" customHeight="1">
      <c r="A161" s="29"/>
      <c r="B161" s="30"/>
      <c r="C161" s="217" t="s">
        <v>369</v>
      </c>
      <c r="D161" s="217" t="s">
        <v>284</v>
      </c>
      <c r="E161" s="218" t="s">
        <v>432</v>
      </c>
      <c r="F161" s="219" t="s">
        <v>433</v>
      </c>
      <c r="G161" s="220" t="s">
        <v>356</v>
      </c>
      <c r="H161" s="221">
        <v>49.752000000000002</v>
      </c>
      <c r="I161" s="222">
        <v>133</v>
      </c>
      <c r="J161" s="222">
        <f>ROUND(I161*H161,2)</f>
        <v>6617.0200000000004</v>
      </c>
      <c r="K161" s="223"/>
      <c r="L161" s="35"/>
      <c r="M161" s="224" t="s">
        <v>1</v>
      </c>
      <c r="N161" s="225" t="s">
        <v>38</v>
      </c>
      <c r="O161" s="226">
        <v>0.32800000000000001</v>
      </c>
      <c r="P161" s="226">
        <f>O161*H161</f>
        <v>16.318656000000001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6617.0200000000004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6617.0200000000004</v>
      </c>
      <c r="BL161" s="14" t="s">
        <v>288</v>
      </c>
      <c r="BM161" s="228" t="s">
        <v>1886</v>
      </c>
    </row>
    <row r="162" s="2" customFormat="1" ht="33" customHeight="1">
      <c r="A162" s="29"/>
      <c r="B162" s="30"/>
      <c r="C162" s="217" t="s">
        <v>373</v>
      </c>
      <c r="D162" s="217" t="s">
        <v>284</v>
      </c>
      <c r="E162" s="218" t="s">
        <v>440</v>
      </c>
      <c r="F162" s="219" t="s">
        <v>441</v>
      </c>
      <c r="G162" s="220" t="s">
        <v>356</v>
      </c>
      <c r="H162" s="221">
        <v>52.015000000000001</v>
      </c>
      <c r="I162" s="222">
        <v>256</v>
      </c>
      <c r="J162" s="222">
        <f>ROUND(I162*H162,2)</f>
        <v>13315.84</v>
      </c>
      <c r="K162" s="223"/>
      <c r="L162" s="35"/>
      <c r="M162" s="224" t="s">
        <v>1</v>
      </c>
      <c r="N162" s="225" t="s">
        <v>38</v>
      </c>
      <c r="O162" s="226">
        <v>0.086999999999999994</v>
      </c>
      <c r="P162" s="226">
        <f>O162*H162</f>
        <v>4.5253049999999995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13315.84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13315.84</v>
      </c>
      <c r="BL162" s="14" t="s">
        <v>288</v>
      </c>
      <c r="BM162" s="228" t="s">
        <v>1887</v>
      </c>
    </row>
    <row r="163" s="2" customFormat="1" ht="33" customHeight="1">
      <c r="A163" s="29"/>
      <c r="B163" s="30"/>
      <c r="C163" s="217" t="s">
        <v>377</v>
      </c>
      <c r="D163" s="217" t="s">
        <v>284</v>
      </c>
      <c r="E163" s="218" t="s">
        <v>444</v>
      </c>
      <c r="F163" s="219" t="s">
        <v>445</v>
      </c>
      <c r="G163" s="220" t="s">
        <v>356</v>
      </c>
      <c r="H163" s="221">
        <v>520.14999999999998</v>
      </c>
      <c r="I163" s="222">
        <v>19.399999999999999</v>
      </c>
      <c r="J163" s="222">
        <f>ROUND(I163*H163,2)</f>
        <v>10090.91</v>
      </c>
      <c r="K163" s="223"/>
      <c r="L163" s="35"/>
      <c r="M163" s="224" t="s">
        <v>1</v>
      </c>
      <c r="N163" s="225" t="s">
        <v>38</v>
      </c>
      <c r="O163" s="226">
        <v>0.0050000000000000001</v>
      </c>
      <c r="P163" s="226">
        <f>O163*H163</f>
        <v>2.6007500000000001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10090.91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10090.91</v>
      </c>
      <c r="BL163" s="14" t="s">
        <v>288</v>
      </c>
      <c r="BM163" s="228" t="s">
        <v>1888</v>
      </c>
    </row>
    <row r="164" s="2" customFormat="1" ht="33" customHeight="1">
      <c r="A164" s="29"/>
      <c r="B164" s="30"/>
      <c r="C164" s="217" t="s">
        <v>382</v>
      </c>
      <c r="D164" s="217" t="s">
        <v>284</v>
      </c>
      <c r="E164" s="218" t="s">
        <v>448</v>
      </c>
      <c r="F164" s="219" t="s">
        <v>449</v>
      </c>
      <c r="G164" s="220" t="s">
        <v>356</v>
      </c>
      <c r="H164" s="221">
        <v>21.768000000000001</v>
      </c>
      <c r="I164" s="222">
        <v>296</v>
      </c>
      <c r="J164" s="222">
        <f>ROUND(I164*H164,2)</f>
        <v>6443.3299999999999</v>
      </c>
      <c r="K164" s="223"/>
      <c r="L164" s="35"/>
      <c r="M164" s="224" t="s">
        <v>1</v>
      </c>
      <c r="N164" s="225" t="s">
        <v>38</v>
      </c>
      <c r="O164" s="226">
        <v>0.099000000000000005</v>
      </c>
      <c r="P164" s="226">
        <f>O164*H164</f>
        <v>2.1550320000000003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6443.3299999999999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6443.3299999999999</v>
      </c>
      <c r="BL164" s="14" t="s">
        <v>288</v>
      </c>
      <c r="BM164" s="228" t="s">
        <v>1889</v>
      </c>
    </row>
    <row r="165" s="2" customFormat="1" ht="33" customHeight="1">
      <c r="A165" s="29"/>
      <c r="B165" s="30"/>
      <c r="C165" s="217" t="s">
        <v>386</v>
      </c>
      <c r="D165" s="217" t="s">
        <v>284</v>
      </c>
      <c r="E165" s="218" t="s">
        <v>452</v>
      </c>
      <c r="F165" s="219" t="s">
        <v>453</v>
      </c>
      <c r="G165" s="220" t="s">
        <v>356</v>
      </c>
      <c r="H165" s="221">
        <v>217.68000000000001</v>
      </c>
      <c r="I165" s="222">
        <v>22.800000000000001</v>
      </c>
      <c r="J165" s="222">
        <f>ROUND(I165*H165,2)</f>
        <v>4963.1000000000004</v>
      </c>
      <c r="K165" s="223"/>
      <c r="L165" s="35"/>
      <c r="M165" s="224" t="s">
        <v>1</v>
      </c>
      <c r="N165" s="225" t="s">
        <v>38</v>
      </c>
      <c r="O165" s="226">
        <v>0.0060000000000000001</v>
      </c>
      <c r="P165" s="226">
        <f>O165*H165</f>
        <v>1.3060800000000001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4963.1000000000004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4963.1000000000004</v>
      </c>
      <c r="BL165" s="14" t="s">
        <v>288</v>
      </c>
      <c r="BM165" s="228" t="s">
        <v>1890</v>
      </c>
    </row>
    <row r="166" s="2" customFormat="1" ht="33" customHeight="1">
      <c r="A166" s="29"/>
      <c r="B166" s="30"/>
      <c r="C166" s="217" t="s">
        <v>390</v>
      </c>
      <c r="D166" s="217" t="s">
        <v>284</v>
      </c>
      <c r="E166" s="218" t="s">
        <v>464</v>
      </c>
      <c r="F166" s="219" t="s">
        <v>465</v>
      </c>
      <c r="G166" s="220" t="s">
        <v>429</v>
      </c>
      <c r="H166" s="221">
        <v>125.431</v>
      </c>
      <c r="I166" s="222">
        <v>253</v>
      </c>
      <c r="J166" s="222">
        <f>ROUND(I166*H166,2)</f>
        <v>31734.040000000001</v>
      </c>
      <c r="K166" s="223"/>
      <c r="L166" s="35"/>
      <c r="M166" s="224" t="s">
        <v>1</v>
      </c>
      <c r="N166" s="225" t="s">
        <v>38</v>
      </c>
      <c r="O166" s="226">
        <v>0</v>
      </c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31734.040000000001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31734.040000000001</v>
      </c>
      <c r="BL166" s="14" t="s">
        <v>288</v>
      </c>
      <c r="BM166" s="228" t="s">
        <v>1893</v>
      </c>
    </row>
    <row r="167" s="2" customFormat="1" ht="21.75" customHeight="1">
      <c r="A167" s="29"/>
      <c r="B167" s="30"/>
      <c r="C167" s="217" t="s">
        <v>394</v>
      </c>
      <c r="D167" s="217" t="s">
        <v>284</v>
      </c>
      <c r="E167" s="218" t="s">
        <v>468</v>
      </c>
      <c r="F167" s="219" t="s">
        <v>469</v>
      </c>
      <c r="G167" s="220" t="s">
        <v>287</v>
      </c>
      <c r="H167" s="221">
        <v>123.988</v>
      </c>
      <c r="I167" s="222">
        <v>13.699999999999999</v>
      </c>
      <c r="J167" s="222">
        <f>ROUND(I167*H167,2)</f>
        <v>1698.6400000000001</v>
      </c>
      <c r="K167" s="223"/>
      <c r="L167" s="35"/>
      <c r="M167" s="224" t="s">
        <v>1</v>
      </c>
      <c r="N167" s="225" t="s">
        <v>38</v>
      </c>
      <c r="O167" s="226">
        <v>0.019</v>
      </c>
      <c r="P167" s="226">
        <f>O167*H167</f>
        <v>2.355772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1698.6400000000001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1698.6400000000001</v>
      </c>
      <c r="BL167" s="14" t="s">
        <v>288</v>
      </c>
      <c r="BM167" s="228" t="s">
        <v>2167</v>
      </c>
    </row>
    <row r="168" s="2" customFormat="1" ht="21.75" customHeight="1">
      <c r="A168" s="29"/>
      <c r="B168" s="30"/>
      <c r="C168" s="217" t="s">
        <v>398</v>
      </c>
      <c r="D168" s="217" t="s">
        <v>284</v>
      </c>
      <c r="E168" s="218" t="s">
        <v>472</v>
      </c>
      <c r="F168" s="219" t="s">
        <v>473</v>
      </c>
      <c r="G168" s="220" t="s">
        <v>287</v>
      </c>
      <c r="H168" s="221">
        <v>123.651</v>
      </c>
      <c r="I168" s="222">
        <v>21.800000000000001</v>
      </c>
      <c r="J168" s="222">
        <f>ROUND(I168*H168,2)</f>
        <v>2695.5900000000001</v>
      </c>
      <c r="K168" s="223"/>
      <c r="L168" s="35"/>
      <c r="M168" s="224" t="s">
        <v>1</v>
      </c>
      <c r="N168" s="225" t="s">
        <v>38</v>
      </c>
      <c r="O168" s="226">
        <v>0.025000000000000001</v>
      </c>
      <c r="P168" s="226">
        <f>O168*H168</f>
        <v>3.091275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2695.5900000000001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2695.5900000000001</v>
      </c>
      <c r="BL168" s="14" t="s">
        <v>288</v>
      </c>
      <c r="BM168" s="228" t="s">
        <v>1894</v>
      </c>
    </row>
    <row r="169" s="2" customFormat="1" ht="16.5" customHeight="1">
      <c r="A169" s="29"/>
      <c r="B169" s="30"/>
      <c r="C169" s="217" t="s">
        <v>402</v>
      </c>
      <c r="D169" s="217" t="s">
        <v>284</v>
      </c>
      <c r="E169" s="218" t="s">
        <v>2253</v>
      </c>
      <c r="F169" s="219" t="s">
        <v>2254</v>
      </c>
      <c r="G169" s="220" t="s">
        <v>287</v>
      </c>
      <c r="H169" s="221">
        <v>123.988</v>
      </c>
      <c r="I169" s="222">
        <v>60.5</v>
      </c>
      <c r="J169" s="222">
        <f>ROUND(I169*H169,2)</f>
        <v>7501.2700000000004</v>
      </c>
      <c r="K169" s="223"/>
      <c r="L169" s="35"/>
      <c r="M169" s="224" t="s">
        <v>1</v>
      </c>
      <c r="N169" s="225" t="s">
        <v>38</v>
      </c>
      <c r="O169" s="226">
        <v>0.067000000000000004</v>
      </c>
      <c r="P169" s="226">
        <f>O169*H169</f>
        <v>8.3071960000000011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7501.2700000000004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7501.2700000000004</v>
      </c>
      <c r="BL169" s="14" t="s">
        <v>288</v>
      </c>
      <c r="BM169" s="228" t="s">
        <v>2255</v>
      </c>
    </row>
    <row r="170" s="2" customFormat="1" ht="21.75" customHeight="1">
      <c r="A170" s="29"/>
      <c r="B170" s="30"/>
      <c r="C170" s="217" t="s">
        <v>406</v>
      </c>
      <c r="D170" s="217" t="s">
        <v>284</v>
      </c>
      <c r="E170" s="218" t="s">
        <v>928</v>
      </c>
      <c r="F170" s="219" t="s">
        <v>929</v>
      </c>
      <c r="G170" s="220" t="s">
        <v>287</v>
      </c>
      <c r="H170" s="221">
        <v>123.988</v>
      </c>
      <c r="I170" s="222">
        <v>103</v>
      </c>
      <c r="J170" s="222">
        <f>ROUND(I170*H170,2)</f>
        <v>12770.76</v>
      </c>
      <c r="K170" s="223"/>
      <c r="L170" s="35"/>
      <c r="M170" s="224" t="s">
        <v>1</v>
      </c>
      <c r="N170" s="225" t="s">
        <v>38</v>
      </c>
      <c r="O170" s="226">
        <v>0.156</v>
      </c>
      <c r="P170" s="226">
        <f>O170*H170</f>
        <v>19.342127999999999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12770.76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12770.76</v>
      </c>
      <c r="BL170" s="14" t="s">
        <v>288</v>
      </c>
      <c r="BM170" s="228" t="s">
        <v>528</v>
      </c>
    </row>
    <row r="171" s="2" customFormat="1" ht="21.75" customHeight="1">
      <c r="A171" s="29"/>
      <c r="B171" s="30"/>
      <c r="C171" s="217" t="s">
        <v>410</v>
      </c>
      <c r="D171" s="217" t="s">
        <v>284</v>
      </c>
      <c r="E171" s="218" t="s">
        <v>931</v>
      </c>
      <c r="F171" s="219" t="s">
        <v>932</v>
      </c>
      <c r="G171" s="220" t="s">
        <v>287</v>
      </c>
      <c r="H171" s="221">
        <v>123.988</v>
      </c>
      <c r="I171" s="222">
        <v>9.8100000000000005</v>
      </c>
      <c r="J171" s="222">
        <f>ROUND(I171*H171,2)</f>
        <v>1216.3199999999999</v>
      </c>
      <c r="K171" s="223"/>
      <c r="L171" s="35"/>
      <c r="M171" s="224" t="s">
        <v>1</v>
      </c>
      <c r="N171" s="225" t="s">
        <v>38</v>
      </c>
      <c r="O171" s="226">
        <v>0.012</v>
      </c>
      <c r="P171" s="226">
        <f>O171*H171</f>
        <v>1.4878560000000001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1216.3199999999999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1216.3199999999999</v>
      </c>
      <c r="BL171" s="14" t="s">
        <v>288</v>
      </c>
      <c r="BM171" s="228" t="s">
        <v>1895</v>
      </c>
    </row>
    <row r="172" s="2" customFormat="1" ht="16.5" customHeight="1">
      <c r="A172" s="29"/>
      <c r="B172" s="30"/>
      <c r="C172" s="230" t="s">
        <v>414</v>
      </c>
      <c r="D172" s="230" t="s">
        <v>378</v>
      </c>
      <c r="E172" s="231" t="s">
        <v>484</v>
      </c>
      <c r="F172" s="232" t="s">
        <v>485</v>
      </c>
      <c r="G172" s="233" t="s">
        <v>486</v>
      </c>
      <c r="H172" s="234">
        <v>3.1000000000000001</v>
      </c>
      <c r="I172" s="235">
        <v>104</v>
      </c>
      <c r="J172" s="235">
        <f>ROUND(I172*H172,2)</f>
        <v>322.39999999999998</v>
      </c>
      <c r="K172" s="236"/>
      <c r="L172" s="237"/>
      <c r="M172" s="238" t="s">
        <v>1</v>
      </c>
      <c r="N172" s="239" t="s">
        <v>38</v>
      </c>
      <c r="O172" s="226">
        <v>0</v>
      </c>
      <c r="P172" s="226">
        <f>O172*H172</f>
        <v>0</v>
      </c>
      <c r="Q172" s="226">
        <v>0.001</v>
      </c>
      <c r="R172" s="226">
        <f>Q172*H172</f>
        <v>0.0031000000000000003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311</v>
      </c>
      <c r="AT172" s="228" t="s">
        <v>378</v>
      </c>
      <c r="AU172" s="228" t="s">
        <v>82</v>
      </c>
      <c r="AY172" s="14" t="s">
        <v>282</v>
      </c>
      <c r="BE172" s="229">
        <f>IF(N172="základní",J172,0)</f>
        <v>322.39999999999998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322.39999999999998</v>
      </c>
      <c r="BL172" s="14" t="s">
        <v>288</v>
      </c>
      <c r="BM172" s="228" t="s">
        <v>1896</v>
      </c>
    </row>
    <row r="173" s="2" customFormat="1" ht="21.75" customHeight="1">
      <c r="A173" s="29"/>
      <c r="B173" s="30"/>
      <c r="C173" s="217" t="s">
        <v>418</v>
      </c>
      <c r="D173" s="217" t="s">
        <v>284</v>
      </c>
      <c r="E173" s="218" t="s">
        <v>1897</v>
      </c>
      <c r="F173" s="219" t="s">
        <v>1898</v>
      </c>
      <c r="G173" s="220" t="s">
        <v>501</v>
      </c>
      <c r="H173" s="221">
        <v>15</v>
      </c>
      <c r="I173" s="222">
        <v>160</v>
      </c>
      <c r="J173" s="222">
        <f>ROUND(I173*H173,2)</f>
        <v>2400</v>
      </c>
      <c r="K173" s="223"/>
      <c r="L173" s="35"/>
      <c r="M173" s="224" t="s">
        <v>1</v>
      </c>
      <c r="N173" s="225" t="s">
        <v>38</v>
      </c>
      <c r="O173" s="226">
        <v>0.52000000000000002</v>
      </c>
      <c r="P173" s="226">
        <f>O173*H173</f>
        <v>7.8000000000000007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2400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2400</v>
      </c>
      <c r="BL173" s="14" t="s">
        <v>288</v>
      </c>
      <c r="BM173" s="228" t="s">
        <v>1899</v>
      </c>
    </row>
    <row r="174" s="12" customFormat="1" ht="22.8" customHeight="1">
      <c r="A174" s="12"/>
      <c r="B174" s="202"/>
      <c r="C174" s="203"/>
      <c r="D174" s="204" t="s">
        <v>72</v>
      </c>
      <c r="E174" s="215" t="s">
        <v>82</v>
      </c>
      <c r="F174" s="215" t="s">
        <v>488</v>
      </c>
      <c r="G174" s="203"/>
      <c r="H174" s="203"/>
      <c r="I174" s="203"/>
      <c r="J174" s="216">
        <f>BK174</f>
        <v>34251.419999999998</v>
      </c>
      <c r="K174" s="203"/>
      <c r="L174" s="207"/>
      <c r="M174" s="208"/>
      <c r="N174" s="209"/>
      <c r="O174" s="209"/>
      <c r="P174" s="210">
        <f>SUM(P175:P184)</f>
        <v>18.664037</v>
      </c>
      <c r="Q174" s="209"/>
      <c r="R174" s="210">
        <f>SUM(R175:R184)</f>
        <v>15.26176858</v>
      </c>
      <c r="S174" s="209"/>
      <c r="T174" s="211">
        <f>SUM(T175:T184)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2" t="s">
        <v>80</v>
      </c>
      <c r="AT174" s="213" t="s">
        <v>72</v>
      </c>
      <c r="AU174" s="213" t="s">
        <v>80</v>
      </c>
      <c r="AY174" s="212" t="s">
        <v>282</v>
      </c>
      <c r="BK174" s="214">
        <f>SUM(BK175:BK184)</f>
        <v>34251.419999999998</v>
      </c>
    </row>
    <row r="175" s="2" customFormat="1" ht="21.75" customHeight="1">
      <c r="A175" s="29"/>
      <c r="B175" s="30"/>
      <c r="C175" s="217" t="s">
        <v>422</v>
      </c>
      <c r="D175" s="217" t="s">
        <v>284</v>
      </c>
      <c r="E175" s="218" t="s">
        <v>1900</v>
      </c>
      <c r="F175" s="219" t="s">
        <v>1901</v>
      </c>
      <c r="G175" s="220" t="s">
        <v>356</v>
      </c>
      <c r="H175" s="221">
        <v>1.9359999999999999</v>
      </c>
      <c r="I175" s="222">
        <v>1420</v>
      </c>
      <c r="J175" s="222">
        <f>ROUND(I175*H175,2)</f>
        <v>2749.1199999999999</v>
      </c>
      <c r="K175" s="223"/>
      <c r="L175" s="35"/>
      <c r="M175" s="224" t="s">
        <v>1</v>
      </c>
      <c r="N175" s="225" t="s">
        <v>38</v>
      </c>
      <c r="O175" s="226">
        <v>1.0249999999999999</v>
      </c>
      <c r="P175" s="226">
        <f>O175*H175</f>
        <v>1.9843999999999997</v>
      </c>
      <c r="Q175" s="226">
        <v>2.1600000000000001</v>
      </c>
      <c r="R175" s="226">
        <f>Q175*H175</f>
        <v>4.1817600000000006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2749.1199999999999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2749.1199999999999</v>
      </c>
      <c r="BL175" s="14" t="s">
        <v>288</v>
      </c>
      <c r="BM175" s="228" t="s">
        <v>561</v>
      </c>
    </row>
    <row r="176" s="2" customFormat="1" ht="21.75" customHeight="1">
      <c r="A176" s="29"/>
      <c r="B176" s="30"/>
      <c r="C176" s="217" t="s">
        <v>426</v>
      </c>
      <c r="D176" s="217" t="s">
        <v>284</v>
      </c>
      <c r="E176" s="218" t="s">
        <v>1902</v>
      </c>
      <c r="F176" s="219" t="s">
        <v>1903</v>
      </c>
      <c r="G176" s="220" t="s">
        <v>356</v>
      </c>
      <c r="H176" s="221">
        <v>0.40899999999999997</v>
      </c>
      <c r="I176" s="222">
        <v>1050</v>
      </c>
      <c r="J176" s="222">
        <f>ROUND(I176*H176,2)</f>
        <v>429.44999999999999</v>
      </c>
      <c r="K176" s="223"/>
      <c r="L176" s="35"/>
      <c r="M176" s="224" t="s">
        <v>1</v>
      </c>
      <c r="N176" s="225" t="s">
        <v>38</v>
      </c>
      <c r="O176" s="226">
        <v>0.98499999999999999</v>
      </c>
      <c r="P176" s="226">
        <f>O176*H176</f>
        <v>0.40286499999999997</v>
      </c>
      <c r="Q176" s="226">
        <v>1.98</v>
      </c>
      <c r="R176" s="226">
        <f>Q176*H176</f>
        <v>0.80981999999999998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429.44999999999999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429.44999999999999</v>
      </c>
      <c r="BL176" s="14" t="s">
        <v>288</v>
      </c>
      <c r="BM176" s="228" t="s">
        <v>2256</v>
      </c>
    </row>
    <row r="177" s="2" customFormat="1" ht="21.75" customHeight="1">
      <c r="A177" s="29"/>
      <c r="B177" s="30"/>
      <c r="C177" s="217" t="s">
        <v>431</v>
      </c>
      <c r="D177" s="217" t="s">
        <v>284</v>
      </c>
      <c r="E177" s="218" t="s">
        <v>1905</v>
      </c>
      <c r="F177" s="219" t="s">
        <v>1906</v>
      </c>
      <c r="G177" s="220" t="s">
        <v>356</v>
      </c>
      <c r="H177" s="221">
        <v>1.254</v>
      </c>
      <c r="I177" s="222">
        <v>3060</v>
      </c>
      <c r="J177" s="222">
        <f>ROUND(I177*H177,2)</f>
        <v>3837.2399999999998</v>
      </c>
      <c r="K177" s="223"/>
      <c r="L177" s="35"/>
      <c r="M177" s="224" t="s">
        <v>1</v>
      </c>
      <c r="N177" s="225" t="s">
        <v>38</v>
      </c>
      <c r="O177" s="226">
        <v>0.629</v>
      </c>
      <c r="P177" s="226">
        <f>O177*H177</f>
        <v>0.78876599999999997</v>
      </c>
      <c r="Q177" s="226">
        <v>2.45329</v>
      </c>
      <c r="R177" s="226">
        <f>Q177*H177</f>
        <v>3.07642566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3837.2399999999998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3837.2399999999998</v>
      </c>
      <c r="BL177" s="14" t="s">
        <v>288</v>
      </c>
      <c r="BM177" s="228" t="s">
        <v>1907</v>
      </c>
    </row>
    <row r="178" s="2" customFormat="1" ht="21.75" customHeight="1">
      <c r="A178" s="29"/>
      <c r="B178" s="30"/>
      <c r="C178" s="217" t="s">
        <v>435</v>
      </c>
      <c r="D178" s="217" t="s">
        <v>284</v>
      </c>
      <c r="E178" s="218" t="s">
        <v>1908</v>
      </c>
      <c r="F178" s="219" t="s">
        <v>1909</v>
      </c>
      <c r="G178" s="220" t="s">
        <v>429</v>
      </c>
      <c r="H178" s="221">
        <v>0.16200000000000001</v>
      </c>
      <c r="I178" s="222">
        <v>41500</v>
      </c>
      <c r="J178" s="222">
        <f>ROUND(I178*H178,2)</f>
        <v>6723</v>
      </c>
      <c r="K178" s="223"/>
      <c r="L178" s="35"/>
      <c r="M178" s="224" t="s">
        <v>1</v>
      </c>
      <c r="N178" s="225" t="s">
        <v>38</v>
      </c>
      <c r="O178" s="226">
        <v>23.968</v>
      </c>
      <c r="P178" s="226">
        <f>O178*H178</f>
        <v>3.882816</v>
      </c>
      <c r="Q178" s="226">
        <v>1.0606199999999999</v>
      </c>
      <c r="R178" s="226">
        <f>Q178*H178</f>
        <v>0.17182043999999999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6723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6723</v>
      </c>
      <c r="BL178" s="14" t="s">
        <v>288</v>
      </c>
      <c r="BM178" s="228" t="s">
        <v>1910</v>
      </c>
    </row>
    <row r="179" s="2" customFormat="1" ht="16.5" customHeight="1">
      <c r="A179" s="29"/>
      <c r="B179" s="30"/>
      <c r="C179" s="217" t="s">
        <v>439</v>
      </c>
      <c r="D179" s="217" t="s">
        <v>284</v>
      </c>
      <c r="E179" s="218" t="s">
        <v>1911</v>
      </c>
      <c r="F179" s="219" t="s">
        <v>1912</v>
      </c>
      <c r="G179" s="220" t="s">
        <v>287</v>
      </c>
      <c r="H179" s="221">
        <v>2.5920000000000001</v>
      </c>
      <c r="I179" s="222">
        <v>319</v>
      </c>
      <c r="J179" s="222">
        <f>ROUND(I179*H179,2)</f>
        <v>826.85000000000002</v>
      </c>
      <c r="K179" s="223"/>
      <c r="L179" s="35"/>
      <c r="M179" s="224" t="s">
        <v>1</v>
      </c>
      <c r="N179" s="225" t="s">
        <v>38</v>
      </c>
      <c r="O179" s="226">
        <v>0.247</v>
      </c>
      <c r="P179" s="226">
        <f>O179*H179</f>
        <v>0.64022400000000002</v>
      </c>
      <c r="Q179" s="226">
        <v>0.0026900000000000001</v>
      </c>
      <c r="R179" s="226">
        <f>Q179*H179</f>
        <v>0.0069724800000000005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826.85000000000002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826.85000000000002</v>
      </c>
      <c r="BL179" s="14" t="s">
        <v>288</v>
      </c>
      <c r="BM179" s="228" t="s">
        <v>1913</v>
      </c>
    </row>
    <row r="180" s="2" customFormat="1" ht="16.5" customHeight="1">
      <c r="A180" s="29"/>
      <c r="B180" s="30"/>
      <c r="C180" s="217" t="s">
        <v>443</v>
      </c>
      <c r="D180" s="217" t="s">
        <v>284</v>
      </c>
      <c r="E180" s="218" t="s">
        <v>1914</v>
      </c>
      <c r="F180" s="219" t="s">
        <v>1915</v>
      </c>
      <c r="G180" s="220" t="s">
        <v>287</v>
      </c>
      <c r="H180" s="221">
        <v>2.5920000000000001</v>
      </c>
      <c r="I180" s="222">
        <v>61.200000000000003</v>
      </c>
      <c r="J180" s="222">
        <f>ROUND(I180*H180,2)</f>
        <v>158.63</v>
      </c>
      <c r="K180" s="223"/>
      <c r="L180" s="35"/>
      <c r="M180" s="224" t="s">
        <v>1</v>
      </c>
      <c r="N180" s="225" t="s">
        <v>38</v>
      </c>
      <c r="O180" s="226">
        <v>0.083000000000000004</v>
      </c>
      <c r="P180" s="226">
        <f>O180*H180</f>
        <v>0.21513600000000002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158.63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158.63</v>
      </c>
      <c r="BL180" s="14" t="s">
        <v>288</v>
      </c>
      <c r="BM180" s="228" t="s">
        <v>1916</v>
      </c>
    </row>
    <row r="181" s="2" customFormat="1" ht="16.5" customHeight="1">
      <c r="A181" s="29"/>
      <c r="B181" s="30"/>
      <c r="C181" s="217" t="s">
        <v>447</v>
      </c>
      <c r="D181" s="217" t="s">
        <v>284</v>
      </c>
      <c r="E181" s="218" t="s">
        <v>1917</v>
      </c>
      <c r="F181" s="219" t="s">
        <v>1918</v>
      </c>
      <c r="G181" s="220" t="s">
        <v>287</v>
      </c>
      <c r="H181" s="221">
        <v>8.2799999999999994</v>
      </c>
      <c r="I181" s="222">
        <v>326</v>
      </c>
      <c r="J181" s="222">
        <f>ROUND(I181*H181,2)</f>
        <v>2699.2800000000002</v>
      </c>
      <c r="K181" s="223"/>
      <c r="L181" s="35"/>
      <c r="M181" s="224" t="s">
        <v>1</v>
      </c>
      <c r="N181" s="225" t="s">
        <v>38</v>
      </c>
      <c r="O181" s="226">
        <v>0.27400000000000002</v>
      </c>
      <c r="P181" s="226">
        <f>O181*H181</f>
        <v>2.2687200000000001</v>
      </c>
      <c r="Q181" s="226">
        <v>0.00264</v>
      </c>
      <c r="R181" s="226">
        <f>Q181*H181</f>
        <v>0.021859199999999999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2699.2800000000002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2699.2800000000002</v>
      </c>
      <c r="BL181" s="14" t="s">
        <v>288</v>
      </c>
      <c r="BM181" s="228" t="s">
        <v>2257</v>
      </c>
    </row>
    <row r="182" s="2" customFormat="1" ht="16.5" customHeight="1">
      <c r="A182" s="29"/>
      <c r="B182" s="30"/>
      <c r="C182" s="217" t="s">
        <v>451</v>
      </c>
      <c r="D182" s="217" t="s">
        <v>284</v>
      </c>
      <c r="E182" s="218" t="s">
        <v>1920</v>
      </c>
      <c r="F182" s="219" t="s">
        <v>1921</v>
      </c>
      <c r="G182" s="220" t="s">
        <v>287</v>
      </c>
      <c r="H182" s="221">
        <v>8.2799999999999994</v>
      </c>
      <c r="I182" s="222">
        <v>65.900000000000006</v>
      </c>
      <c r="J182" s="222">
        <f>ROUND(I182*H182,2)</f>
        <v>545.64999999999998</v>
      </c>
      <c r="K182" s="223"/>
      <c r="L182" s="35"/>
      <c r="M182" s="224" t="s">
        <v>1</v>
      </c>
      <c r="N182" s="225" t="s">
        <v>38</v>
      </c>
      <c r="O182" s="226">
        <v>0.091999999999999998</v>
      </c>
      <c r="P182" s="226">
        <f>O182*H182</f>
        <v>0.76175999999999988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545.64999999999998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545.64999999999998</v>
      </c>
      <c r="BL182" s="14" t="s">
        <v>288</v>
      </c>
      <c r="BM182" s="228" t="s">
        <v>2258</v>
      </c>
    </row>
    <row r="183" s="2" customFormat="1" ht="21.75" customHeight="1">
      <c r="A183" s="29"/>
      <c r="B183" s="30"/>
      <c r="C183" s="217" t="s">
        <v>455</v>
      </c>
      <c r="D183" s="217" t="s">
        <v>284</v>
      </c>
      <c r="E183" s="218" t="s">
        <v>1923</v>
      </c>
      <c r="F183" s="219" t="s">
        <v>1924</v>
      </c>
      <c r="G183" s="220" t="s">
        <v>356</v>
      </c>
      <c r="H183" s="221">
        <v>2.774</v>
      </c>
      <c r="I183" s="222">
        <v>3300</v>
      </c>
      <c r="J183" s="222">
        <f>ROUND(I183*H183,2)</f>
        <v>9154.2000000000007</v>
      </c>
      <c r="K183" s="223"/>
      <c r="L183" s="35"/>
      <c r="M183" s="224" t="s">
        <v>1</v>
      </c>
      <c r="N183" s="225" t="s">
        <v>38</v>
      </c>
      <c r="O183" s="226">
        <v>1.4650000000000001</v>
      </c>
      <c r="P183" s="226">
        <f>O183*H183</f>
        <v>4.0639099999999999</v>
      </c>
      <c r="Q183" s="226">
        <v>2.4289999999999998</v>
      </c>
      <c r="R183" s="226">
        <f>Q183*H183</f>
        <v>6.7380459999999998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9154.2000000000007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9154.2000000000007</v>
      </c>
      <c r="BL183" s="14" t="s">
        <v>288</v>
      </c>
      <c r="BM183" s="228" t="s">
        <v>569</v>
      </c>
    </row>
    <row r="184" s="2" customFormat="1" ht="16.5" customHeight="1">
      <c r="A184" s="29"/>
      <c r="B184" s="30"/>
      <c r="C184" s="217" t="s">
        <v>459</v>
      </c>
      <c r="D184" s="217" t="s">
        <v>284</v>
      </c>
      <c r="E184" s="218" t="s">
        <v>1925</v>
      </c>
      <c r="F184" s="219" t="s">
        <v>1926</v>
      </c>
      <c r="G184" s="220" t="s">
        <v>429</v>
      </c>
      <c r="H184" s="221">
        <v>0.23999999999999999</v>
      </c>
      <c r="I184" s="222">
        <v>29700</v>
      </c>
      <c r="J184" s="222">
        <f>ROUND(I184*H184,2)</f>
        <v>7128</v>
      </c>
      <c r="K184" s="223"/>
      <c r="L184" s="35"/>
      <c r="M184" s="224" t="s">
        <v>1</v>
      </c>
      <c r="N184" s="225" t="s">
        <v>38</v>
      </c>
      <c r="O184" s="226">
        <v>15.231</v>
      </c>
      <c r="P184" s="226">
        <f>O184*H184</f>
        <v>3.65544</v>
      </c>
      <c r="Q184" s="226">
        <v>1.06277</v>
      </c>
      <c r="R184" s="226">
        <f>Q184*H184</f>
        <v>0.25506479999999998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7128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7128</v>
      </c>
      <c r="BL184" s="14" t="s">
        <v>288</v>
      </c>
      <c r="BM184" s="228" t="s">
        <v>1927</v>
      </c>
    </row>
    <row r="185" s="12" customFormat="1" ht="22.8" customHeight="1">
      <c r="A185" s="12"/>
      <c r="B185" s="202"/>
      <c r="C185" s="203"/>
      <c r="D185" s="204" t="s">
        <v>72</v>
      </c>
      <c r="E185" s="215" t="s">
        <v>386</v>
      </c>
      <c r="F185" s="215" t="s">
        <v>2259</v>
      </c>
      <c r="G185" s="203"/>
      <c r="H185" s="203"/>
      <c r="I185" s="203"/>
      <c r="J185" s="216">
        <f>BK185</f>
        <v>814361.90000000002</v>
      </c>
      <c r="K185" s="203"/>
      <c r="L185" s="207"/>
      <c r="M185" s="208"/>
      <c r="N185" s="209"/>
      <c r="O185" s="209"/>
      <c r="P185" s="210">
        <f>SUM(P186:P194)</f>
        <v>594.81236000000001</v>
      </c>
      <c r="Q185" s="209"/>
      <c r="R185" s="210">
        <f>SUM(R186:R194)</f>
        <v>8.795214940000001</v>
      </c>
      <c r="S185" s="209"/>
      <c r="T185" s="211">
        <f>SUM(T186:T194)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2" t="s">
        <v>80</v>
      </c>
      <c r="AT185" s="213" t="s">
        <v>72</v>
      </c>
      <c r="AU185" s="213" t="s">
        <v>80</v>
      </c>
      <c r="AY185" s="212" t="s">
        <v>282</v>
      </c>
      <c r="BK185" s="214">
        <f>SUM(BK186:BK194)</f>
        <v>814361.90000000002</v>
      </c>
    </row>
    <row r="186" s="2" customFormat="1" ht="21.75" customHeight="1">
      <c r="A186" s="29"/>
      <c r="B186" s="30"/>
      <c r="C186" s="217" t="s">
        <v>463</v>
      </c>
      <c r="D186" s="217" t="s">
        <v>284</v>
      </c>
      <c r="E186" s="218" t="s">
        <v>2260</v>
      </c>
      <c r="F186" s="219" t="s">
        <v>2261</v>
      </c>
      <c r="G186" s="220" t="s">
        <v>287</v>
      </c>
      <c r="H186" s="221">
        <v>150.08000000000001</v>
      </c>
      <c r="I186" s="222">
        <v>537</v>
      </c>
      <c r="J186" s="222">
        <f>ROUND(I186*H186,2)</f>
        <v>80592.960000000006</v>
      </c>
      <c r="K186" s="223"/>
      <c r="L186" s="35"/>
      <c r="M186" s="224" t="s">
        <v>1</v>
      </c>
      <c r="N186" s="225" t="s">
        <v>38</v>
      </c>
      <c r="O186" s="226">
        <v>0.68000000000000005</v>
      </c>
      <c r="P186" s="226">
        <f>O186*H186</f>
        <v>102.05440000000002</v>
      </c>
      <c r="Q186" s="226">
        <v>0.00014999999999999999</v>
      </c>
      <c r="R186" s="226">
        <f>Q186*H186</f>
        <v>0.022512000000000001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80592.960000000006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80592.960000000006</v>
      </c>
      <c r="BL186" s="14" t="s">
        <v>288</v>
      </c>
      <c r="BM186" s="228" t="s">
        <v>2262</v>
      </c>
    </row>
    <row r="187" s="2" customFormat="1" ht="21.75" customHeight="1">
      <c r="A187" s="29"/>
      <c r="B187" s="30"/>
      <c r="C187" s="217" t="s">
        <v>467</v>
      </c>
      <c r="D187" s="217" t="s">
        <v>284</v>
      </c>
      <c r="E187" s="218" t="s">
        <v>2263</v>
      </c>
      <c r="F187" s="219" t="s">
        <v>2264</v>
      </c>
      <c r="G187" s="220" t="s">
        <v>287</v>
      </c>
      <c r="H187" s="221">
        <v>150.08000000000001</v>
      </c>
      <c r="I187" s="222">
        <v>1770</v>
      </c>
      <c r="J187" s="222">
        <f>ROUND(I187*H187,2)</f>
        <v>265641.59999999998</v>
      </c>
      <c r="K187" s="223"/>
      <c r="L187" s="35"/>
      <c r="M187" s="224" t="s">
        <v>1</v>
      </c>
      <c r="N187" s="225" t="s">
        <v>38</v>
      </c>
      <c r="O187" s="226">
        <v>1.611</v>
      </c>
      <c r="P187" s="226">
        <f>O187*H187</f>
        <v>241.77888000000002</v>
      </c>
      <c r="Q187" s="226">
        <v>0.00282</v>
      </c>
      <c r="R187" s="226">
        <f>Q187*H187</f>
        <v>0.42322560000000004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265641.59999999998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265641.59999999998</v>
      </c>
      <c r="BL187" s="14" t="s">
        <v>288</v>
      </c>
      <c r="BM187" s="228" t="s">
        <v>2265</v>
      </c>
    </row>
    <row r="188" s="2" customFormat="1" ht="16.5" customHeight="1">
      <c r="A188" s="29"/>
      <c r="B188" s="30"/>
      <c r="C188" s="217" t="s">
        <v>471</v>
      </c>
      <c r="D188" s="217" t="s">
        <v>284</v>
      </c>
      <c r="E188" s="218" t="s">
        <v>2266</v>
      </c>
      <c r="F188" s="219" t="s">
        <v>2267</v>
      </c>
      <c r="G188" s="220" t="s">
        <v>322</v>
      </c>
      <c r="H188" s="221">
        <v>16</v>
      </c>
      <c r="I188" s="222">
        <v>279</v>
      </c>
      <c r="J188" s="222">
        <f>ROUND(I188*H188,2)</f>
        <v>4464</v>
      </c>
      <c r="K188" s="223"/>
      <c r="L188" s="35"/>
      <c r="M188" s="224" t="s">
        <v>1</v>
      </c>
      <c r="N188" s="225" t="s">
        <v>38</v>
      </c>
      <c r="O188" s="226">
        <v>0.39100000000000001</v>
      </c>
      <c r="P188" s="226">
        <f>O188*H188</f>
        <v>6.2560000000000002</v>
      </c>
      <c r="Q188" s="226">
        <v>0.00033</v>
      </c>
      <c r="R188" s="226">
        <f>Q188*H188</f>
        <v>0.00528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4464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4464</v>
      </c>
      <c r="BL188" s="14" t="s">
        <v>288</v>
      </c>
      <c r="BM188" s="228" t="s">
        <v>2268</v>
      </c>
    </row>
    <row r="189" s="2" customFormat="1" ht="21.75" customHeight="1">
      <c r="A189" s="29"/>
      <c r="B189" s="30"/>
      <c r="C189" s="230" t="s">
        <v>475</v>
      </c>
      <c r="D189" s="230" t="s">
        <v>378</v>
      </c>
      <c r="E189" s="231" t="s">
        <v>2269</v>
      </c>
      <c r="F189" s="232" t="s">
        <v>2270</v>
      </c>
      <c r="G189" s="233" t="s">
        <v>429</v>
      </c>
      <c r="H189" s="234">
        <v>7.7530000000000001</v>
      </c>
      <c r="I189" s="235">
        <v>25800</v>
      </c>
      <c r="J189" s="235">
        <f>ROUND(I189*H189,2)</f>
        <v>200027.39999999999</v>
      </c>
      <c r="K189" s="236"/>
      <c r="L189" s="237"/>
      <c r="M189" s="238" t="s">
        <v>1</v>
      </c>
      <c r="N189" s="239" t="s">
        <v>38</v>
      </c>
      <c r="O189" s="226">
        <v>0</v>
      </c>
      <c r="P189" s="226">
        <f>O189*H189</f>
        <v>0</v>
      </c>
      <c r="Q189" s="226">
        <v>1</v>
      </c>
      <c r="R189" s="226">
        <f>Q189*H189</f>
        <v>7.7530000000000001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311</v>
      </c>
      <c r="AT189" s="228" t="s">
        <v>378</v>
      </c>
      <c r="AU189" s="228" t="s">
        <v>82</v>
      </c>
      <c r="AY189" s="14" t="s">
        <v>282</v>
      </c>
      <c r="BE189" s="229">
        <f>IF(N189="základní",J189,0)</f>
        <v>200027.39999999999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200027.39999999999</v>
      </c>
      <c r="BL189" s="14" t="s">
        <v>288</v>
      </c>
      <c r="BM189" s="228" t="s">
        <v>2271</v>
      </c>
    </row>
    <row r="190" s="2" customFormat="1" ht="33" customHeight="1">
      <c r="A190" s="29"/>
      <c r="B190" s="30"/>
      <c r="C190" s="217" t="s">
        <v>479</v>
      </c>
      <c r="D190" s="217" t="s">
        <v>284</v>
      </c>
      <c r="E190" s="218" t="s">
        <v>2272</v>
      </c>
      <c r="F190" s="219" t="s">
        <v>2273</v>
      </c>
      <c r="G190" s="220" t="s">
        <v>287</v>
      </c>
      <c r="H190" s="221">
        <v>150.08000000000001</v>
      </c>
      <c r="I190" s="222">
        <v>1600</v>
      </c>
      <c r="J190" s="222">
        <f>ROUND(I190*H190,2)</f>
        <v>240128</v>
      </c>
      <c r="K190" s="223"/>
      <c r="L190" s="35"/>
      <c r="M190" s="224" t="s">
        <v>1</v>
      </c>
      <c r="N190" s="225" t="s">
        <v>38</v>
      </c>
      <c r="O190" s="226">
        <v>1.5540000000000001</v>
      </c>
      <c r="P190" s="226">
        <f>O190*H190</f>
        <v>233.22432000000003</v>
      </c>
      <c r="Q190" s="226">
        <v>9.0000000000000006E-05</v>
      </c>
      <c r="R190" s="226">
        <f>Q190*H190</f>
        <v>0.013507200000000002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240128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240128</v>
      </c>
      <c r="BL190" s="14" t="s">
        <v>288</v>
      </c>
      <c r="BM190" s="228" t="s">
        <v>2274</v>
      </c>
    </row>
    <row r="191" s="2" customFormat="1" ht="21.75" customHeight="1">
      <c r="A191" s="29"/>
      <c r="B191" s="30"/>
      <c r="C191" s="217" t="s">
        <v>483</v>
      </c>
      <c r="D191" s="217" t="s">
        <v>284</v>
      </c>
      <c r="E191" s="218" t="s">
        <v>2275</v>
      </c>
      <c r="F191" s="219" t="s">
        <v>2276</v>
      </c>
      <c r="G191" s="220" t="s">
        <v>429</v>
      </c>
      <c r="H191" s="221">
        <v>0.54600000000000004</v>
      </c>
      <c r="I191" s="222">
        <v>1230</v>
      </c>
      <c r="J191" s="222">
        <f>ROUND(I191*H191,2)</f>
        <v>671.58000000000004</v>
      </c>
      <c r="K191" s="223"/>
      <c r="L191" s="35"/>
      <c r="M191" s="224" t="s">
        <v>1</v>
      </c>
      <c r="N191" s="225" t="s">
        <v>38</v>
      </c>
      <c r="O191" s="226">
        <v>2.7189999999999999</v>
      </c>
      <c r="P191" s="226">
        <f>O191*H191</f>
        <v>1.4845740000000001</v>
      </c>
      <c r="Q191" s="226">
        <v>0.0020999999999999999</v>
      </c>
      <c r="R191" s="226">
        <f>Q191*H191</f>
        <v>0.0011466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671.58000000000004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671.58000000000004</v>
      </c>
      <c r="BL191" s="14" t="s">
        <v>288</v>
      </c>
      <c r="BM191" s="228" t="s">
        <v>2277</v>
      </c>
    </row>
    <row r="192" s="2" customFormat="1" ht="21.75" customHeight="1">
      <c r="A192" s="29"/>
      <c r="B192" s="30"/>
      <c r="C192" s="217" t="s">
        <v>489</v>
      </c>
      <c r="D192" s="217" t="s">
        <v>284</v>
      </c>
      <c r="E192" s="218" t="s">
        <v>2278</v>
      </c>
      <c r="F192" s="219" t="s">
        <v>2279</v>
      </c>
      <c r="G192" s="220" t="s">
        <v>429</v>
      </c>
      <c r="H192" s="221">
        <v>0.54600000000000004</v>
      </c>
      <c r="I192" s="222">
        <v>10800</v>
      </c>
      <c r="J192" s="222">
        <f>ROUND(I192*H192,2)</f>
        <v>5896.8000000000002</v>
      </c>
      <c r="K192" s="223"/>
      <c r="L192" s="35"/>
      <c r="M192" s="224" t="s">
        <v>1</v>
      </c>
      <c r="N192" s="225" t="s">
        <v>38</v>
      </c>
      <c r="O192" s="226">
        <v>14.930999999999999</v>
      </c>
      <c r="P192" s="226">
        <f>O192*H192</f>
        <v>8.1523260000000004</v>
      </c>
      <c r="Q192" s="226">
        <v>0.00577</v>
      </c>
      <c r="R192" s="226">
        <f>Q192*H192</f>
        <v>0.0031504200000000001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5896.8000000000002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5896.8000000000002</v>
      </c>
      <c r="BL192" s="14" t="s">
        <v>288</v>
      </c>
      <c r="BM192" s="228" t="s">
        <v>2280</v>
      </c>
    </row>
    <row r="193" s="2" customFormat="1" ht="16.5" customHeight="1">
      <c r="A193" s="29"/>
      <c r="B193" s="30"/>
      <c r="C193" s="230" t="s">
        <v>493</v>
      </c>
      <c r="D193" s="230" t="s">
        <v>378</v>
      </c>
      <c r="E193" s="231" t="s">
        <v>2281</v>
      </c>
      <c r="F193" s="232" t="s">
        <v>2282</v>
      </c>
      <c r="G193" s="233" t="s">
        <v>429</v>
      </c>
      <c r="H193" s="234">
        <v>0.57299999999999995</v>
      </c>
      <c r="I193" s="235">
        <v>27600</v>
      </c>
      <c r="J193" s="235">
        <f>ROUND(I193*H193,2)</f>
        <v>15814.799999999999</v>
      </c>
      <c r="K193" s="236"/>
      <c r="L193" s="237"/>
      <c r="M193" s="238" t="s">
        <v>1</v>
      </c>
      <c r="N193" s="239" t="s">
        <v>38</v>
      </c>
      <c r="O193" s="226">
        <v>0</v>
      </c>
      <c r="P193" s="226">
        <f>O193*H193</f>
        <v>0</v>
      </c>
      <c r="Q193" s="226">
        <v>1</v>
      </c>
      <c r="R193" s="226">
        <f>Q193*H193</f>
        <v>0.57299999999999995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311</v>
      </c>
      <c r="AT193" s="228" t="s">
        <v>378</v>
      </c>
      <c r="AU193" s="228" t="s">
        <v>82</v>
      </c>
      <c r="AY193" s="14" t="s">
        <v>282</v>
      </c>
      <c r="BE193" s="229">
        <f>IF(N193="základní",J193,0)</f>
        <v>15814.799999999999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15814.799999999999</v>
      </c>
      <c r="BL193" s="14" t="s">
        <v>288</v>
      </c>
      <c r="BM193" s="228" t="s">
        <v>2283</v>
      </c>
    </row>
    <row r="194" s="2" customFormat="1" ht="21.75" customHeight="1">
      <c r="A194" s="29"/>
      <c r="B194" s="30"/>
      <c r="C194" s="217" t="s">
        <v>498</v>
      </c>
      <c r="D194" s="217" t="s">
        <v>284</v>
      </c>
      <c r="E194" s="218" t="s">
        <v>2284</v>
      </c>
      <c r="F194" s="219" t="s">
        <v>2285</v>
      </c>
      <c r="G194" s="220" t="s">
        <v>429</v>
      </c>
      <c r="H194" s="221">
        <v>0.54600000000000004</v>
      </c>
      <c r="I194" s="222">
        <v>2060</v>
      </c>
      <c r="J194" s="222">
        <f>ROUND(I194*H194,2)</f>
        <v>1124.76</v>
      </c>
      <c r="K194" s="223"/>
      <c r="L194" s="35"/>
      <c r="M194" s="224" t="s">
        <v>1</v>
      </c>
      <c r="N194" s="225" t="s">
        <v>38</v>
      </c>
      <c r="O194" s="226">
        <v>3.4100000000000001</v>
      </c>
      <c r="P194" s="226">
        <f>O194*H194</f>
        <v>1.8618600000000003</v>
      </c>
      <c r="Q194" s="226">
        <v>0.00072000000000000005</v>
      </c>
      <c r="R194" s="226">
        <f>Q194*H194</f>
        <v>0.00039312000000000006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1124.76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1124.76</v>
      </c>
      <c r="BL194" s="14" t="s">
        <v>288</v>
      </c>
      <c r="BM194" s="228" t="s">
        <v>2286</v>
      </c>
    </row>
    <row r="195" s="12" customFormat="1" ht="22.8" customHeight="1">
      <c r="A195" s="12"/>
      <c r="B195" s="202"/>
      <c r="C195" s="203"/>
      <c r="D195" s="204" t="s">
        <v>72</v>
      </c>
      <c r="E195" s="215" t="s">
        <v>155</v>
      </c>
      <c r="F195" s="215" t="s">
        <v>497</v>
      </c>
      <c r="G195" s="203"/>
      <c r="H195" s="203"/>
      <c r="I195" s="203"/>
      <c r="J195" s="216">
        <f>BK195</f>
        <v>233274.32000000001</v>
      </c>
      <c r="K195" s="203"/>
      <c r="L195" s="207"/>
      <c r="M195" s="208"/>
      <c r="N195" s="209"/>
      <c r="O195" s="209"/>
      <c r="P195" s="210">
        <f>SUM(P196:P214)</f>
        <v>60.582737000000002</v>
      </c>
      <c r="Q195" s="209"/>
      <c r="R195" s="210">
        <f>SUM(R196:R214)</f>
        <v>31.713353219999998</v>
      </c>
      <c r="S195" s="209"/>
      <c r="T195" s="211">
        <f>SUM(T196:T214)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2" t="s">
        <v>80</v>
      </c>
      <c r="AT195" s="213" t="s">
        <v>72</v>
      </c>
      <c r="AU195" s="213" t="s">
        <v>80</v>
      </c>
      <c r="AY195" s="212" t="s">
        <v>282</v>
      </c>
      <c r="BK195" s="214">
        <f>SUM(BK196:BK214)</f>
        <v>233274.32000000001</v>
      </c>
    </row>
    <row r="196" s="2" customFormat="1" ht="21.75" customHeight="1">
      <c r="A196" s="29"/>
      <c r="B196" s="30"/>
      <c r="C196" s="217" t="s">
        <v>503</v>
      </c>
      <c r="D196" s="217" t="s">
        <v>284</v>
      </c>
      <c r="E196" s="218" t="s">
        <v>1928</v>
      </c>
      <c r="F196" s="219" t="s">
        <v>1929</v>
      </c>
      <c r="G196" s="220" t="s">
        <v>501</v>
      </c>
      <c r="H196" s="221">
        <v>9</v>
      </c>
      <c r="I196" s="222">
        <v>912</v>
      </c>
      <c r="J196" s="222">
        <f>ROUND(I196*H196,2)</f>
        <v>8208</v>
      </c>
      <c r="K196" s="223"/>
      <c r="L196" s="35"/>
      <c r="M196" s="224" t="s">
        <v>1</v>
      </c>
      <c r="N196" s="225" t="s">
        <v>38</v>
      </c>
      <c r="O196" s="226">
        <v>1.3560000000000001</v>
      </c>
      <c r="P196" s="226">
        <f>O196*H196</f>
        <v>12.204000000000001</v>
      </c>
      <c r="Q196" s="226">
        <v>0.36435000000000001</v>
      </c>
      <c r="R196" s="226">
        <f>Q196*H196</f>
        <v>3.27915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8208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8208</v>
      </c>
      <c r="BL196" s="14" t="s">
        <v>288</v>
      </c>
      <c r="BM196" s="228" t="s">
        <v>585</v>
      </c>
    </row>
    <row r="197" s="2" customFormat="1" ht="21.75" customHeight="1">
      <c r="A197" s="29"/>
      <c r="B197" s="30"/>
      <c r="C197" s="217" t="s">
        <v>507</v>
      </c>
      <c r="D197" s="217" t="s">
        <v>284</v>
      </c>
      <c r="E197" s="218" t="s">
        <v>1930</v>
      </c>
      <c r="F197" s="219" t="s">
        <v>1931</v>
      </c>
      <c r="G197" s="220" t="s">
        <v>501</v>
      </c>
      <c r="H197" s="221">
        <v>6</v>
      </c>
      <c r="I197" s="222">
        <v>1360</v>
      </c>
      <c r="J197" s="222">
        <f>ROUND(I197*H197,2)</f>
        <v>8160</v>
      </c>
      <c r="K197" s="223"/>
      <c r="L197" s="35"/>
      <c r="M197" s="224" t="s">
        <v>1</v>
      </c>
      <c r="N197" s="225" t="s">
        <v>38</v>
      </c>
      <c r="O197" s="226">
        <v>1.446</v>
      </c>
      <c r="P197" s="226">
        <f>O197*H197</f>
        <v>8.6760000000000002</v>
      </c>
      <c r="Q197" s="226">
        <v>0.72870000000000001</v>
      </c>
      <c r="R197" s="226">
        <f>Q197*H197</f>
        <v>4.3722000000000003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8160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8160</v>
      </c>
      <c r="BL197" s="14" t="s">
        <v>288</v>
      </c>
      <c r="BM197" s="228" t="s">
        <v>1932</v>
      </c>
    </row>
    <row r="198" s="2" customFormat="1" ht="21.75" customHeight="1">
      <c r="A198" s="29"/>
      <c r="B198" s="30"/>
      <c r="C198" s="230" t="s">
        <v>511</v>
      </c>
      <c r="D198" s="230" t="s">
        <v>378</v>
      </c>
      <c r="E198" s="231" t="s">
        <v>1933</v>
      </c>
      <c r="F198" s="232" t="s">
        <v>1934</v>
      </c>
      <c r="G198" s="233" t="s">
        <v>501</v>
      </c>
      <c r="H198" s="234">
        <v>9</v>
      </c>
      <c r="I198" s="235">
        <v>401.5</v>
      </c>
      <c r="J198" s="235">
        <f>ROUND(I198*H198,2)</f>
        <v>3613.5</v>
      </c>
      <c r="K198" s="236"/>
      <c r="L198" s="237"/>
      <c r="M198" s="238" t="s">
        <v>1</v>
      </c>
      <c r="N198" s="239" t="s">
        <v>38</v>
      </c>
      <c r="O198" s="226">
        <v>0</v>
      </c>
      <c r="P198" s="226">
        <f>O198*H198</f>
        <v>0</v>
      </c>
      <c r="Q198" s="226">
        <v>0.10100000000000001</v>
      </c>
      <c r="R198" s="226">
        <f>Q198*H198</f>
        <v>0.90900000000000003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311</v>
      </c>
      <c r="AT198" s="228" t="s">
        <v>378</v>
      </c>
      <c r="AU198" s="228" t="s">
        <v>82</v>
      </c>
      <c r="AY198" s="14" t="s">
        <v>282</v>
      </c>
      <c r="BE198" s="229">
        <f>IF(N198="základní",J198,0)</f>
        <v>3613.5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3613.5</v>
      </c>
      <c r="BL198" s="14" t="s">
        <v>288</v>
      </c>
      <c r="BM198" s="228" t="s">
        <v>1935</v>
      </c>
    </row>
    <row r="199" s="2" customFormat="1" ht="21.75" customHeight="1">
      <c r="A199" s="29"/>
      <c r="B199" s="30"/>
      <c r="C199" s="230" t="s">
        <v>515</v>
      </c>
      <c r="D199" s="230" t="s">
        <v>378</v>
      </c>
      <c r="E199" s="231" t="s">
        <v>1936</v>
      </c>
      <c r="F199" s="232" t="s">
        <v>1937</v>
      </c>
      <c r="G199" s="233" t="s">
        <v>501</v>
      </c>
      <c r="H199" s="234">
        <v>6</v>
      </c>
      <c r="I199" s="235">
        <v>401.5</v>
      </c>
      <c r="J199" s="235">
        <f>ROUND(I199*H199,2)</f>
        <v>2409</v>
      </c>
      <c r="K199" s="236"/>
      <c r="L199" s="237"/>
      <c r="M199" s="238" t="s">
        <v>1</v>
      </c>
      <c r="N199" s="239" t="s">
        <v>38</v>
      </c>
      <c r="O199" s="226">
        <v>0</v>
      </c>
      <c r="P199" s="226">
        <f>O199*H199</f>
        <v>0</v>
      </c>
      <c r="Q199" s="226">
        <v>0.10100000000000001</v>
      </c>
      <c r="R199" s="226">
        <f>Q199*H199</f>
        <v>0.60600000000000009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311</v>
      </c>
      <c r="AT199" s="228" t="s">
        <v>378</v>
      </c>
      <c r="AU199" s="228" t="s">
        <v>82</v>
      </c>
      <c r="AY199" s="14" t="s">
        <v>282</v>
      </c>
      <c r="BE199" s="229">
        <f>IF(N199="základní",J199,0)</f>
        <v>2409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2409</v>
      </c>
      <c r="BL199" s="14" t="s">
        <v>288</v>
      </c>
      <c r="BM199" s="228" t="s">
        <v>1938</v>
      </c>
    </row>
    <row r="200" s="2" customFormat="1" ht="21.75" customHeight="1">
      <c r="A200" s="29"/>
      <c r="B200" s="30"/>
      <c r="C200" s="217" t="s">
        <v>520</v>
      </c>
      <c r="D200" s="217" t="s">
        <v>284</v>
      </c>
      <c r="E200" s="218" t="s">
        <v>1939</v>
      </c>
      <c r="F200" s="219" t="s">
        <v>1940</v>
      </c>
      <c r="G200" s="220" t="s">
        <v>501</v>
      </c>
      <c r="H200" s="221">
        <v>2</v>
      </c>
      <c r="I200" s="222">
        <v>312</v>
      </c>
      <c r="J200" s="222">
        <f>ROUND(I200*H200,2)</f>
        <v>624</v>
      </c>
      <c r="K200" s="223"/>
      <c r="L200" s="35"/>
      <c r="M200" s="224" t="s">
        <v>1</v>
      </c>
      <c r="N200" s="225" t="s">
        <v>38</v>
      </c>
      <c r="O200" s="226">
        <v>0.35999999999999999</v>
      </c>
      <c r="P200" s="226">
        <f>O200*H200</f>
        <v>0.71999999999999997</v>
      </c>
      <c r="Q200" s="226">
        <v>0.17488999999999999</v>
      </c>
      <c r="R200" s="226">
        <f>Q200*H200</f>
        <v>0.34977999999999998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624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624</v>
      </c>
      <c r="BL200" s="14" t="s">
        <v>288</v>
      </c>
      <c r="BM200" s="228" t="s">
        <v>1941</v>
      </c>
    </row>
    <row r="201" s="2" customFormat="1" ht="21.75" customHeight="1">
      <c r="A201" s="29"/>
      <c r="B201" s="30"/>
      <c r="C201" s="217" t="s">
        <v>524</v>
      </c>
      <c r="D201" s="217" t="s">
        <v>284</v>
      </c>
      <c r="E201" s="218" t="s">
        <v>1942</v>
      </c>
      <c r="F201" s="219" t="s">
        <v>1943</v>
      </c>
      <c r="G201" s="220" t="s">
        <v>501</v>
      </c>
      <c r="H201" s="221">
        <v>1</v>
      </c>
      <c r="I201" s="222">
        <v>1020</v>
      </c>
      <c r="J201" s="222">
        <f>ROUND(I201*H201,2)</f>
        <v>1020</v>
      </c>
      <c r="K201" s="223"/>
      <c r="L201" s="35"/>
      <c r="M201" s="224" t="s">
        <v>1</v>
      </c>
      <c r="N201" s="225" t="s">
        <v>38</v>
      </c>
      <c r="O201" s="226">
        <v>3.2999999999999998</v>
      </c>
      <c r="P201" s="226">
        <f>O201*H201</f>
        <v>3.2999999999999998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1020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1020</v>
      </c>
      <c r="BL201" s="14" t="s">
        <v>288</v>
      </c>
      <c r="BM201" s="228" t="s">
        <v>602</v>
      </c>
    </row>
    <row r="202" s="2" customFormat="1" ht="33" customHeight="1">
      <c r="A202" s="29"/>
      <c r="B202" s="30"/>
      <c r="C202" s="230" t="s">
        <v>528</v>
      </c>
      <c r="D202" s="230" t="s">
        <v>378</v>
      </c>
      <c r="E202" s="231" t="s">
        <v>1944</v>
      </c>
      <c r="F202" s="232" t="s">
        <v>1945</v>
      </c>
      <c r="G202" s="233" t="s">
        <v>501</v>
      </c>
      <c r="H202" s="234">
        <v>1</v>
      </c>
      <c r="I202" s="235">
        <v>29630</v>
      </c>
      <c r="J202" s="235">
        <f>ROUND(I202*H202,2)</f>
        <v>29630</v>
      </c>
      <c r="K202" s="236"/>
      <c r="L202" s="237"/>
      <c r="M202" s="238" t="s">
        <v>1</v>
      </c>
      <c r="N202" s="239" t="s">
        <v>38</v>
      </c>
      <c r="O202" s="226">
        <v>0</v>
      </c>
      <c r="P202" s="226">
        <f>O202*H202</f>
        <v>0</v>
      </c>
      <c r="Q202" s="226">
        <v>0.158</v>
      </c>
      <c r="R202" s="226">
        <f>Q202*H202</f>
        <v>0.158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311</v>
      </c>
      <c r="AT202" s="228" t="s">
        <v>378</v>
      </c>
      <c r="AU202" s="228" t="s">
        <v>82</v>
      </c>
      <c r="AY202" s="14" t="s">
        <v>282</v>
      </c>
      <c r="BE202" s="229">
        <f>IF(N202="základní",J202,0)</f>
        <v>29630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29630</v>
      </c>
      <c r="BL202" s="14" t="s">
        <v>288</v>
      </c>
      <c r="BM202" s="228" t="s">
        <v>1946</v>
      </c>
    </row>
    <row r="203" s="2" customFormat="1" ht="21.75" customHeight="1">
      <c r="A203" s="29"/>
      <c r="B203" s="30"/>
      <c r="C203" s="217" t="s">
        <v>532</v>
      </c>
      <c r="D203" s="217" t="s">
        <v>284</v>
      </c>
      <c r="E203" s="218" t="s">
        <v>1947</v>
      </c>
      <c r="F203" s="219" t="s">
        <v>1948</v>
      </c>
      <c r="G203" s="220" t="s">
        <v>322</v>
      </c>
      <c r="H203" s="221">
        <v>15.85</v>
      </c>
      <c r="I203" s="222">
        <v>92.400000000000006</v>
      </c>
      <c r="J203" s="222">
        <f>ROUND(I203*H203,2)</f>
        <v>1464.54</v>
      </c>
      <c r="K203" s="223"/>
      <c r="L203" s="35"/>
      <c r="M203" s="224" t="s">
        <v>1</v>
      </c>
      <c r="N203" s="225" t="s">
        <v>38</v>
      </c>
      <c r="O203" s="226">
        <v>0.29999999999999999</v>
      </c>
      <c r="P203" s="226">
        <f>O203*H203</f>
        <v>4.7549999999999999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1464.54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1464.54</v>
      </c>
      <c r="BL203" s="14" t="s">
        <v>288</v>
      </c>
      <c r="BM203" s="228" t="s">
        <v>618</v>
      </c>
    </row>
    <row r="204" s="2" customFormat="1" ht="16.5" customHeight="1">
      <c r="A204" s="29"/>
      <c r="B204" s="30"/>
      <c r="C204" s="230" t="s">
        <v>536</v>
      </c>
      <c r="D204" s="230" t="s">
        <v>378</v>
      </c>
      <c r="E204" s="231" t="s">
        <v>1949</v>
      </c>
      <c r="F204" s="232" t="s">
        <v>1950</v>
      </c>
      <c r="G204" s="233" t="s">
        <v>322</v>
      </c>
      <c r="H204" s="234">
        <v>52.305</v>
      </c>
      <c r="I204" s="235">
        <v>2.2000000000000002</v>
      </c>
      <c r="J204" s="235">
        <f>ROUND(I204*H204,2)</f>
        <v>115.06999999999999</v>
      </c>
      <c r="K204" s="236"/>
      <c r="L204" s="237"/>
      <c r="M204" s="238" t="s">
        <v>1</v>
      </c>
      <c r="N204" s="239" t="s">
        <v>38</v>
      </c>
      <c r="O204" s="226">
        <v>0</v>
      </c>
      <c r="P204" s="226">
        <f>O204*H204</f>
        <v>0</v>
      </c>
      <c r="Q204" s="226">
        <v>4.0000000000000003E-05</v>
      </c>
      <c r="R204" s="226">
        <f>Q204*H204</f>
        <v>0.0020922000000000002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311</v>
      </c>
      <c r="AT204" s="228" t="s">
        <v>378</v>
      </c>
      <c r="AU204" s="228" t="s">
        <v>82</v>
      </c>
      <c r="AY204" s="14" t="s">
        <v>282</v>
      </c>
      <c r="BE204" s="229">
        <f>IF(N204="základní",J204,0)</f>
        <v>115.06999999999999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115.06999999999999</v>
      </c>
      <c r="BL204" s="14" t="s">
        <v>288</v>
      </c>
      <c r="BM204" s="228" t="s">
        <v>1951</v>
      </c>
    </row>
    <row r="205" s="2" customFormat="1" ht="21.75" customHeight="1">
      <c r="A205" s="29"/>
      <c r="B205" s="30"/>
      <c r="C205" s="230" t="s">
        <v>540</v>
      </c>
      <c r="D205" s="230" t="s">
        <v>378</v>
      </c>
      <c r="E205" s="231" t="s">
        <v>1952</v>
      </c>
      <c r="F205" s="232" t="s">
        <v>1953</v>
      </c>
      <c r="G205" s="233" t="s">
        <v>322</v>
      </c>
      <c r="H205" s="234">
        <v>16.643000000000001</v>
      </c>
      <c r="I205" s="235">
        <v>72.299999999999997</v>
      </c>
      <c r="J205" s="235">
        <f>ROUND(I205*H205,2)</f>
        <v>1203.29</v>
      </c>
      <c r="K205" s="236"/>
      <c r="L205" s="237"/>
      <c r="M205" s="238" t="s">
        <v>1</v>
      </c>
      <c r="N205" s="239" t="s">
        <v>38</v>
      </c>
      <c r="O205" s="226">
        <v>0</v>
      </c>
      <c r="P205" s="226">
        <f>O205*H205</f>
        <v>0</v>
      </c>
      <c r="Q205" s="226">
        <v>0.0016000000000000001</v>
      </c>
      <c r="R205" s="226">
        <f>Q205*H205</f>
        <v>0.026628800000000001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311</v>
      </c>
      <c r="AT205" s="228" t="s">
        <v>378</v>
      </c>
      <c r="AU205" s="228" t="s">
        <v>82</v>
      </c>
      <c r="AY205" s="14" t="s">
        <v>282</v>
      </c>
      <c r="BE205" s="229">
        <f>IF(N205="základní",J205,0)</f>
        <v>1203.29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1203.29</v>
      </c>
      <c r="BL205" s="14" t="s">
        <v>288</v>
      </c>
      <c r="BM205" s="228" t="s">
        <v>626</v>
      </c>
    </row>
    <row r="206" s="2" customFormat="1" ht="33" customHeight="1">
      <c r="A206" s="29"/>
      <c r="B206" s="30"/>
      <c r="C206" s="217" t="s">
        <v>544</v>
      </c>
      <c r="D206" s="217" t="s">
        <v>284</v>
      </c>
      <c r="E206" s="218" t="s">
        <v>1954</v>
      </c>
      <c r="F206" s="219" t="s">
        <v>1955</v>
      </c>
      <c r="G206" s="220" t="s">
        <v>356</v>
      </c>
      <c r="H206" s="221">
        <v>1.0349999999999999</v>
      </c>
      <c r="I206" s="222">
        <v>4700</v>
      </c>
      <c r="J206" s="222">
        <f>ROUND(I206*H206,2)</f>
        <v>4864.5</v>
      </c>
      <c r="K206" s="223"/>
      <c r="L206" s="35"/>
      <c r="M206" s="224" t="s">
        <v>1</v>
      </c>
      <c r="N206" s="225" t="s">
        <v>38</v>
      </c>
      <c r="O206" s="226">
        <v>3.863</v>
      </c>
      <c r="P206" s="226">
        <f>O206*H206</f>
        <v>3.9982049999999996</v>
      </c>
      <c r="Q206" s="226">
        <v>2.5143</v>
      </c>
      <c r="R206" s="226">
        <f>Q206*H206</f>
        <v>2.6023004999999997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4864.5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4864.5</v>
      </c>
      <c r="BL206" s="14" t="s">
        <v>288</v>
      </c>
      <c r="BM206" s="228" t="s">
        <v>1956</v>
      </c>
    </row>
    <row r="207" s="2" customFormat="1" ht="21.75" customHeight="1">
      <c r="A207" s="29"/>
      <c r="B207" s="30"/>
      <c r="C207" s="217" t="s">
        <v>548</v>
      </c>
      <c r="D207" s="217" t="s">
        <v>284</v>
      </c>
      <c r="E207" s="218" t="s">
        <v>1957</v>
      </c>
      <c r="F207" s="219" t="s">
        <v>1958</v>
      </c>
      <c r="G207" s="220" t="s">
        <v>429</v>
      </c>
      <c r="H207" s="221">
        <v>0.104</v>
      </c>
      <c r="I207" s="222">
        <v>29400</v>
      </c>
      <c r="J207" s="222">
        <f>ROUND(I207*H207,2)</f>
        <v>3057.5999999999999</v>
      </c>
      <c r="K207" s="223"/>
      <c r="L207" s="35"/>
      <c r="M207" s="224" t="s">
        <v>1</v>
      </c>
      <c r="N207" s="225" t="s">
        <v>38</v>
      </c>
      <c r="O207" s="226">
        <v>14.551</v>
      </c>
      <c r="P207" s="226">
        <f>O207*H207</f>
        <v>1.513304</v>
      </c>
      <c r="Q207" s="226">
        <v>1.06277</v>
      </c>
      <c r="R207" s="226">
        <f>Q207*H207</f>
        <v>0.11052808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3057.5999999999999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3057.5999999999999</v>
      </c>
      <c r="BL207" s="14" t="s">
        <v>288</v>
      </c>
      <c r="BM207" s="228" t="s">
        <v>1959</v>
      </c>
    </row>
    <row r="208" s="2" customFormat="1" ht="33" customHeight="1">
      <c r="A208" s="29"/>
      <c r="B208" s="30"/>
      <c r="C208" s="217" t="s">
        <v>553</v>
      </c>
      <c r="D208" s="217" t="s">
        <v>284</v>
      </c>
      <c r="E208" s="218" t="s">
        <v>1960</v>
      </c>
      <c r="F208" s="219" t="s">
        <v>1961</v>
      </c>
      <c r="G208" s="220" t="s">
        <v>287</v>
      </c>
      <c r="H208" s="221">
        <v>10.212</v>
      </c>
      <c r="I208" s="222">
        <v>1010</v>
      </c>
      <c r="J208" s="222">
        <f>ROUND(I208*H208,2)</f>
        <v>10314.120000000001</v>
      </c>
      <c r="K208" s="223"/>
      <c r="L208" s="35"/>
      <c r="M208" s="224" t="s">
        <v>1</v>
      </c>
      <c r="N208" s="225" t="s">
        <v>38</v>
      </c>
      <c r="O208" s="226">
        <v>1.51</v>
      </c>
      <c r="P208" s="226">
        <f>O208*H208</f>
        <v>15.420119999999999</v>
      </c>
      <c r="Q208" s="226">
        <v>0.00247</v>
      </c>
      <c r="R208" s="226">
        <f>Q208*H208</f>
        <v>0.025223639999999999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10314.120000000001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10314.120000000001</v>
      </c>
      <c r="BL208" s="14" t="s">
        <v>288</v>
      </c>
      <c r="BM208" s="228" t="s">
        <v>1962</v>
      </c>
    </row>
    <row r="209" s="2" customFormat="1" ht="33" customHeight="1">
      <c r="A209" s="29"/>
      <c r="B209" s="30"/>
      <c r="C209" s="217" t="s">
        <v>557</v>
      </c>
      <c r="D209" s="217" t="s">
        <v>284</v>
      </c>
      <c r="E209" s="218" t="s">
        <v>1963</v>
      </c>
      <c r="F209" s="219" t="s">
        <v>1964</v>
      </c>
      <c r="G209" s="220" t="s">
        <v>287</v>
      </c>
      <c r="H209" s="221">
        <v>10.212</v>
      </c>
      <c r="I209" s="222">
        <v>192</v>
      </c>
      <c r="J209" s="222">
        <f>ROUND(I209*H209,2)</f>
        <v>1960.7000000000001</v>
      </c>
      <c r="K209" s="223"/>
      <c r="L209" s="35"/>
      <c r="M209" s="224" t="s">
        <v>1</v>
      </c>
      <c r="N209" s="225" t="s">
        <v>38</v>
      </c>
      <c r="O209" s="226">
        <v>0.35899999999999999</v>
      </c>
      <c r="P209" s="226">
        <f>O209*H209</f>
        <v>3.6661079999999999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1960.7000000000001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1960.7000000000001</v>
      </c>
      <c r="BL209" s="14" t="s">
        <v>288</v>
      </c>
      <c r="BM209" s="228" t="s">
        <v>1965</v>
      </c>
    </row>
    <row r="210" s="2" customFormat="1" ht="16.5" customHeight="1">
      <c r="A210" s="29"/>
      <c r="B210" s="30"/>
      <c r="C210" s="217" t="s">
        <v>561</v>
      </c>
      <c r="D210" s="217" t="s">
        <v>284</v>
      </c>
      <c r="E210" s="218" t="s">
        <v>1966</v>
      </c>
      <c r="F210" s="219" t="s">
        <v>1967</v>
      </c>
      <c r="G210" s="220" t="s">
        <v>501</v>
      </c>
      <c r="H210" s="221">
        <v>2</v>
      </c>
      <c r="I210" s="222">
        <v>9950</v>
      </c>
      <c r="J210" s="222">
        <f>ROUND(I210*H210,2)</f>
        <v>19900</v>
      </c>
      <c r="K210" s="223"/>
      <c r="L210" s="35"/>
      <c r="M210" s="224" t="s">
        <v>1</v>
      </c>
      <c r="N210" s="225" t="s">
        <v>38</v>
      </c>
      <c r="O210" s="226">
        <v>2.0350000000000001</v>
      </c>
      <c r="P210" s="226">
        <f>O210*H210</f>
        <v>4.0700000000000003</v>
      </c>
      <c r="Q210" s="226">
        <v>0.11065999999999999</v>
      </c>
      <c r="R210" s="226">
        <f>Q210*H210</f>
        <v>0.22131999999999999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19900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19900</v>
      </c>
      <c r="BL210" s="14" t="s">
        <v>288</v>
      </c>
      <c r="BM210" s="228" t="s">
        <v>1968</v>
      </c>
    </row>
    <row r="211" s="2" customFormat="1" ht="21.75" customHeight="1">
      <c r="A211" s="29"/>
      <c r="B211" s="30"/>
      <c r="C211" s="217" t="s">
        <v>565</v>
      </c>
      <c r="D211" s="217" t="s">
        <v>284</v>
      </c>
      <c r="E211" s="218" t="s">
        <v>1969</v>
      </c>
      <c r="F211" s="219" t="s">
        <v>1970</v>
      </c>
      <c r="G211" s="220" t="s">
        <v>501</v>
      </c>
      <c r="H211" s="221">
        <v>1</v>
      </c>
      <c r="I211" s="222">
        <v>12150</v>
      </c>
      <c r="J211" s="222">
        <f>ROUND(I211*H211,2)</f>
        <v>12150</v>
      </c>
      <c r="K211" s="223"/>
      <c r="L211" s="35"/>
      <c r="M211" s="224" t="s">
        <v>1</v>
      </c>
      <c r="N211" s="225" t="s">
        <v>38</v>
      </c>
      <c r="O211" s="226">
        <v>2.2599999999999998</v>
      </c>
      <c r="P211" s="226">
        <f>O211*H211</f>
        <v>2.2599999999999998</v>
      </c>
      <c r="Q211" s="226">
        <v>0.16113</v>
      </c>
      <c r="R211" s="226">
        <f>Q211*H211</f>
        <v>0.16113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12150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12150</v>
      </c>
      <c r="BL211" s="14" t="s">
        <v>288</v>
      </c>
      <c r="BM211" s="228" t="s">
        <v>1971</v>
      </c>
    </row>
    <row r="212" s="2" customFormat="1" ht="21.75" customHeight="1">
      <c r="A212" s="29"/>
      <c r="B212" s="30"/>
      <c r="C212" s="230" t="s">
        <v>569</v>
      </c>
      <c r="D212" s="230" t="s">
        <v>378</v>
      </c>
      <c r="E212" s="231" t="s">
        <v>2287</v>
      </c>
      <c r="F212" s="232" t="s">
        <v>2288</v>
      </c>
      <c r="G212" s="233" t="s">
        <v>501</v>
      </c>
      <c r="H212" s="234">
        <v>1</v>
      </c>
      <c r="I212" s="235">
        <v>33200</v>
      </c>
      <c r="J212" s="235">
        <f>ROUND(I212*H212,2)</f>
        <v>33200</v>
      </c>
      <c r="K212" s="236"/>
      <c r="L212" s="237"/>
      <c r="M212" s="238" t="s">
        <v>1</v>
      </c>
      <c r="N212" s="239" t="s">
        <v>38</v>
      </c>
      <c r="O212" s="226">
        <v>0</v>
      </c>
      <c r="P212" s="226">
        <f>O212*H212</f>
        <v>0</v>
      </c>
      <c r="Q212" s="226">
        <v>4.6500000000000004</v>
      </c>
      <c r="R212" s="226">
        <f>Q212*H212</f>
        <v>4.6500000000000004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311</v>
      </c>
      <c r="AT212" s="228" t="s">
        <v>378</v>
      </c>
      <c r="AU212" s="228" t="s">
        <v>82</v>
      </c>
      <c r="AY212" s="14" t="s">
        <v>282</v>
      </c>
      <c r="BE212" s="229">
        <f>IF(N212="základní",J212,0)</f>
        <v>33200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33200</v>
      </c>
      <c r="BL212" s="14" t="s">
        <v>288</v>
      </c>
      <c r="BM212" s="228" t="s">
        <v>2289</v>
      </c>
    </row>
    <row r="213" s="2" customFormat="1" ht="21.75" customHeight="1">
      <c r="A213" s="29"/>
      <c r="B213" s="30"/>
      <c r="C213" s="230" t="s">
        <v>573</v>
      </c>
      <c r="D213" s="230" t="s">
        <v>378</v>
      </c>
      <c r="E213" s="231" t="s">
        <v>1978</v>
      </c>
      <c r="F213" s="232" t="s">
        <v>1979</v>
      </c>
      <c r="G213" s="233" t="s">
        <v>501</v>
      </c>
      <c r="H213" s="234">
        <v>1</v>
      </c>
      <c r="I213" s="235">
        <v>87780</v>
      </c>
      <c r="J213" s="235">
        <f>ROUND(I213*H213,2)</f>
        <v>87780</v>
      </c>
      <c r="K213" s="236"/>
      <c r="L213" s="237"/>
      <c r="M213" s="238" t="s">
        <v>1</v>
      </c>
      <c r="N213" s="239" t="s">
        <v>38</v>
      </c>
      <c r="O213" s="226">
        <v>0</v>
      </c>
      <c r="P213" s="226">
        <f>O213*H213</f>
        <v>0</v>
      </c>
      <c r="Q213" s="226">
        <v>14.199999999999999</v>
      </c>
      <c r="R213" s="226">
        <f>Q213*H213</f>
        <v>14.199999999999999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311</v>
      </c>
      <c r="AT213" s="228" t="s">
        <v>378</v>
      </c>
      <c r="AU213" s="228" t="s">
        <v>82</v>
      </c>
      <c r="AY213" s="14" t="s">
        <v>282</v>
      </c>
      <c r="BE213" s="229">
        <f>IF(N213="základní",J213,0)</f>
        <v>87780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87780</v>
      </c>
      <c r="BL213" s="14" t="s">
        <v>288</v>
      </c>
      <c r="BM213" s="228" t="s">
        <v>2290</v>
      </c>
    </row>
    <row r="214" s="2" customFormat="1" ht="21.75" customHeight="1">
      <c r="A214" s="29"/>
      <c r="B214" s="30"/>
      <c r="C214" s="230" t="s">
        <v>577</v>
      </c>
      <c r="D214" s="230" t="s">
        <v>378</v>
      </c>
      <c r="E214" s="231" t="s">
        <v>1981</v>
      </c>
      <c r="F214" s="232" t="s">
        <v>1982</v>
      </c>
      <c r="G214" s="233" t="s">
        <v>501</v>
      </c>
      <c r="H214" s="234">
        <v>2</v>
      </c>
      <c r="I214" s="235">
        <v>1800</v>
      </c>
      <c r="J214" s="235">
        <f>ROUND(I214*H214,2)</f>
        <v>3600</v>
      </c>
      <c r="K214" s="236"/>
      <c r="L214" s="237"/>
      <c r="M214" s="238" t="s">
        <v>1</v>
      </c>
      <c r="N214" s="239" t="s">
        <v>38</v>
      </c>
      <c r="O214" s="226">
        <v>0</v>
      </c>
      <c r="P214" s="226">
        <f>O214*H214</f>
        <v>0</v>
      </c>
      <c r="Q214" s="226">
        <v>0.02</v>
      </c>
      <c r="R214" s="226">
        <f>Q214*H214</f>
        <v>0.040000000000000001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311</v>
      </c>
      <c r="AT214" s="228" t="s">
        <v>378</v>
      </c>
      <c r="AU214" s="228" t="s">
        <v>82</v>
      </c>
      <c r="AY214" s="14" t="s">
        <v>282</v>
      </c>
      <c r="BE214" s="229">
        <f>IF(N214="základní",J214,0)</f>
        <v>3600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3600</v>
      </c>
      <c r="BL214" s="14" t="s">
        <v>288</v>
      </c>
      <c r="BM214" s="228" t="s">
        <v>1983</v>
      </c>
    </row>
    <row r="215" s="12" customFormat="1" ht="22.8" customHeight="1">
      <c r="A215" s="12"/>
      <c r="B215" s="202"/>
      <c r="C215" s="203"/>
      <c r="D215" s="204" t="s">
        <v>72</v>
      </c>
      <c r="E215" s="215" t="s">
        <v>299</v>
      </c>
      <c r="F215" s="215" t="s">
        <v>552</v>
      </c>
      <c r="G215" s="203"/>
      <c r="H215" s="203"/>
      <c r="I215" s="203"/>
      <c r="J215" s="216">
        <f>BK215</f>
        <v>109837.58</v>
      </c>
      <c r="K215" s="203"/>
      <c r="L215" s="207"/>
      <c r="M215" s="208"/>
      <c r="N215" s="209"/>
      <c r="O215" s="209"/>
      <c r="P215" s="210">
        <f>SUM(P216:P225)</f>
        <v>33.803360000000005</v>
      </c>
      <c r="Q215" s="209"/>
      <c r="R215" s="210">
        <f>SUM(R216:R225)</f>
        <v>103.53665222000001</v>
      </c>
      <c r="S215" s="209"/>
      <c r="T215" s="211">
        <f>SUM(T216:T225)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12" t="s">
        <v>80</v>
      </c>
      <c r="AT215" s="213" t="s">
        <v>72</v>
      </c>
      <c r="AU215" s="213" t="s">
        <v>80</v>
      </c>
      <c r="AY215" s="212" t="s">
        <v>282</v>
      </c>
      <c r="BK215" s="214">
        <f>SUM(BK216:BK225)</f>
        <v>109837.58</v>
      </c>
    </row>
    <row r="216" s="2" customFormat="1" ht="21.75" customHeight="1">
      <c r="A216" s="29"/>
      <c r="B216" s="30"/>
      <c r="C216" s="217" t="s">
        <v>581</v>
      </c>
      <c r="D216" s="217" t="s">
        <v>284</v>
      </c>
      <c r="E216" s="218" t="s">
        <v>1990</v>
      </c>
      <c r="F216" s="219" t="s">
        <v>1991</v>
      </c>
      <c r="G216" s="220" t="s">
        <v>287</v>
      </c>
      <c r="H216" s="221">
        <v>20.756</v>
      </c>
      <c r="I216" s="222">
        <v>69.200000000000003</v>
      </c>
      <c r="J216" s="222">
        <f>ROUND(I216*H216,2)</f>
        <v>1436.3199999999999</v>
      </c>
      <c r="K216" s="223"/>
      <c r="L216" s="35"/>
      <c r="M216" s="224" t="s">
        <v>1</v>
      </c>
      <c r="N216" s="225" t="s">
        <v>38</v>
      </c>
      <c r="O216" s="226">
        <v>0.024</v>
      </c>
      <c r="P216" s="226">
        <f>O216*H216</f>
        <v>0.49814400000000003</v>
      </c>
      <c r="Q216" s="226">
        <v>0.106</v>
      </c>
      <c r="R216" s="226">
        <f>Q216*H216</f>
        <v>2.2001360000000001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1436.3199999999999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1436.3199999999999</v>
      </c>
      <c r="BL216" s="14" t="s">
        <v>288</v>
      </c>
      <c r="BM216" s="228" t="s">
        <v>1992</v>
      </c>
    </row>
    <row r="217" s="2" customFormat="1" ht="16.5" customHeight="1">
      <c r="A217" s="29"/>
      <c r="B217" s="30"/>
      <c r="C217" s="217" t="s">
        <v>585</v>
      </c>
      <c r="D217" s="217" t="s">
        <v>284</v>
      </c>
      <c r="E217" s="218" t="s">
        <v>558</v>
      </c>
      <c r="F217" s="219" t="s">
        <v>559</v>
      </c>
      <c r="G217" s="220" t="s">
        <v>287</v>
      </c>
      <c r="H217" s="221">
        <v>95.849999999999994</v>
      </c>
      <c r="I217" s="222">
        <v>162</v>
      </c>
      <c r="J217" s="222">
        <f>ROUND(I217*H217,2)</f>
        <v>15527.700000000001</v>
      </c>
      <c r="K217" s="223"/>
      <c r="L217" s="35"/>
      <c r="M217" s="224" t="s">
        <v>1</v>
      </c>
      <c r="N217" s="225" t="s">
        <v>38</v>
      </c>
      <c r="O217" s="226">
        <v>0.025999999999999999</v>
      </c>
      <c r="P217" s="226">
        <f>O217*H217</f>
        <v>2.4920999999999998</v>
      </c>
      <c r="Q217" s="226">
        <v>0.34499999999999997</v>
      </c>
      <c r="R217" s="226">
        <f>Q217*H217</f>
        <v>33.068249999999999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15527.700000000001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15527.700000000001</v>
      </c>
      <c r="BL217" s="14" t="s">
        <v>288</v>
      </c>
      <c r="BM217" s="228" t="s">
        <v>2182</v>
      </c>
    </row>
    <row r="218" s="2" customFormat="1" ht="16.5" customHeight="1">
      <c r="A218" s="29"/>
      <c r="B218" s="30"/>
      <c r="C218" s="217" t="s">
        <v>589</v>
      </c>
      <c r="D218" s="217" t="s">
        <v>284</v>
      </c>
      <c r="E218" s="218" t="s">
        <v>562</v>
      </c>
      <c r="F218" s="219" t="s">
        <v>563</v>
      </c>
      <c r="G218" s="220" t="s">
        <v>287</v>
      </c>
      <c r="H218" s="221">
        <v>20.756</v>
      </c>
      <c r="I218" s="222">
        <v>211</v>
      </c>
      <c r="J218" s="222">
        <f>ROUND(I218*H218,2)</f>
        <v>4379.5200000000004</v>
      </c>
      <c r="K218" s="223"/>
      <c r="L218" s="35"/>
      <c r="M218" s="224" t="s">
        <v>1</v>
      </c>
      <c r="N218" s="225" t="s">
        <v>38</v>
      </c>
      <c r="O218" s="226">
        <v>0.029000000000000001</v>
      </c>
      <c r="P218" s="226">
        <f>O218*H218</f>
        <v>0.60192400000000001</v>
      </c>
      <c r="Q218" s="226">
        <v>0.46000000000000002</v>
      </c>
      <c r="R218" s="226">
        <f>Q218*H218</f>
        <v>9.5477600000000002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4379.5200000000004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4379.5200000000004</v>
      </c>
      <c r="BL218" s="14" t="s">
        <v>288</v>
      </c>
      <c r="BM218" s="228" t="s">
        <v>666</v>
      </c>
    </row>
    <row r="219" s="2" customFormat="1" ht="16.5" customHeight="1">
      <c r="A219" s="29"/>
      <c r="B219" s="30"/>
      <c r="C219" s="217" t="s">
        <v>593</v>
      </c>
      <c r="D219" s="217" t="s">
        <v>284</v>
      </c>
      <c r="E219" s="218" t="s">
        <v>2183</v>
      </c>
      <c r="F219" s="219" t="s">
        <v>2184</v>
      </c>
      <c r="G219" s="220" t="s">
        <v>287</v>
      </c>
      <c r="H219" s="221">
        <v>76.310000000000002</v>
      </c>
      <c r="I219" s="222">
        <v>314</v>
      </c>
      <c r="J219" s="222">
        <f>ROUND(I219*H219,2)</f>
        <v>23961.34</v>
      </c>
      <c r="K219" s="223"/>
      <c r="L219" s="35"/>
      <c r="M219" s="224" t="s">
        <v>1</v>
      </c>
      <c r="N219" s="225" t="s">
        <v>38</v>
      </c>
      <c r="O219" s="226">
        <v>0.041000000000000002</v>
      </c>
      <c r="P219" s="226">
        <f>O219*H219</f>
        <v>3.1287100000000003</v>
      </c>
      <c r="Q219" s="226">
        <v>0.68999999999999995</v>
      </c>
      <c r="R219" s="226">
        <f>Q219*H219</f>
        <v>52.6539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23961.34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23961.34</v>
      </c>
      <c r="BL219" s="14" t="s">
        <v>288</v>
      </c>
      <c r="BM219" s="228" t="s">
        <v>2185</v>
      </c>
    </row>
    <row r="220" s="2" customFormat="1" ht="21.75" customHeight="1">
      <c r="A220" s="29"/>
      <c r="B220" s="30"/>
      <c r="C220" s="217" t="s">
        <v>598</v>
      </c>
      <c r="D220" s="217" t="s">
        <v>284</v>
      </c>
      <c r="E220" s="218" t="s">
        <v>578</v>
      </c>
      <c r="F220" s="219" t="s">
        <v>579</v>
      </c>
      <c r="G220" s="220" t="s">
        <v>287</v>
      </c>
      <c r="H220" s="221">
        <v>76.310000000000002</v>
      </c>
      <c r="I220" s="222">
        <v>18.800000000000001</v>
      </c>
      <c r="J220" s="222">
        <f>ROUND(I220*H220,2)</f>
        <v>1434.6300000000001</v>
      </c>
      <c r="K220" s="223"/>
      <c r="L220" s="35"/>
      <c r="M220" s="224" t="s">
        <v>1</v>
      </c>
      <c r="N220" s="225" t="s">
        <v>38</v>
      </c>
      <c r="O220" s="226">
        <v>0.0080000000000000002</v>
      </c>
      <c r="P220" s="226">
        <f>O220*H220</f>
        <v>0.61048000000000002</v>
      </c>
      <c r="Q220" s="226">
        <v>0.00034000000000000002</v>
      </c>
      <c r="R220" s="226">
        <f>Q220*H220</f>
        <v>0.025945400000000004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1434.6300000000001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1434.6300000000001</v>
      </c>
      <c r="BL220" s="14" t="s">
        <v>288</v>
      </c>
      <c r="BM220" s="228" t="s">
        <v>2186</v>
      </c>
    </row>
    <row r="221" s="2" customFormat="1" ht="21.75" customHeight="1">
      <c r="A221" s="29"/>
      <c r="B221" s="30"/>
      <c r="C221" s="217" t="s">
        <v>602</v>
      </c>
      <c r="D221" s="217" t="s">
        <v>284</v>
      </c>
      <c r="E221" s="218" t="s">
        <v>582</v>
      </c>
      <c r="F221" s="219" t="s">
        <v>583</v>
      </c>
      <c r="G221" s="220" t="s">
        <v>287</v>
      </c>
      <c r="H221" s="221">
        <v>76.310000000000002</v>
      </c>
      <c r="I221" s="222">
        <v>15.300000000000001</v>
      </c>
      <c r="J221" s="222">
        <f>ROUND(I221*H221,2)</f>
        <v>1167.54</v>
      </c>
      <c r="K221" s="223"/>
      <c r="L221" s="35"/>
      <c r="M221" s="224" t="s">
        <v>1</v>
      </c>
      <c r="N221" s="225" t="s">
        <v>38</v>
      </c>
      <c r="O221" s="226">
        <v>0.002</v>
      </c>
      <c r="P221" s="226">
        <f>O221*H221</f>
        <v>0.15262000000000001</v>
      </c>
      <c r="Q221" s="226">
        <v>0.00071000000000000002</v>
      </c>
      <c r="R221" s="226">
        <f>Q221*H221</f>
        <v>0.054180100000000002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1167.54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1167.54</v>
      </c>
      <c r="BL221" s="14" t="s">
        <v>288</v>
      </c>
      <c r="BM221" s="228" t="s">
        <v>2187</v>
      </c>
    </row>
    <row r="222" s="2" customFormat="1" ht="21.75" customHeight="1">
      <c r="A222" s="29"/>
      <c r="B222" s="30"/>
      <c r="C222" s="217" t="s">
        <v>606</v>
      </c>
      <c r="D222" s="217" t="s">
        <v>284</v>
      </c>
      <c r="E222" s="218" t="s">
        <v>586</v>
      </c>
      <c r="F222" s="219" t="s">
        <v>587</v>
      </c>
      <c r="G222" s="220" t="s">
        <v>287</v>
      </c>
      <c r="H222" s="221">
        <v>76.310000000000002</v>
      </c>
      <c r="I222" s="222">
        <v>296</v>
      </c>
      <c r="J222" s="222">
        <f>ROUND(I222*H222,2)</f>
        <v>22587.759999999998</v>
      </c>
      <c r="K222" s="223"/>
      <c r="L222" s="35"/>
      <c r="M222" s="224" t="s">
        <v>1</v>
      </c>
      <c r="N222" s="225" t="s">
        <v>38</v>
      </c>
      <c r="O222" s="226">
        <v>0.068000000000000005</v>
      </c>
      <c r="P222" s="226">
        <f>O222*H222</f>
        <v>5.1890800000000006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22587.759999999998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22587.759999999998</v>
      </c>
      <c r="BL222" s="14" t="s">
        <v>288</v>
      </c>
      <c r="BM222" s="228" t="s">
        <v>2188</v>
      </c>
    </row>
    <row r="223" s="2" customFormat="1" ht="33" customHeight="1">
      <c r="A223" s="29"/>
      <c r="B223" s="30"/>
      <c r="C223" s="217" t="s">
        <v>610</v>
      </c>
      <c r="D223" s="217" t="s">
        <v>284</v>
      </c>
      <c r="E223" s="218" t="s">
        <v>594</v>
      </c>
      <c r="F223" s="219" t="s">
        <v>595</v>
      </c>
      <c r="G223" s="220" t="s">
        <v>287</v>
      </c>
      <c r="H223" s="221">
        <v>76.310000000000002</v>
      </c>
      <c r="I223" s="222">
        <v>318</v>
      </c>
      <c r="J223" s="222">
        <f>ROUND(I223*H223,2)</f>
        <v>24266.580000000002</v>
      </c>
      <c r="K223" s="223"/>
      <c r="L223" s="35"/>
      <c r="M223" s="224" t="s">
        <v>1</v>
      </c>
      <c r="N223" s="225" t="s">
        <v>38</v>
      </c>
      <c r="O223" s="226">
        <v>0.070999999999999994</v>
      </c>
      <c r="P223" s="226">
        <f>O223*H223</f>
        <v>5.4180099999999998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24266.580000000002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24266.580000000002</v>
      </c>
      <c r="BL223" s="14" t="s">
        <v>288</v>
      </c>
      <c r="BM223" s="228" t="s">
        <v>2189</v>
      </c>
    </row>
    <row r="224" s="2" customFormat="1" ht="21.75" customHeight="1">
      <c r="A224" s="29"/>
      <c r="B224" s="30"/>
      <c r="C224" s="217" t="s">
        <v>614</v>
      </c>
      <c r="D224" s="217" t="s">
        <v>284</v>
      </c>
      <c r="E224" s="218" t="s">
        <v>1995</v>
      </c>
      <c r="F224" s="219" t="s">
        <v>1996</v>
      </c>
      <c r="G224" s="220" t="s">
        <v>287</v>
      </c>
      <c r="H224" s="221">
        <v>20.756</v>
      </c>
      <c r="I224" s="222">
        <v>362</v>
      </c>
      <c r="J224" s="222">
        <f>ROUND(I224*H224,2)</f>
        <v>7513.6700000000001</v>
      </c>
      <c r="K224" s="223"/>
      <c r="L224" s="35"/>
      <c r="M224" s="224" t="s">
        <v>1</v>
      </c>
      <c r="N224" s="225" t="s">
        <v>38</v>
      </c>
      <c r="O224" s="226">
        <v>0.75700000000000001</v>
      </c>
      <c r="P224" s="226">
        <f>O224*H224</f>
        <v>15.712292</v>
      </c>
      <c r="Q224" s="226">
        <v>0.10362</v>
      </c>
      <c r="R224" s="226">
        <f>Q224*H224</f>
        <v>2.1507367200000003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7513.6700000000001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7513.6700000000001</v>
      </c>
      <c r="BL224" s="14" t="s">
        <v>288</v>
      </c>
      <c r="BM224" s="228" t="s">
        <v>1997</v>
      </c>
    </row>
    <row r="225" s="2" customFormat="1" ht="16.5" customHeight="1">
      <c r="A225" s="29"/>
      <c r="B225" s="30"/>
      <c r="C225" s="230" t="s">
        <v>618</v>
      </c>
      <c r="D225" s="230" t="s">
        <v>378</v>
      </c>
      <c r="E225" s="231" t="s">
        <v>1998</v>
      </c>
      <c r="F225" s="232" t="s">
        <v>1999</v>
      </c>
      <c r="G225" s="233" t="s">
        <v>287</v>
      </c>
      <c r="H225" s="234">
        <v>21.794</v>
      </c>
      <c r="I225" s="235">
        <v>347</v>
      </c>
      <c r="J225" s="235">
        <f>ROUND(I225*H225,2)</f>
        <v>7562.5200000000004</v>
      </c>
      <c r="K225" s="236"/>
      <c r="L225" s="237"/>
      <c r="M225" s="238" t="s">
        <v>1</v>
      </c>
      <c r="N225" s="239" t="s">
        <v>38</v>
      </c>
      <c r="O225" s="226">
        <v>0</v>
      </c>
      <c r="P225" s="226">
        <f>O225*H225</f>
        <v>0</v>
      </c>
      <c r="Q225" s="226">
        <v>0.17599999999999999</v>
      </c>
      <c r="R225" s="226">
        <f>Q225*H225</f>
        <v>3.835744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311</v>
      </c>
      <c r="AT225" s="228" t="s">
        <v>378</v>
      </c>
      <c r="AU225" s="228" t="s">
        <v>82</v>
      </c>
      <c r="AY225" s="14" t="s">
        <v>282</v>
      </c>
      <c r="BE225" s="229">
        <f>IF(N225="základní",J225,0)</f>
        <v>7562.5200000000004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7562.5200000000004</v>
      </c>
      <c r="BL225" s="14" t="s">
        <v>288</v>
      </c>
      <c r="BM225" s="228" t="s">
        <v>716</v>
      </c>
    </row>
    <row r="226" s="12" customFormat="1" ht="22.8" customHeight="1">
      <c r="A226" s="12"/>
      <c r="B226" s="202"/>
      <c r="C226" s="203"/>
      <c r="D226" s="204" t="s">
        <v>72</v>
      </c>
      <c r="E226" s="215" t="s">
        <v>303</v>
      </c>
      <c r="F226" s="215" t="s">
        <v>2000</v>
      </c>
      <c r="G226" s="203"/>
      <c r="H226" s="203"/>
      <c r="I226" s="203"/>
      <c r="J226" s="216">
        <f>BK226</f>
        <v>13636</v>
      </c>
      <c r="K226" s="203"/>
      <c r="L226" s="207"/>
      <c r="M226" s="208"/>
      <c r="N226" s="209"/>
      <c r="O226" s="209"/>
      <c r="P226" s="210">
        <f>P227</f>
        <v>20.8992</v>
      </c>
      <c r="Q226" s="209"/>
      <c r="R226" s="210">
        <f>R227</f>
        <v>3.6167179999999997</v>
      </c>
      <c r="S226" s="209"/>
      <c r="T226" s="211">
        <f>T227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12" t="s">
        <v>80</v>
      </c>
      <c r="AT226" s="213" t="s">
        <v>72</v>
      </c>
      <c r="AU226" s="213" t="s">
        <v>80</v>
      </c>
      <c r="AY226" s="212" t="s">
        <v>282</v>
      </c>
      <c r="BK226" s="214">
        <f>BK227</f>
        <v>13636</v>
      </c>
    </row>
    <row r="227" s="2" customFormat="1" ht="33" customHeight="1">
      <c r="A227" s="29"/>
      <c r="B227" s="30"/>
      <c r="C227" s="217" t="s">
        <v>622</v>
      </c>
      <c r="D227" s="217" t="s">
        <v>284</v>
      </c>
      <c r="E227" s="218" t="s">
        <v>2001</v>
      </c>
      <c r="F227" s="219" t="s">
        <v>2002</v>
      </c>
      <c r="G227" s="220" t="s">
        <v>356</v>
      </c>
      <c r="H227" s="221">
        <v>1.3999999999999999</v>
      </c>
      <c r="I227" s="222">
        <v>9740</v>
      </c>
      <c r="J227" s="222">
        <f>ROUND(I227*H227,2)</f>
        <v>13636</v>
      </c>
      <c r="K227" s="223"/>
      <c r="L227" s="35"/>
      <c r="M227" s="224" t="s">
        <v>1</v>
      </c>
      <c r="N227" s="225" t="s">
        <v>38</v>
      </c>
      <c r="O227" s="226">
        <v>14.928000000000001</v>
      </c>
      <c r="P227" s="226">
        <f>O227*H227</f>
        <v>20.8992</v>
      </c>
      <c r="Q227" s="226">
        <v>2.5833699999999999</v>
      </c>
      <c r="R227" s="226">
        <f>Q227*H227</f>
        <v>3.6167179999999997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13636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13636</v>
      </c>
      <c r="BL227" s="14" t="s">
        <v>288</v>
      </c>
      <c r="BM227" s="228" t="s">
        <v>2003</v>
      </c>
    </row>
    <row r="228" s="12" customFormat="1" ht="22.8" customHeight="1">
      <c r="A228" s="12"/>
      <c r="B228" s="202"/>
      <c r="C228" s="203"/>
      <c r="D228" s="204" t="s">
        <v>72</v>
      </c>
      <c r="E228" s="215" t="s">
        <v>311</v>
      </c>
      <c r="F228" s="215" t="s">
        <v>597</v>
      </c>
      <c r="G228" s="203"/>
      <c r="H228" s="203"/>
      <c r="I228" s="203"/>
      <c r="J228" s="216">
        <f>BK228</f>
        <v>70960.75</v>
      </c>
      <c r="K228" s="203"/>
      <c r="L228" s="207"/>
      <c r="M228" s="208"/>
      <c r="N228" s="209"/>
      <c r="O228" s="209"/>
      <c r="P228" s="210">
        <f>SUM(P229:P237)</f>
        <v>15.632669</v>
      </c>
      <c r="Q228" s="209"/>
      <c r="R228" s="210">
        <f>SUM(R229:R237)</f>
        <v>0.69954000000000005</v>
      </c>
      <c r="S228" s="209"/>
      <c r="T228" s="211">
        <f>SUM(T229:T237)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2" t="s">
        <v>80</v>
      </c>
      <c r="AT228" s="213" t="s">
        <v>72</v>
      </c>
      <c r="AU228" s="213" t="s">
        <v>80</v>
      </c>
      <c r="AY228" s="212" t="s">
        <v>282</v>
      </c>
      <c r="BK228" s="214">
        <f>SUM(BK229:BK237)</f>
        <v>70960.75</v>
      </c>
    </row>
    <row r="229" s="2" customFormat="1" ht="21.75" customHeight="1">
      <c r="A229" s="29"/>
      <c r="B229" s="30"/>
      <c r="C229" s="217" t="s">
        <v>626</v>
      </c>
      <c r="D229" s="217" t="s">
        <v>284</v>
      </c>
      <c r="E229" s="218" t="s">
        <v>2004</v>
      </c>
      <c r="F229" s="219" t="s">
        <v>2005</v>
      </c>
      <c r="G229" s="220" t="s">
        <v>501</v>
      </c>
      <c r="H229" s="221">
        <v>3</v>
      </c>
      <c r="I229" s="222">
        <v>947</v>
      </c>
      <c r="J229" s="222">
        <f>ROUND(I229*H229,2)</f>
        <v>2841</v>
      </c>
      <c r="K229" s="223"/>
      <c r="L229" s="35"/>
      <c r="M229" s="224" t="s">
        <v>1</v>
      </c>
      <c r="N229" s="225" t="s">
        <v>38</v>
      </c>
      <c r="O229" s="226">
        <v>1.3140000000000001</v>
      </c>
      <c r="P229" s="226">
        <f>O229*H229</f>
        <v>3.9420000000000002</v>
      </c>
      <c r="Q229" s="226">
        <v>0.21734000000000001</v>
      </c>
      <c r="R229" s="226">
        <f>Q229*H229</f>
        <v>0.65202000000000004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2841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2841</v>
      </c>
      <c r="BL229" s="14" t="s">
        <v>288</v>
      </c>
      <c r="BM229" s="228" t="s">
        <v>727</v>
      </c>
    </row>
    <row r="230" s="2" customFormat="1" ht="21.75" customHeight="1">
      <c r="A230" s="29"/>
      <c r="B230" s="30"/>
      <c r="C230" s="230" t="s">
        <v>630</v>
      </c>
      <c r="D230" s="230" t="s">
        <v>378</v>
      </c>
      <c r="E230" s="231" t="s">
        <v>2006</v>
      </c>
      <c r="F230" s="232" t="s">
        <v>2007</v>
      </c>
      <c r="G230" s="233" t="s">
        <v>501</v>
      </c>
      <c r="H230" s="234">
        <v>2</v>
      </c>
      <c r="I230" s="235">
        <v>6780</v>
      </c>
      <c r="J230" s="235">
        <f>ROUND(I230*H230,2)</f>
        <v>13560</v>
      </c>
      <c r="K230" s="236"/>
      <c r="L230" s="237"/>
      <c r="M230" s="238" t="s">
        <v>1</v>
      </c>
      <c r="N230" s="239" t="s">
        <v>38</v>
      </c>
      <c r="O230" s="226">
        <v>0</v>
      </c>
      <c r="P230" s="226">
        <f>O230*H230</f>
        <v>0</v>
      </c>
      <c r="Q230" s="226">
        <v>0.010999999999999999</v>
      </c>
      <c r="R230" s="226">
        <f>Q230*H230</f>
        <v>0.021999999999999999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311</v>
      </c>
      <c r="AT230" s="228" t="s">
        <v>378</v>
      </c>
      <c r="AU230" s="228" t="s">
        <v>82</v>
      </c>
      <c r="AY230" s="14" t="s">
        <v>282</v>
      </c>
      <c r="BE230" s="229">
        <f>IF(N230="základní",J230,0)</f>
        <v>13560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13560</v>
      </c>
      <c r="BL230" s="14" t="s">
        <v>288</v>
      </c>
      <c r="BM230" s="228" t="s">
        <v>2008</v>
      </c>
    </row>
    <row r="231" s="2" customFormat="1" ht="21.75" customHeight="1">
      <c r="A231" s="29"/>
      <c r="B231" s="30"/>
      <c r="C231" s="230" t="s">
        <v>634</v>
      </c>
      <c r="D231" s="230" t="s">
        <v>378</v>
      </c>
      <c r="E231" s="231" t="s">
        <v>2009</v>
      </c>
      <c r="F231" s="232" t="s">
        <v>2010</v>
      </c>
      <c r="G231" s="233" t="s">
        <v>501</v>
      </c>
      <c r="H231" s="234">
        <v>1</v>
      </c>
      <c r="I231" s="235">
        <v>10174</v>
      </c>
      <c r="J231" s="235">
        <f>ROUND(I231*H231,2)</f>
        <v>10174</v>
      </c>
      <c r="K231" s="236"/>
      <c r="L231" s="237"/>
      <c r="M231" s="238" t="s">
        <v>1</v>
      </c>
      <c r="N231" s="239" t="s">
        <v>38</v>
      </c>
      <c r="O231" s="226">
        <v>0</v>
      </c>
      <c r="P231" s="226">
        <f>O231*H231</f>
        <v>0</v>
      </c>
      <c r="Q231" s="226">
        <v>0.024</v>
      </c>
      <c r="R231" s="226">
        <f>Q231*H231</f>
        <v>0.024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311</v>
      </c>
      <c r="AT231" s="228" t="s">
        <v>378</v>
      </c>
      <c r="AU231" s="228" t="s">
        <v>82</v>
      </c>
      <c r="AY231" s="14" t="s">
        <v>282</v>
      </c>
      <c r="BE231" s="229">
        <f>IF(N231="základní",J231,0)</f>
        <v>10174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10174</v>
      </c>
      <c r="BL231" s="14" t="s">
        <v>288</v>
      </c>
      <c r="BM231" s="228" t="s">
        <v>2011</v>
      </c>
    </row>
    <row r="232" s="2" customFormat="1" ht="21.75" customHeight="1">
      <c r="A232" s="29"/>
      <c r="B232" s="30"/>
      <c r="C232" s="217" t="s">
        <v>638</v>
      </c>
      <c r="D232" s="217" t="s">
        <v>284</v>
      </c>
      <c r="E232" s="218" t="s">
        <v>2012</v>
      </c>
      <c r="F232" s="219" t="s">
        <v>2013</v>
      </c>
      <c r="G232" s="220" t="s">
        <v>501</v>
      </c>
      <c r="H232" s="221">
        <v>2</v>
      </c>
      <c r="I232" s="222">
        <v>145</v>
      </c>
      <c r="J232" s="222">
        <f>ROUND(I232*H232,2)</f>
        <v>290</v>
      </c>
      <c r="K232" s="223"/>
      <c r="L232" s="35"/>
      <c r="M232" s="224" t="s">
        <v>1</v>
      </c>
      <c r="N232" s="225" t="s">
        <v>38</v>
      </c>
      <c r="O232" s="226">
        <v>0.14000000000000001</v>
      </c>
      <c r="P232" s="226">
        <f>O232*H232</f>
        <v>0.28000000000000003</v>
      </c>
      <c r="Q232" s="226">
        <v>0.00076000000000000004</v>
      </c>
      <c r="R232" s="226">
        <f>Q232*H232</f>
        <v>0.0015200000000000001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290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290</v>
      </c>
      <c r="BL232" s="14" t="s">
        <v>288</v>
      </c>
      <c r="BM232" s="228" t="s">
        <v>2014</v>
      </c>
    </row>
    <row r="233" s="2" customFormat="1" ht="21.75" customHeight="1">
      <c r="A233" s="29"/>
      <c r="B233" s="30"/>
      <c r="C233" s="217" t="s">
        <v>642</v>
      </c>
      <c r="D233" s="217" t="s">
        <v>284</v>
      </c>
      <c r="E233" s="218" t="s">
        <v>2015</v>
      </c>
      <c r="F233" s="219" t="s">
        <v>2016</v>
      </c>
      <c r="G233" s="220" t="s">
        <v>356</v>
      </c>
      <c r="H233" s="221">
        <v>8.6509999999999998</v>
      </c>
      <c r="I233" s="222">
        <v>3250</v>
      </c>
      <c r="J233" s="222">
        <f>ROUND(I233*H233,2)</f>
        <v>28115.75</v>
      </c>
      <c r="K233" s="223"/>
      <c r="L233" s="35"/>
      <c r="M233" s="224" t="s">
        <v>1</v>
      </c>
      <c r="N233" s="225" t="s">
        <v>38</v>
      </c>
      <c r="O233" s="226">
        <v>1.319</v>
      </c>
      <c r="P233" s="226">
        <f>O233*H233</f>
        <v>11.410668999999999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28115.75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28115.75</v>
      </c>
      <c r="BL233" s="14" t="s">
        <v>288</v>
      </c>
      <c r="BM233" s="228" t="s">
        <v>2017</v>
      </c>
    </row>
    <row r="234" s="2" customFormat="1" ht="21.75" customHeight="1">
      <c r="A234" s="29"/>
      <c r="B234" s="30"/>
      <c r="C234" s="217" t="s">
        <v>646</v>
      </c>
      <c r="D234" s="217" t="s">
        <v>284</v>
      </c>
      <c r="E234" s="218" t="s">
        <v>2021</v>
      </c>
      <c r="F234" s="219" t="s">
        <v>2022</v>
      </c>
      <c r="G234" s="220" t="s">
        <v>719</v>
      </c>
      <c r="H234" s="221">
        <v>3</v>
      </c>
      <c r="I234" s="222">
        <v>1200</v>
      </c>
      <c r="J234" s="222">
        <f>ROUND(I234*H234,2)</f>
        <v>3600</v>
      </c>
      <c r="K234" s="223"/>
      <c r="L234" s="35"/>
      <c r="M234" s="224" t="s">
        <v>1</v>
      </c>
      <c r="N234" s="225" t="s">
        <v>38</v>
      </c>
      <c r="O234" s="226">
        <v>0</v>
      </c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3600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3600</v>
      </c>
      <c r="BL234" s="14" t="s">
        <v>288</v>
      </c>
      <c r="BM234" s="228" t="s">
        <v>2023</v>
      </c>
    </row>
    <row r="235" s="2" customFormat="1" ht="21.75" customHeight="1">
      <c r="A235" s="29"/>
      <c r="B235" s="30"/>
      <c r="C235" s="217" t="s">
        <v>650</v>
      </c>
      <c r="D235" s="217" t="s">
        <v>284</v>
      </c>
      <c r="E235" s="218" t="s">
        <v>2024</v>
      </c>
      <c r="F235" s="219" t="s">
        <v>2025</v>
      </c>
      <c r="G235" s="220" t="s">
        <v>719</v>
      </c>
      <c r="H235" s="221">
        <v>1</v>
      </c>
      <c r="I235" s="222">
        <v>4320</v>
      </c>
      <c r="J235" s="222">
        <f>ROUND(I235*H235,2)</f>
        <v>4320</v>
      </c>
      <c r="K235" s="223"/>
      <c r="L235" s="35"/>
      <c r="M235" s="224" t="s">
        <v>1</v>
      </c>
      <c r="N235" s="225" t="s">
        <v>38</v>
      </c>
      <c r="O235" s="226">
        <v>0</v>
      </c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4320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4320</v>
      </c>
      <c r="BL235" s="14" t="s">
        <v>288</v>
      </c>
      <c r="BM235" s="228" t="s">
        <v>2026</v>
      </c>
    </row>
    <row r="236" s="2" customFormat="1" ht="21.75" customHeight="1">
      <c r="A236" s="29"/>
      <c r="B236" s="30"/>
      <c r="C236" s="217" t="s">
        <v>654</v>
      </c>
      <c r="D236" s="217" t="s">
        <v>284</v>
      </c>
      <c r="E236" s="218" t="s">
        <v>2018</v>
      </c>
      <c r="F236" s="219" t="s">
        <v>2019</v>
      </c>
      <c r="G236" s="220" t="s">
        <v>719</v>
      </c>
      <c r="H236" s="221">
        <v>1</v>
      </c>
      <c r="I236" s="222">
        <v>2260</v>
      </c>
      <c r="J236" s="222">
        <f>ROUND(I236*H236,2)</f>
        <v>2260</v>
      </c>
      <c r="K236" s="223"/>
      <c r="L236" s="35"/>
      <c r="M236" s="224" t="s">
        <v>1</v>
      </c>
      <c r="N236" s="225" t="s">
        <v>38</v>
      </c>
      <c r="O236" s="226">
        <v>0</v>
      </c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2260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2260</v>
      </c>
      <c r="BL236" s="14" t="s">
        <v>288</v>
      </c>
      <c r="BM236" s="228" t="s">
        <v>2190</v>
      </c>
    </row>
    <row r="237" s="2" customFormat="1" ht="21.75" customHeight="1">
      <c r="A237" s="29"/>
      <c r="B237" s="30"/>
      <c r="C237" s="217" t="s">
        <v>658</v>
      </c>
      <c r="D237" s="217" t="s">
        <v>284</v>
      </c>
      <c r="E237" s="218" t="s">
        <v>2027</v>
      </c>
      <c r="F237" s="219" t="s">
        <v>2028</v>
      </c>
      <c r="G237" s="220" t="s">
        <v>719</v>
      </c>
      <c r="H237" s="221">
        <v>1</v>
      </c>
      <c r="I237" s="222">
        <v>5800</v>
      </c>
      <c r="J237" s="222">
        <f>ROUND(I237*H237,2)</f>
        <v>5800</v>
      </c>
      <c r="K237" s="223"/>
      <c r="L237" s="35"/>
      <c r="M237" s="224" t="s">
        <v>1</v>
      </c>
      <c r="N237" s="225" t="s">
        <v>38</v>
      </c>
      <c r="O237" s="226">
        <v>0</v>
      </c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5800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5800</v>
      </c>
      <c r="BL237" s="14" t="s">
        <v>288</v>
      </c>
      <c r="BM237" s="228" t="s">
        <v>2029</v>
      </c>
    </row>
    <row r="238" s="12" customFormat="1" ht="22.8" customHeight="1">
      <c r="A238" s="12"/>
      <c r="B238" s="202"/>
      <c r="C238" s="203"/>
      <c r="D238" s="204" t="s">
        <v>72</v>
      </c>
      <c r="E238" s="215" t="s">
        <v>315</v>
      </c>
      <c r="F238" s="215" t="s">
        <v>683</v>
      </c>
      <c r="G238" s="203"/>
      <c r="H238" s="203"/>
      <c r="I238" s="203"/>
      <c r="J238" s="216">
        <f>BK238</f>
        <v>114309.70000000001</v>
      </c>
      <c r="K238" s="203"/>
      <c r="L238" s="207"/>
      <c r="M238" s="208"/>
      <c r="N238" s="209"/>
      <c r="O238" s="209"/>
      <c r="P238" s="210">
        <f>SUM(P239:P254)</f>
        <v>32.894701999999995</v>
      </c>
      <c r="Q238" s="209"/>
      <c r="R238" s="210">
        <f>SUM(R239:R254)</f>
        <v>22.363265630000001</v>
      </c>
      <c r="S238" s="209"/>
      <c r="T238" s="211">
        <f>SUM(T239:T254)</f>
        <v>0.10755000000000001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2" t="s">
        <v>80</v>
      </c>
      <c r="AT238" s="213" t="s">
        <v>72</v>
      </c>
      <c r="AU238" s="213" t="s">
        <v>80</v>
      </c>
      <c r="AY238" s="212" t="s">
        <v>282</v>
      </c>
      <c r="BK238" s="214">
        <f>SUM(BK239:BK254)</f>
        <v>114309.70000000001</v>
      </c>
    </row>
    <row r="239" s="2" customFormat="1" ht="33" customHeight="1">
      <c r="A239" s="29"/>
      <c r="B239" s="30"/>
      <c r="C239" s="217" t="s">
        <v>662</v>
      </c>
      <c r="D239" s="217" t="s">
        <v>284</v>
      </c>
      <c r="E239" s="218" t="s">
        <v>857</v>
      </c>
      <c r="F239" s="219" t="s">
        <v>858</v>
      </c>
      <c r="G239" s="220" t="s">
        <v>322</v>
      </c>
      <c r="H239" s="221">
        <v>65.200000000000003</v>
      </c>
      <c r="I239" s="222">
        <v>256</v>
      </c>
      <c r="J239" s="222">
        <f>ROUND(I239*H239,2)</f>
        <v>16691.200000000001</v>
      </c>
      <c r="K239" s="223"/>
      <c r="L239" s="35"/>
      <c r="M239" s="224" t="s">
        <v>1</v>
      </c>
      <c r="N239" s="225" t="s">
        <v>38</v>
      </c>
      <c r="O239" s="226">
        <v>0.26800000000000002</v>
      </c>
      <c r="P239" s="226">
        <f>O239*H239</f>
        <v>17.473600000000001</v>
      </c>
      <c r="Q239" s="226">
        <v>0.15540000000000001</v>
      </c>
      <c r="R239" s="226">
        <f>Q239*H239</f>
        <v>10.132080000000002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16691.200000000001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16691.200000000001</v>
      </c>
      <c r="BL239" s="14" t="s">
        <v>288</v>
      </c>
      <c r="BM239" s="228" t="s">
        <v>973</v>
      </c>
    </row>
    <row r="240" s="2" customFormat="1" ht="16.5" customHeight="1">
      <c r="A240" s="29"/>
      <c r="B240" s="30"/>
      <c r="C240" s="230" t="s">
        <v>666</v>
      </c>
      <c r="D240" s="230" t="s">
        <v>378</v>
      </c>
      <c r="E240" s="231" t="s">
        <v>2030</v>
      </c>
      <c r="F240" s="232" t="s">
        <v>2031</v>
      </c>
      <c r="G240" s="233" t="s">
        <v>322</v>
      </c>
      <c r="H240" s="234">
        <v>68.459999999999994</v>
      </c>
      <c r="I240" s="235">
        <v>174</v>
      </c>
      <c r="J240" s="235">
        <f>ROUND(I240*H240,2)</f>
        <v>11912.040000000001</v>
      </c>
      <c r="K240" s="236"/>
      <c r="L240" s="237"/>
      <c r="M240" s="238" t="s">
        <v>1</v>
      </c>
      <c r="N240" s="239" t="s">
        <v>38</v>
      </c>
      <c r="O240" s="226">
        <v>0</v>
      </c>
      <c r="P240" s="226">
        <f>O240*H240</f>
        <v>0</v>
      </c>
      <c r="Q240" s="226">
        <v>0.080000000000000002</v>
      </c>
      <c r="R240" s="226">
        <f>Q240*H240</f>
        <v>5.4767999999999999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311</v>
      </c>
      <c r="AT240" s="228" t="s">
        <v>378</v>
      </c>
      <c r="AU240" s="228" t="s">
        <v>82</v>
      </c>
      <c r="AY240" s="14" t="s">
        <v>282</v>
      </c>
      <c r="BE240" s="229">
        <f>IF(N240="základní",J240,0)</f>
        <v>11912.040000000001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11912.040000000001</v>
      </c>
      <c r="BL240" s="14" t="s">
        <v>288</v>
      </c>
      <c r="BM240" s="228" t="s">
        <v>975</v>
      </c>
    </row>
    <row r="241" s="2" customFormat="1" ht="21.75" customHeight="1">
      <c r="A241" s="29"/>
      <c r="B241" s="30"/>
      <c r="C241" s="217" t="s">
        <v>670</v>
      </c>
      <c r="D241" s="217" t="s">
        <v>284</v>
      </c>
      <c r="E241" s="218" t="s">
        <v>860</v>
      </c>
      <c r="F241" s="219" t="s">
        <v>861</v>
      </c>
      <c r="G241" s="220" t="s">
        <v>356</v>
      </c>
      <c r="H241" s="221">
        <v>1.956</v>
      </c>
      <c r="I241" s="222">
        <v>3020</v>
      </c>
      <c r="J241" s="222">
        <f>ROUND(I241*H241,2)</f>
        <v>5907.1199999999999</v>
      </c>
      <c r="K241" s="223"/>
      <c r="L241" s="35"/>
      <c r="M241" s="224" t="s">
        <v>1</v>
      </c>
      <c r="N241" s="225" t="s">
        <v>38</v>
      </c>
      <c r="O241" s="226">
        <v>1.442</v>
      </c>
      <c r="P241" s="226">
        <f>O241*H241</f>
        <v>2.8205519999999997</v>
      </c>
      <c r="Q241" s="226">
        <v>2.2563399999999998</v>
      </c>
      <c r="R241" s="226">
        <f>Q241*H241</f>
        <v>4.4134010399999992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5907.1199999999999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5907.1199999999999</v>
      </c>
      <c r="BL241" s="14" t="s">
        <v>288</v>
      </c>
      <c r="BM241" s="228" t="s">
        <v>2032</v>
      </c>
    </row>
    <row r="242" s="2" customFormat="1" ht="33" customHeight="1">
      <c r="A242" s="29"/>
      <c r="B242" s="30"/>
      <c r="C242" s="217" t="s">
        <v>675</v>
      </c>
      <c r="D242" s="217" t="s">
        <v>284</v>
      </c>
      <c r="E242" s="218" t="s">
        <v>693</v>
      </c>
      <c r="F242" s="219" t="s">
        <v>694</v>
      </c>
      <c r="G242" s="220" t="s">
        <v>322</v>
      </c>
      <c r="H242" s="221">
        <v>11.630000000000001</v>
      </c>
      <c r="I242" s="222">
        <v>115</v>
      </c>
      <c r="J242" s="222">
        <f>ROUND(I242*H242,2)</f>
        <v>1337.4500000000001</v>
      </c>
      <c r="K242" s="223"/>
      <c r="L242" s="35"/>
      <c r="M242" s="224" t="s">
        <v>1</v>
      </c>
      <c r="N242" s="225" t="s">
        <v>38</v>
      </c>
      <c r="O242" s="226">
        <v>0</v>
      </c>
      <c r="P242" s="226">
        <f>O242*H242</f>
        <v>0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1337.4500000000001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1337.4500000000001</v>
      </c>
      <c r="BL242" s="14" t="s">
        <v>288</v>
      </c>
      <c r="BM242" s="228" t="s">
        <v>2033</v>
      </c>
    </row>
    <row r="243" s="2" customFormat="1" ht="21.75" customHeight="1">
      <c r="A243" s="29"/>
      <c r="B243" s="30"/>
      <c r="C243" s="217" t="s">
        <v>679</v>
      </c>
      <c r="D243" s="217" t="s">
        <v>284</v>
      </c>
      <c r="E243" s="218" t="s">
        <v>709</v>
      </c>
      <c r="F243" s="219" t="s">
        <v>710</v>
      </c>
      <c r="G243" s="220" t="s">
        <v>322</v>
      </c>
      <c r="H243" s="221">
        <v>11.630000000000001</v>
      </c>
      <c r="I243" s="222">
        <v>129</v>
      </c>
      <c r="J243" s="222">
        <f>ROUND(I243*H243,2)</f>
        <v>1500.27</v>
      </c>
      <c r="K243" s="223"/>
      <c r="L243" s="35"/>
      <c r="M243" s="224" t="s">
        <v>1</v>
      </c>
      <c r="N243" s="225" t="s">
        <v>38</v>
      </c>
      <c r="O243" s="226">
        <v>0.30499999999999999</v>
      </c>
      <c r="P243" s="226">
        <f>O243*H243</f>
        <v>3.5471500000000002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1500.27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1500.27</v>
      </c>
      <c r="BL243" s="14" t="s">
        <v>288</v>
      </c>
      <c r="BM243" s="228" t="s">
        <v>2191</v>
      </c>
    </row>
    <row r="244" s="2" customFormat="1" ht="21.75" customHeight="1">
      <c r="A244" s="29"/>
      <c r="B244" s="30"/>
      <c r="C244" s="217" t="s">
        <v>684</v>
      </c>
      <c r="D244" s="217" t="s">
        <v>284</v>
      </c>
      <c r="E244" s="218" t="s">
        <v>2041</v>
      </c>
      <c r="F244" s="219" t="s">
        <v>2042</v>
      </c>
      <c r="G244" s="220" t="s">
        <v>356</v>
      </c>
      <c r="H244" s="221">
        <v>17.253</v>
      </c>
      <c r="I244" s="222">
        <v>37.200000000000003</v>
      </c>
      <c r="J244" s="222">
        <f>ROUND(I244*H244,2)</f>
        <v>641.80999999999995</v>
      </c>
      <c r="K244" s="223"/>
      <c r="L244" s="35"/>
      <c r="M244" s="224" t="s">
        <v>1</v>
      </c>
      <c r="N244" s="225" t="s">
        <v>38</v>
      </c>
      <c r="O244" s="226">
        <v>0.114</v>
      </c>
      <c r="P244" s="226">
        <f>O244*H244</f>
        <v>1.966842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641.80999999999995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641.80999999999995</v>
      </c>
      <c r="BL244" s="14" t="s">
        <v>288</v>
      </c>
      <c r="BM244" s="228" t="s">
        <v>2043</v>
      </c>
    </row>
    <row r="245" s="2" customFormat="1" ht="16.5" customHeight="1">
      <c r="A245" s="29"/>
      <c r="B245" s="30"/>
      <c r="C245" s="230" t="s">
        <v>688</v>
      </c>
      <c r="D245" s="230" t="s">
        <v>378</v>
      </c>
      <c r="E245" s="231" t="s">
        <v>2044</v>
      </c>
      <c r="F245" s="232" t="s">
        <v>2045</v>
      </c>
      <c r="G245" s="233" t="s">
        <v>356</v>
      </c>
      <c r="H245" s="234">
        <v>17.253</v>
      </c>
      <c r="I245" s="235">
        <v>46.200000000000003</v>
      </c>
      <c r="J245" s="235">
        <f>ROUND(I245*H245,2)</f>
        <v>797.09000000000003</v>
      </c>
      <c r="K245" s="236"/>
      <c r="L245" s="237"/>
      <c r="M245" s="238" t="s">
        <v>1</v>
      </c>
      <c r="N245" s="239" t="s">
        <v>38</v>
      </c>
      <c r="O245" s="226">
        <v>0</v>
      </c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311</v>
      </c>
      <c r="AT245" s="228" t="s">
        <v>378</v>
      </c>
      <c r="AU245" s="228" t="s">
        <v>82</v>
      </c>
      <c r="AY245" s="14" t="s">
        <v>282</v>
      </c>
      <c r="BE245" s="229">
        <f>IF(N245="základní",J245,0)</f>
        <v>797.09000000000003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797.09000000000003</v>
      </c>
      <c r="BL245" s="14" t="s">
        <v>288</v>
      </c>
      <c r="BM245" s="228" t="s">
        <v>2046</v>
      </c>
    </row>
    <row r="246" s="2" customFormat="1" ht="21.75" customHeight="1">
      <c r="A246" s="29"/>
      <c r="B246" s="30"/>
      <c r="C246" s="217" t="s">
        <v>692</v>
      </c>
      <c r="D246" s="217" t="s">
        <v>284</v>
      </c>
      <c r="E246" s="218" t="s">
        <v>2047</v>
      </c>
      <c r="F246" s="219" t="s">
        <v>2048</v>
      </c>
      <c r="G246" s="220" t="s">
        <v>356</v>
      </c>
      <c r="H246" s="221">
        <v>17.253</v>
      </c>
      <c r="I246" s="222">
        <v>57.600000000000001</v>
      </c>
      <c r="J246" s="222">
        <f>ROUND(I246*H246,2)</f>
        <v>993.76999999999998</v>
      </c>
      <c r="K246" s="223"/>
      <c r="L246" s="35"/>
      <c r="M246" s="224" t="s">
        <v>1</v>
      </c>
      <c r="N246" s="225" t="s">
        <v>38</v>
      </c>
      <c r="O246" s="226">
        <v>0.035000000000000003</v>
      </c>
      <c r="P246" s="226">
        <f>O246*H246</f>
        <v>0.60385500000000003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993.76999999999998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993.76999999999998</v>
      </c>
      <c r="BL246" s="14" t="s">
        <v>288</v>
      </c>
      <c r="BM246" s="228" t="s">
        <v>2049</v>
      </c>
    </row>
    <row r="247" s="2" customFormat="1" ht="21.75" customHeight="1">
      <c r="A247" s="29"/>
      <c r="B247" s="30"/>
      <c r="C247" s="217" t="s">
        <v>696</v>
      </c>
      <c r="D247" s="217" t="s">
        <v>284</v>
      </c>
      <c r="E247" s="218" t="s">
        <v>2053</v>
      </c>
      <c r="F247" s="219" t="s">
        <v>2054</v>
      </c>
      <c r="G247" s="220" t="s">
        <v>287</v>
      </c>
      <c r="H247" s="221">
        <v>4.9089999999999998</v>
      </c>
      <c r="I247" s="222">
        <v>56.799999999999997</v>
      </c>
      <c r="J247" s="222">
        <f>ROUND(I247*H247,2)</f>
        <v>278.82999999999998</v>
      </c>
      <c r="K247" s="223"/>
      <c r="L247" s="35"/>
      <c r="M247" s="224" t="s">
        <v>1</v>
      </c>
      <c r="N247" s="225" t="s">
        <v>38</v>
      </c>
      <c r="O247" s="226">
        <v>0.17100000000000001</v>
      </c>
      <c r="P247" s="226">
        <f>O247*H247</f>
        <v>0.83943900000000005</v>
      </c>
      <c r="Q247" s="226">
        <v>1.0000000000000001E-05</v>
      </c>
      <c r="R247" s="226">
        <f>Q247*H247</f>
        <v>4.9089999999999999E-05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278.82999999999998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278.82999999999998</v>
      </c>
      <c r="BL247" s="14" t="s">
        <v>288</v>
      </c>
      <c r="BM247" s="228" t="s">
        <v>2055</v>
      </c>
    </row>
    <row r="248" s="2" customFormat="1" ht="21.75" customHeight="1">
      <c r="A248" s="29"/>
      <c r="B248" s="30"/>
      <c r="C248" s="217" t="s">
        <v>700</v>
      </c>
      <c r="D248" s="217" t="s">
        <v>284</v>
      </c>
      <c r="E248" s="218" t="s">
        <v>2056</v>
      </c>
      <c r="F248" s="219" t="s">
        <v>2057</v>
      </c>
      <c r="G248" s="220" t="s">
        <v>287</v>
      </c>
      <c r="H248" s="221">
        <v>4.9089999999999998</v>
      </c>
      <c r="I248" s="222">
        <v>31.699999999999999</v>
      </c>
      <c r="J248" s="222">
        <f>ROUND(I248*H248,2)</f>
        <v>155.62000000000001</v>
      </c>
      <c r="K248" s="223"/>
      <c r="L248" s="35"/>
      <c r="M248" s="224" t="s">
        <v>1</v>
      </c>
      <c r="N248" s="225" t="s">
        <v>38</v>
      </c>
      <c r="O248" s="226">
        <v>0.096000000000000002</v>
      </c>
      <c r="P248" s="226">
        <f>O248*H248</f>
        <v>0.47126400000000002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155.62000000000001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155.62000000000001</v>
      </c>
      <c r="BL248" s="14" t="s">
        <v>288</v>
      </c>
      <c r="BM248" s="228" t="s">
        <v>2058</v>
      </c>
    </row>
    <row r="249" s="2" customFormat="1" ht="21.75" customHeight="1">
      <c r="A249" s="29"/>
      <c r="B249" s="30"/>
      <c r="C249" s="217" t="s">
        <v>704</v>
      </c>
      <c r="D249" s="217" t="s">
        <v>284</v>
      </c>
      <c r="E249" s="218" t="s">
        <v>2059</v>
      </c>
      <c r="F249" s="219" t="s">
        <v>2060</v>
      </c>
      <c r="G249" s="220" t="s">
        <v>322</v>
      </c>
      <c r="H249" s="221">
        <v>7.2000000000000002</v>
      </c>
      <c r="I249" s="222">
        <v>140</v>
      </c>
      <c r="J249" s="222">
        <f>ROUND(I249*H249,2)</f>
        <v>1008</v>
      </c>
      <c r="K249" s="223"/>
      <c r="L249" s="35"/>
      <c r="M249" s="224" t="s">
        <v>1</v>
      </c>
      <c r="N249" s="225" t="s">
        <v>38</v>
      </c>
      <c r="O249" s="226">
        <v>0.35999999999999999</v>
      </c>
      <c r="P249" s="226">
        <f>O249*H249</f>
        <v>2.5920000000000001</v>
      </c>
      <c r="Q249" s="226">
        <v>2.0000000000000002E-05</v>
      </c>
      <c r="R249" s="226">
        <f>Q249*H249</f>
        <v>0.000144</v>
      </c>
      <c r="S249" s="226">
        <v>0.001</v>
      </c>
      <c r="T249" s="227">
        <f>S249*H249</f>
        <v>0.0072000000000000007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1008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1008</v>
      </c>
      <c r="BL249" s="14" t="s">
        <v>288</v>
      </c>
      <c r="BM249" s="228" t="s">
        <v>2231</v>
      </c>
    </row>
    <row r="250" s="2" customFormat="1" ht="21.75" customHeight="1">
      <c r="A250" s="29"/>
      <c r="B250" s="30"/>
      <c r="C250" s="217" t="s">
        <v>708</v>
      </c>
      <c r="D250" s="217" t="s">
        <v>284</v>
      </c>
      <c r="E250" s="218" t="s">
        <v>2062</v>
      </c>
      <c r="F250" s="219" t="s">
        <v>2063</v>
      </c>
      <c r="G250" s="220" t="s">
        <v>322</v>
      </c>
      <c r="H250" s="221">
        <v>0.90000000000000002</v>
      </c>
      <c r="I250" s="222">
        <v>2310</v>
      </c>
      <c r="J250" s="222">
        <f>ROUND(I250*H250,2)</f>
        <v>2079</v>
      </c>
      <c r="K250" s="223"/>
      <c r="L250" s="35"/>
      <c r="M250" s="224" t="s">
        <v>1</v>
      </c>
      <c r="N250" s="225" t="s">
        <v>38</v>
      </c>
      <c r="O250" s="226">
        <v>1</v>
      </c>
      <c r="P250" s="226">
        <f>O250*H250</f>
        <v>0.90000000000000002</v>
      </c>
      <c r="Q250" s="226">
        <v>0.00067000000000000002</v>
      </c>
      <c r="R250" s="226">
        <f>Q250*H250</f>
        <v>0.00060300000000000002</v>
      </c>
      <c r="S250" s="226">
        <v>0.02</v>
      </c>
      <c r="T250" s="227">
        <f>S250*H250</f>
        <v>0.018000000000000002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2079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2079</v>
      </c>
      <c r="BL250" s="14" t="s">
        <v>288</v>
      </c>
      <c r="BM250" s="228" t="s">
        <v>2064</v>
      </c>
    </row>
    <row r="251" s="2" customFormat="1" ht="21.75" customHeight="1">
      <c r="A251" s="29"/>
      <c r="B251" s="30"/>
      <c r="C251" s="217" t="s">
        <v>712</v>
      </c>
      <c r="D251" s="217" t="s">
        <v>284</v>
      </c>
      <c r="E251" s="218" t="s">
        <v>2065</v>
      </c>
      <c r="F251" s="219" t="s">
        <v>2066</v>
      </c>
      <c r="G251" s="220" t="s">
        <v>322</v>
      </c>
      <c r="H251" s="221">
        <v>0.29999999999999999</v>
      </c>
      <c r="I251" s="222">
        <v>3450</v>
      </c>
      <c r="J251" s="222">
        <f>ROUND(I251*H251,2)</f>
        <v>1035</v>
      </c>
      <c r="K251" s="223"/>
      <c r="L251" s="35"/>
      <c r="M251" s="224" t="s">
        <v>1</v>
      </c>
      <c r="N251" s="225" t="s">
        <v>38</v>
      </c>
      <c r="O251" s="226">
        <v>1.8999999999999999</v>
      </c>
      <c r="P251" s="226">
        <f>O251*H251</f>
        <v>0.56999999999999995</v>
      </c>
      <c r="Q251" s="226">
        <v>0.00093000000000000005</v>
      </c>
      <c r="R251" s="226">
        <f>Q251*H251</f>
        <v>0.00027900000000000001</v>
      </c>
      <c r="S251" s="226">
        <v>0.070000000000000007</v>
      </c>
      <c r="T251" s="227">
        <f>S251*H251</f>
        <v>0.021000000000000001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1035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1035</v>
      </c>
      <c r="BL251" s="14" t="s">
        <v>288</v>
      </c>
      <c r="BM251" s="228" t="s">
        <v>2193</v>
      </c>
    </row>
    <row r="252" s="2" customFormat="1" ht="21.75" customHeight="1">
      <c r="A252" s="29"/>
      <c r="B252" s="30"/>
      <c r="C252" s="217" t="s">
        <v>716</v>
      </c>
      <c r="D252" s="217" t="s">
        <v>284</v>
      </c>
      <c r="E252" s="218" t="s">
        <v>2068</v>
      </c>
      <c r="F252" s="219" t="s">
        <v>2069</v>
      </c>
      <c r="G252" s="220" t="s">
        <v>322</v>
      </c>
      <c r="H252" s="221">
        <v>0.14999999999999999</v>
      </c>
      <c r="I252" s="222">
        <v>5640</v>
      </c>
      <c r="J252" s="222">
        <f>ROUND(I252*H252,2)</f>
        <v>846</v>
      </c>
      <c r="K252" s="223"/>
      <c r="L252" s="35"/>
      <c r="M252" s="224" t="s">
        <v>1</v>
      </c>
      <c r="N252" s="225" t="s">
        <v>38</v>
      </c>
      <c r="O252" s="226">
        <v>3.2000000000000002</v>
      </c>
      <c r="P252" s="226">
        <f>O252*H252</f>
        <v>0.47999999999999998</v>
      </c>
      <c r="Q252" s="226">
        <v>0.0025899999999999999</v>
      </c>
      <c r="R252" s="226">
        <f>Q252*H252</f>
        <v>0.00038849999999999996</v>
      </c>
      <c r="S252" s="226">
        <v>0.126</v>
      </c>
      <c r="T252" s="227">
        <f>S252*H252</f>
        <v>0.0189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846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846</v>
      </c>
      <c r="BL252" s="14" t="s">
        <v>288</v>
      </c>
      <c r="BM252" s="228" t="s">
        <v>2070</v>
      </c>
    </row>
    <row r="253" s="2" customFormat="1" ht="21.75" customHeight="1">
      <c r="A253" s="29"/>
      <c r="B253" s="30"/>
      <c r="C253" s="217" t="s">
        <v>723</v>
      </c>
      <c r="D253" s="217" t="s">
        <v>284</v>
      </c>
      <c r="E253" s="218" t="s">
        <v>2071</v>
      </c>
      <c r="F253" s="219" t="s">
        <v>2072</v>
      </c>
      <c r="G253" s="220" t="s">
        <v>322</v>
      </c>
      <c r="H253" s="221">
        <v>0.14999999999999999</v>
      </c>
      <c r="I253" s="222">
        <v>7510</v>
      </c>
      <c r="J253" s="222">
        <f>ROUND(I253*H253,2)</f>
        <v>1126.5</v>
      </c>
      <c r="K253" s="223"/>
      <c r="L253" s="35"/>
      <c r="M253" s="224" t="s">
        <v>1</v>
      </c>
      <c r="N253" s="225" t="s">
        <v>38</v>
      </c>
      <c r="O253" s="226">
        <v>4.2000000000000002</v>
      </c>
      <c r="P253" s="226">
        <f>O253*H253</f>
        <v>0.63</v>
      </c>
      <c r="Q253" s="226">
        <v>0.0043400000000000001</v>
      </c>
      <c r="R253" s="226">
        <f>Q253*H253</f>
        <v>0.00065099999999999999</v>
      </c>
      <c r="S253" s="226">
        <v>0.28299999999999997</v>
      </c>
      <c r="T253" s="227">
        <f>S253*H253</f>
        <v>0.042449999999999995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1126.5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1126.5</v>
      </c>
      <c r="BL253" s="14" t="s">
        <v>288</v>
      </c>
      <c r="BM253" s="228" t="s">
        <v>2073</v>
      </c>
    </row>
    <row r="254" s="2" customFormat="1" ht="21.75" customHeight="1">
      <c r="A254" s="29"/>
      <c r="B254" s="30"/>
      <c r="C254" s="217" t="s">
        <v>727</v>
      </c>
      <c r="D254" s="217" t="s">
        <v>284</v>
      </c>
      <c r="E254" s="218" t="s">
        <v>2074</v>
      </c>
      <c r="F254" s="219" t="s">
        <v>2075</v>
      </c>
      <c r="G254" s="220" t="s">
        <v>501</v>
      </c>
      <c r="H254" s="221">
        <v>1</v>
      </c>
      <c r="I254" s="222">
        <v>68000</v>
      </c>
      <c r="J254" s="222">
        <f>ROUND(I254*H254,2)</f>
        <v>68000</v>
      </c>
      <c r="K254" s="223"/>
      <c r="L254" s="35"/>
      <c r="M254" s="224" t="s">
        <v>1</v>
      </c>
      <c r="N254" s="225" t="s">
        <v>38</v>
      </c>
      <c r="O254" s="226">
        <v>0</v>
      </c>
      <c r="P254" s="226">
        <f>O254*H254</f>
        <v>0</v>
      </c>
      <c r="Q254" s="226">
        <v>2.33887</v>
      </c>
      <c r="R254" s="226">
        <f>Q254*H254</f>
        <v>2.33887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544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68000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68000</v>
      </c>
      <c r="BL254" s="14" t="s">
        <v>544</v>
      </c>
      <c r="BM254" s="228" t="s">
        <v>2291</v>
      </c>
    </row>
    <row r="255" s="12" customFormat="1" ht="22.8" customHeight="1">
      <c r="A255" s="12"/>
      <c r="B255" s="202"/>
      <c r="C255" s="203"/>
      <c r="D255" s="204" t="s">
        <v>72</v>
      </c>
      <c r="E255" s="215" t="s">
        <v>755</v>
      </c>
      <c r="F255" s="215" t="s">
        <v>756</v>
      </c>
      <c r="G255" s="203"/>
      <c r="H255" s="203"/>
      <c r="I255" s="203"/>
      <c r="J255" s="216">
        <f>BK255</f>
        <v>122819.81</v>
      </c>
      <c r="K255" s="203"/>
      <c r="L255" s="207"/>
      <c r="M255" s="208"/>
      <c r="N255" s="209"/>
      <c r="O255" s="209"/>
      <c r="P255" s="210">
        <f>P256</f>
        <v>77.531167999999994</v>
      </c>
      <c r="Q255" s="209"/>
      <c r="R255" s="210">
        <f>R256</f>
        <v>0</v>
      </c>
      <c r="S255" s="209"/>
      <c r="T255" s="211">
        <f>T256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2" t="s">
        <v>80</v>
      </c>
      <c r="AT255" s="213" t="s">
        <v>72</v>
      </c>
      <c r="AU255" s="213" t="s">
        <v>80</v>
      </c>
      <c r="AY255" s="212" t="s">
        <v>282</v>
      </c>
      <c r="BK255" s="214">
        <f>BK256</f>
        <v>122819.81</v>
      </c>
    </row>
    <row r="256" s="2" customFormat="1" ht="21.75" customHeight="1">
      <c r="A256" s="29"/>
      <c r="B256" s="30"/>
      <c r="C256" s="217" t="s">
        <v>731</v>
      </c>
      <c r="D256" s="217" t="s">
        <v>284</v>
      </c>
      <c r="E256" s="218" t="s">
        <v>2077</v>
      </c>
      <c r="F256" s="219" t="s">
        <v>2078</v>
      </c>
      <c r="G256" s="220" t="s">
        <v>429</v>
      </c>
      <c r="H256" s="221">
        <v>186.37299999999999</v>
      </c>
      <c r="I256" s="222">
        <v>659</v>
      </c>
      <c r="J256" s="222">
        <f>ROUND(I256*H256,2)</f>
        <v>122819.81</v>
      </c>
      <c r="K256" s="223"/>
      <c r="L256" s="35"/>
      <c r="M256" s="224" t="s">
        <v>1</v>
      </c>
      <c r="N256" s="225" t="s">
        <v>38</v>
      </c>
      <c r="O256" s="226">
        <v>0.41599999999999998</v>
      </c>
      <c r="P256" s="226">
        <f>O256*H256</f>
        <v>77.531167999999994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122819.81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122819.81</v>
      </c>
      <c r="BL256" s="14" t="s">
        <v>288</v>
      </c>
      <c r="BM256" s="228" t="s">
        <v>994</v>
      </c>
    </row>
    <row r="257" s="12" customFormat="1" ht="25.92" customHeight="1">
      <c r="A257" s="12"/>
      <c r="B257" s="202"/>
      <c r="C257" s="203"/>
      <c r="D257" s="204" t="s">
        <v>72</v>
      </c>
      <c r="E257" s="205" t="s">
        <v>2079</v>
      </c>
      <c r="F257" s="205" t="s">
        <v>2080</v>
      </c>
      <c r="G257" s="203"/>
      <c r="H257" s="203"/>
      <c r="I257" s="203"/>
      <c r="J257" s="206">
        <f>BK257</f>
        <v>41857.729999999996</v>
      </c>
      <c r="K257" s="203"/>
      <c r="L257" s="207"/>
      <c r="M257" s="208"/>
      <c r="N257" s="209"/>
      <c r="O257" s="209"/>
      <c r="P257" s="210">
        <f>P258+P266</f>
        <v>11.731984000000001</v>
      </c>
      <c r="Q257" s="209"/>
      <c r="R257" s="210">
        <f>R258+R266</f>
        <v>0.26049800000000001</v>
      </c>
      <c r="S257" s="209"/>
      <c r="T257" s="211">
        <f>T258+T266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2" t="s">
        <v>82</v>
      </c>
      <c r="AT257" s="213" t="s">
        <v>72</v>
      </c>
      <c r="AU257" s="213" t="s">
        <v>73</v>
      </c>
      <c r="AY257" s="212" t="s">
        <v>282</v>
      </c>
      <c r="BK257" s="214">
        <f>BK258+BK266</f>
        <v>41857.729999999996</v>
      </c>
    </row>
    <row r="258" s="12" customFormat="1" ht="22.8" customHeight="1">
      <c r="A258" s="12"/>
      <c r="B258" s="202"/>
      <c r="C258" s="203"/>
      <c r="D258" s="204" t="s">
        <v>72</v>
      </c>
      <c r="E258" s="215" t="s">
        <v>2081</v>
      </c>
      <c r="F258" s="215" t="s">
        <v>2082</v>
      </c>
      <c r="G258" s="203"/>
      <c r="H258" s="203"/>
      <c r="I258" s="203"/>
      <c r="J258" s="216">
        <f>BK258</f>
        <v>4977.9899999999998</v>
      </c>
      <c r="K258" s="203"/>
      <c r="L258" s="207"/>
      <c r="M258" s="208"/>
      <c r="N258" s="209"/>
      <c r="O258" s="209"/>
      <c r="P258" s="210">
        <f>SUM(P259:P265)</f>
        <v>5.7469330000000003</v>
      </c>
      <c r="Q258" s="209"/>
      <c r="R258" s="210">
        <f>SUM(R259:R265)</f>
        <v>0.12657800000000002</v>
      </c>
      <c r="S258" s="209"/>
      <c r="T258" s="211">
        <f>SUM(T259:T265)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12" t="s">
        <v>82</v>
      </c>
      <c r="AT258" s="213" t="s">
        <v>72</v>
      </c>
      <c r="AU258" s="213" t="s">
        <v>80</v>
      </c>
      <c r="AY258" s="212" t="s">
        <v>282</v>
      </c>
      <c r="BK258" s="214">
        <f>SUM(BK259:BK265)</f>
        <v>4977.9899999999998</v>
      </c>
    </row>
    <row r="259" s="2" customFormat="1" ht="21.75" customHeight="1">
      <c r="A259" s="29"/>
      <c r="B259" s="30"/>
      <c r="C259" s="217" t="s">
        <v>735</v>
      </c>
      <c r="D259" s="217" t="s">
        <v>284</v>
      </c>
      <c r="E259" s="218" t="s">
        <v>2083</v>
      </c>
      <c r="F259" s="219" t="s">
        <v>2084</v>
      </c>
      <c r="G259" s="220" t="s">
        <v>287</v>
      </c>
      <c r="H259" s="221">
        <v>2.6480000000000001</v>
      </c>
      <c r="I259" s="222">
        <v>10.1</v>
      </c>
      <c r="J259" s="222">
        <f>ROUND(I259*H259,2)</f>
        <v>26.739999999999998</v>
      </c>
      <c r="K259" s="223"/>
      <c r="L259" s="35"/>
      <c r="M259" s="224" t="s">
        <v>1</v>
      </c>
      <c r="N259" s="225" t="s">
        <v>38</v>
      </c>
      <c r="O259" s="226">
        <v>0.024</v>
      </c>
      <c r="P259" s="226">
        <f>O259*H259</f>
        <v>0.063552000000000011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345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26.739999999999998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26.739999999999998</v>
      </c>
      <c r="BL259" s="14" t="s">
        <v>345</v>
      </c>
      <c r="BM259" s="228" t="s">
        <v>2233</v>
      </c>
    </row>
    <row r="260" s="2" customFormat="1" ht="21.75" customHeight="1">
      <c r="A260" s="29"/>
      <c r="B260" s="30"/>
      <c r="C260" s="217" t="s">
        <v>739</v>
      </c>
      <c r="D260" s="217" t="s">
        <v>284</v>
      </c>
      <c r="E260" s="218" t="s">
        <v>2086</v>
      </c>
      <c r="F260" s="219" t="s">
        <v>2087</v>
      </c>
      <c r="G260" s="220" t="s">
        <v>287</v>
      </c>
      <c r="H260" s="221">
        <v>15.593999999999999</v>
      </c>
      <c r="I260" s="222">
        <v>22</v>
      </c>
      <c r="J260" s="222">
        <f>ROUND(I260*H260,2)</f>
        <v>343.06999999999999</v>
      </c>
      <c r="K260" s="223"/>
      <c r="L260" s="35"/>
      <c r="M260" s="224" t="s">
        <v>1</v>
      </c>
      <c r="N260" s="225" t="s">
        <v>38</v>
      </c>
      <c r="O260" s="226">
        <v>0.053999999999999999</v>
      </c>
      <c r="P260" s="226">
        <f>O260*H260</f>
        <v>0.84207599999999994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345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343.06999999999999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343.06999999999999</v>
      </c>
      <c r="BL260" s="14" t="s">
        <v>345</v>
      </c>
      <c r="BM260" s="228" t="s">
        <v>2234</v>
      </c>
    </row>
    <row r="261" s="2" customFormat="1" ht="16.5" customHeight="1">
      <c r="A261" s="29"/>
      <c r="B261" s="30"/>
      <c r="C261" s="230" t="s">
        <v>743</v>
      </c>
      <c r="D261" s="230" t="s">
        <v>378</v>
      </c>
      <c r="E261" s="231" t="s">
        <v>2089</v>
      </c>
      <c r="F261" s="232" t="s">
        <v>2090</v>
      </c>
      <c r="G261" s="233" t="s">
        <v>429</v>
      </c>
      <c r="H261" s="234">
        <v>0.0060000000000000001</v>
      </c>
      <c r="I261" s="235">
        <v>48300</v>
      </c>
      <c r="J261" s="235">
        <f>ROUND(I261*H261,2)</f>
        <v>289.80000000000001</v>
      </c>
      <c r="K261" s="236"/>
      <c r="L261" s="237"/>
      <c r="M261" s="238" t="s">
        <v>1</v>
      </c>
      <c r="N261" s="239" t="s">
        <v>38</v>
      </c>
      <c r="O261" s="226">
        <v>0</v>
      </c>
      <c r="P261" s="226">
        <f>O261*H261</f>
        <v>0</v>
      </c>
      <c r="Q261" s="226">
        <v>1</v>
      </c>
      <c r="R261" s="226">
        <f>Q261*H261</f>
        <v>0.0060000000000000001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410</v>
      </c>
      <c r="AT261" s="228" t="s">
        <v>378</v>
      </c>
      <c r="AU261" s="228" t="s">
        <v>82</v>
      </c>
      <c r="AY261" s="14" t="s">
        <v>282</v>
      </c>
      <c r="BE261" s="229">
        <f>IF(N261="základní",J261,0)</f>
        <v>289.80000000000001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289.80000000000001</v>
      </c>
      <c r="BL261" s="14" t="s">
        <v>345</v>
      </c>
      <c r="BM261" s="228" t="s">
        <v>2091</v>
      </c>
    </row>
    <row r="262" s="2" customFormat="1" ht="21.75" customHeight="1">
      <c r="A262" s="29"/>
      <c r="B262" s="30"/>
      <c r="C262" s="217" t="s">
        <v>747</v>
      </c>
      <c r="D262" s="217" t="s">
        <v>284</v>
      </c>
      <c r="E262" s="218" t="s">
        <v>2092</v>
      </c>
      <c r="F262" s="219" t="s">
        <v>2093</v>
      </c>
      <c r="G262" s="220" t="s">
        <v>287</v>
      </c>
      <c r="H262" s="221">
        <v>2.6480000000000001</v>
      </c>
      <c r="I262" s="222">
        <v>102</v>
      </c>
      <c r="J262" s="222">
        <f>ROUND(I262*H262,2)</f>
        <v>270.10000000000002</v>
      </c>
      <c r="K262" s="223"/>
      <c r="L262" s="35"/>
      <c r="M262" s="224" t="s">
        <v>1</v>
      </c>
      <c r="N262" s="225" t="s">
        <v>38</v>
      </c>
      <c r="O262" s="226">
        <v>0.222</v>
      </c>
      <c r="P262" s="226">
        <f>O262*H262</f>
        <v>0.58785600000000005</v>
      </c>
      <c r="Q262" s="226">
        <v>0.00040000000000000002</v>
      </c>
      <c r="R262" s="226">
        <f>Q262*H262</f>
        <v>0.0010592000000000002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345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270.10000000000002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270.10000000000002</v>
      </c>
      <c r="BL262" s="14" t="s">
        <v>345</v>
      </c>
      <c r="BM262" s="228" t="s">
        <v>2235</v>
      </c>
    </row>
    <row r="263" s="2" customFormat="1" ht="21.75" customHeight="1">
      <c r="A263" s="29"/>
      <c r="B263" s="30"/>
      <c r="C263" s="217" t="s">
        <v>751</v>
      </c>
      <c r="D263" s="217" t="s">
        <v>284</v>
      </c>
      <c r="E263" s="218" t="s">
        <v>2095</v>
      </c>
      <c r="F263" s="219" t="s">
        <v>2096</v>
      </c>
      <c r="G263" s="220" t="s">
        <v>287</v>
      </c>
      <c r="H263" s="221">
        <v>15.593999999999999</v>
      </c>
      <c r="I263" s="222">
        <v>117</v>
      </c>
      <c r="J263" s="222">
        <f>ROUND(I263*H263,2)</f>
        <v>1824.5</v>
      </c>
      <c r="K263" s="223"/>
      <c r="L263" s="35"/>
      <c r="M263" s="224" t="s">
        <v>1</v>
      </c>
      <c r="N263" s="225" t="s">
        <v>38</v>
      </c>
      <c r="O263" s="226">
        <v>0.26000000000000001</v>
      </c>
      <c r="P263" s="226">
        <f>O263*H263</f>
        <v>4.0544399999999996</v>
      </c>
      <c r="Q263" s="226">
        <v>0.00040000000000000002</v>
      </c>
      <c r="R263" s="226">
        <f>Q263*H263</f>
        <v>0.0062376000000000003</v>
      </c>
      <c r="S263" s="226">
        <v>0</v>
      </c>
      <c r="T263" s="227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345</v>
      </c>
      <c r="AT263" s="228" t="s">
        <v>284</v>
      </c>
      <c r="AU263" s="228" t="s">
        <v>82</v>
      </c>
      <c r="AY263" s="14" t="s">
        <v>282</v>
      </c>
      <c r="BE263" s="229">
        <f>IF(N263="základní",J263,0)</f>
        <v>1824.5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1824.5</v>
      </c>
      <c r="BL263" s="14" t="s">
        <v>345</v>
      </c>
      <c r="BM263" s="228" t="s">
        <v>2236</v>
      </c>
    </row>
    <row r="264" s="2" customFormat="1" ht="33" customHeight="1">
      <c r="A264" s="29"/>
      <c r="B264" s="30"/>
      <c r="C264" s="230" t="s">
        <v>757</v>
      </c>
      <c r="D264" s="230" t="s">
        <v>378</v>
      </c>
      <c r="E264" s="231" t="s">
        <v>2098</v>
      </c>
      <c r="F264" s="232" t="s">
        <v>2099</v>
      </c>
      <c r="G264" s="233" t="s">
        <v>287</v>
      </c>
      <c r="H264" s="234">
        <v>20.978000000000002</v>
      </c>
      <c r="I264" s="235">
        <v>100</v>
      </c>
      <c r="J264" s="235">
        <f>ROUND(I264*H264,2)</f>
        <v>2097.8000000000002</v>
      </c>
      <c r="K264" s="236"/>
      <c r="L264" s="237"/>
      <c r="M264" s="238" t="s">
        <v>1</v>
      </c>
      <c r="N264" s="239" t="s">
        <v>38</v>
      </c>
      <c r="O264" s="226">
        <v>0</v>
      </c>
      <c r="P264" s="226">
        <f>O264*H264</f>
        <v>0</v>
      </c>
      <c r="Q264" s="226">
        <v>0.0054000000000000003</v>
      </c>
      <c r="R264" s="226">
        <f>Q264*H264</f>
        <v>0.11328120000000001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410</v>
      </c>
      <c r="AT264" s="228" t="s">
        <v>378</v>
      </c>
      <c r="AU264" s="228" t="s">
        <v>82</v>
      </c>
      <c r="AY264" s="14" t="s">
        <v>282</v>
      </c>
      <c r="BE264" s="229">
        <f>IF(N264="základní",J264,0)</f>
        <v>2097.8000000000002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2097.8000000000002</v>
      </c>
      <c r="BL264" s="14" t="s">
        <v>345</v>
      </c>
      <c r="BM264" s="228" t="s">
        <v>2100</v>
      </c>
    </row>
    <row r="265" s="2" customFormat="1" ht="21.75" customHeight="1">
      <c r="A265" s="29"/>
      <c r="B265" s="30"/>
      <c r="C265" s="217" t="s">
        <v>764</v>
      </c>
      <c r="D265" s="217" t="s">
        <v>284</v>
      </c>
      <c r="E265" s="218" t="s">
        <v>2101</v>
      </c>
      <c r="F265" s="219" t="s">
        <v>2102</v>
      </c>
      <c r="G265" s="220" t="s">
        <v>429</v>
      </c>
      <c r="H265" s="221">
        <v>0.127</v>
      </c>
      <c r="I265" s="222">
        <v>992</v>
      </c>
      <c r="J265" s="222">
        <f>ROUND(I265*H265,2)</f>
        <v>125.98</v>
      </c>
      <c r="K265" s="223"/>
      <c r="L265" s="35"/>
      <c r="M265" s="224" t="s">
        <v>1</v>
      </c>
      <c r="N265" s="225" t="s">
        <v>38</v>
      </c>
      <c r="O265" s="226">
        <v>1.567</v>
      </c>
      <c r="P265" s="226">
        <f>O265*H265</f>
        <v>0.19900899999999999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228" t="s">
        <v>345</v>
      </c>
      <c r="AT265" s="228" t="s">
        <v>284</v>
      </c>
      <c r="AU265" s="228" t="s">
        <v>82</v>
      </c>
      <c r="AY265" s="14" t="s">
        <v>282</v>
      </c>
      <c r="BE265" s="229">
        <f>IF(N265="základní",J265,0)</f>
        <v>125.98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14" t="s">
        <v>80</v>
      </c>
      <c r="BK265" s="229">
        <f>ROUND(I265*H265,2)</f>
        <v>125.98</v>
      </c>
      <c r="BL265" s="14" t="s">
        <v>345</v>
      </c>
      <c r="BM265" s="228" t="s">
        <v>2103</v>
      </c>
    </row>
    <row r="266" s="12" customFormat="1" ht="22.8" customHeight="1">
      <c r="A266" s="12"/>
      <c r="B266" s="202"/>
      <c r="C266" s="203"/>
      <c r="D266" s="204" t="s">
        <v>72</v>
      </c>
      <c r="E266" s="215" t="s">
        <v>2104</v>
      </c>
      <c r="F266" s="215" t="s">
        <v>2105</v>
      </c>
      <c r="G266" s="203"/>
      <c r="H266" s="203"/>
      <c r="I266" s="203"/>
      <c r="J266" s="216">
        <f>BK266</f>
        <v>36879.739999999998</v>
      </c>
      <c r="K266" s="203"/>
      <c r="L266" s="207"/>
      <c r="M266" s="208"/>
      <c r="N266" s="209"/>
      <c r="O266" s="209"/>
      <c r="P266" s="210">
        <f>SUM(P267:P271)</f>
        <v>5.9850510000000003</v>
      </c>
      <c r="Q266" s="209"/>
      <c r="R266" s="210">
        <f>SUM(R267:R271)</f>
        <v>0.13392000000000001</v>
      </c>
      <c r="S266" s="209"/>
      <c r="T266" s="211">
        <f>SUM(T267:T271)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12" t="s">
        <v>82</v>
      </c>
      <c r="AT266" s="213" t="s">
        <v>72</v>
      </c>
      <c r="AU266" s="213" t="s">
        <v>80</v>
      </c>
      <c r="AY266" s="212" t="s">
        <v>282</v>
      </c>
      <c r="BK266" s="214">
        <f>SUM(BK267:BK271)</f>
        <v>36879.739999999998</v>
      </c>
    </row>
    <row r="267" s="2" customFormat="1" ht="21.75" customHeight="1">
      <c r="A267" s="29"/>
      <c r="B267" s="30"/>
      <c r="C267" s="217" t="s">
        <v>768</v>
      </c>
      <c r="D267" s="217" t="s">
        <v>284</v>
      </c>
      <c r="E267" s="218" t="s">
        <v>2106</v>
      </c>
      <c r="F267" s="219" t="s">
        <v>2107</v>
      </c>
      <c r="G267" s="220" t="s">
        <v>287</v>
      </c>
      <c r="H267" s="221">
        <v>12.321</v>
      </c>
      <c r="I267" s="222">
        <v>163</v>
      </c>
      <c r="J267" s="222">
        <f>ROUND(I267*H267,2)</f>
        <v>2008.3199999999999</v>
      </c>
      <c r="K267" s="223"/>
      <c r="L267" s="35"/>
      <c r="M267" s="224" t="s">
        <v>1</v>
      </c>
      <c r="N267" s="225" t="s">
        <v>38</v>
      </c>
      <c r="O267" s="226">
        <v>0.21099999999999999</v>
      </c>
      <c r="P267" s="226">
        <f>O267*H267</f>
        <v>2.5997309999999998</v>
      </c>
      <c r="Q267" s="226">
        <v>0.0060000000000000001</v>
      </c>
      <c r="R267" s="226">
        <f>Q267*H267</f>
        <v>0.073926000000000006</v>
      </c>
      <c r="S267" s="226">
        <v>0</v>
      </c>
      <c r="T267" s="227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228" t="s">
        <v>345</v>
      </c>
      <c r="AT267" s="228" t="s">
        <v>284</v>
      </c>
      <c r="AU267" s="228" t="s">
        <v>82</v>
      </c>
      <c r="AY267" s="14" t="s">
        <v>282</v>
      </c>
      <c r="BE267" s="229">
        <f>IF(N267="základní",J267,0)</f>
        <v>2008.3199999999999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4" t="s">
        <v>80</v>
      </c>
      <c r="BK267" s="229">
        <f>ROUND(I267*H267,2)</f>
        <v>2008.3199999999999</v>
      </c>
      <c r="BL267" s="14" t="s">
        <v>345</v>
      </c>
      <c r="BM267" s="228" t="s">
        <v>1343</v>
      </c>
    </row>
    <row r="268" s="2" customFormat="1" ht="16.5" customHeight="1">
      <c r="A268" s="29"/>
      <c r="B268" s="30"/>
      <c r="C268" s="230" t="s">
        <v>772</v>
      </c>
      <c r="D268" s="230" t="s">
        <v>378</v>
      </c>
      <c r="E268" s="231" t="s">
        <v>2108</v>
      </c>
      <c r="F268" s="232" t="s">
        <v>2109</v>
      </c>
      <c r="G268" s="233" t="s">
        <v>287</v>
      </c>
      <c r="H268" s="234">
        <v>14.169000000000001</v>
      </c>
      <c r="I268" s="235">
        <v>2226</v>
      </c>
      <c r="J268" s="235">
        <f>ROUND(I268*H268,2)</f>
        <v>31540.189999999999</v>
      </c>
      <c r="K268" s="236"/>
      <c r="L268" s="237"/>
      <c r="M268" s="238" t="s">
        <v>1</v>
      </c>
      <c r="N268" s="239" t="s">
        <v>38</v>
      </c>
      <c r="O268" s="226">
        <v>0</v>
      </c>
      <c r="P268" s="226">
        <f>O268*H268</f>
        <v>0</v>
      </c>
      <c r="Q268" s="226">
        <v>0</v>
      </c>
      <c r="R268" s="226">
        <f>Q268*H268</f>
        <v>0</v>
      </c>
      <c r="S268" s="226">
        <v>0</v>
      </c>
      <c r="T268" s="227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228" t="s">
        <v>410</v>
      </c>
      <c r="AT268" s="228" t="s">
        <v>378</v>
      </c>
      <c r="AU268" s="228" t="s">
        <v>82</v>
      </c>
      <c r="AY268" s="14" t="s">
        <v>282</v>
      </c>
      <c r="BE268" s="229">
        <f>IF(N268="základní",J268,0)</f>
        <v>31540.189999999999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14" t="s">
        <v>80</v>
      </c>
      <c r="BK268" s="229">
        <f>ROUND(I268*H268,2)</f>
        <v>31540.189999999999</v>
      </c>
      <c r="BL268" s="14" t="s">
        <v>345</v>
      </c>
      <c r="BM268" s="228" t="s">
        <v>1345</v>
      </c>
    </row>
    <row r="269" s="2" customFormat="1" ht="21.75" customHeight="1">
      <c r="A269" s="29"/>
      <c r="B269" s="30"/>
      <c r="C269" s="217" t="s">
        <v>879</v>
      </c>
      <c r="D269" s="217" t="s">
        <v>284</v>
      </c>
      <c r="E269" s="218" t="s">
        <v>2110</v>
      </c>
      <c r="F269" s="219" t="s">
        <v>2111</v>
      </c>
      <c r="G269" s="220" t="s">
        <v>287</v>
      </c>
      <c r="H269" s="221">
        <v>15.84</v>
      </c>
      <c r="I269" s="222">
        <v>121</v>
      </c>
      <c r="J269" s="222">
        <f>ROUND(I269*H269,2)</f>
        <v>1916.6400000000001</v>
      </c>
      <c r="K269" s="223"/>
      <c r="L269" s="35"/>
      <c r="M269" s="224" t="s">
        <v>1</v>
      </c>
      <c r="N269" s="225" t="s">
        <v>38</v>
      </c>
      <c r="O269" s="226">
        <v>0.19900000000000001</v>
      </c>
      <c r="P269" s="226">
        <f>O269*H269</f>
        <v>3.1521600000000003</v>
      </c>
      <c r="Q269" s="226">
        <v>0.0030000000000000001</v>
      </c>
      <c r="R269" s="226">
        <f>Q269*H269</f>
        <v>0.04752</v>
      </c>
      <c r="S269" s="226">
        <v>0</v>
      </c>
      <c r="T269" s="227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228" t="s">
        <v>345</v>
      </c>
      <c r="AT269" s="228" t="s">
        <v>284</v>
      </c>
      <c r="AU269" s="228" t="s">
        <v>82</v>
      </c>
      <c r="AY269" s="14" t="s">
        <v>282</v>
      </c>
      <c r="BE269" s="229">
        <f>IF(N269="základní",J269,0)</f>
        <v>1916.6400000000001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14" t="s">
        <v>80</v>
      </c>
      <c r="BK269" s="229">
        <f>ROUND(I269*H269,2)</f>
        <v>1916.6400000000001</v>
      </c>
      <c r="BL269" s="14" t="s">
        <v>345</v>
      </c>
      <c r="BM269" s="228" t="s">
        <v>2112</v>
      </c>
    </row>
    <row r="270" s="2" customFormat="1" ht="16.5" customHeight="1">
      <c r="A270" s="29"/>
      <c r="B270" s="30"/>
      <c r="C270" s="230" t="s">
        <v>880</v>
      </c>
      <c r="D270" s="230" t="s">
        <v>378</v>
      </c>
      <c r="E270" s="231" t="s">
        <v>2113</v>
      </c>
      <c r="F270" s="232" t="s">
        <v>2114</v>
      </c>
      <c r="G270" s="233" t="s">
        <v>287</v>
      </c>
      <c r="H270" s="234">
        <v>16.632000000000001</v>
      </c>
      <c r="I270" s="235">
        <v>77.599999999999994</v>
      </c>
      <c r="J270" s="235">
        <f>ROUND(I270*H270,2)</f>
        <v>1290.6400000000001</v>
      </c>
      <c r="K270" s="236"/>
      <c r="L270" s="237"/>
      <c r="M270" s="238" t="s">
        <v>1</v>
      </c>
      <c r="N270" s="239" t="s">
        <v>38</v>
      </c>
      <c r="O270" s="226">
        <v>0</v>
      </c>
      <c r="P270" s="226">
        <f>O270*H270</f>
        <v>0</v>
      </c>
      <c r="Q270" s="226">
        <v>0.00075000000000000002</v>
      </c>
      <c r="R270" s="226">
        <f>Q270*H270</f>
        <v>0.012474000000000001</v>
      </c>
      <c r="S270" s="226">
        <v>0</v>
      </c>
      <c r="T270" s="227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228" t="s">
        <v>410</v>
      </c>
      <c r="AT270" s="228" t="s">
        <v>378</v>
      </c>
      <c r="AU270" s="228" t="s">
        <v>82</v>
      </c>
      <c r="AY270" s="14" t="s">
        <v>282</v>
      </c>
      <c r="BE270" s="229">
        <f>IF(N270="základní",J270,0)</f>
        <v>1290.6400000000001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14" t="s">
        <v>80</v>
      </c>
      <c r="BK270" s="229">
        <f>ROUND(I270*H270,2)</f>
        <v>1290.6400000000001</v>
      </c>
      <c r="BL270" s="14" t="s">
        <v>345</v>
      </c>
      <c r="BM270" s="228" t="s">
        <v>2115</v>
      </c>
    </row>
    <row r="271" s="2" customFormat="1" ht="21.75" customHeight="1">
      <c r="A271" s="29"/>
      <c r="B271" s="30"/>
      <c r="C271" s="217" t="s">
        <v>881</v>
      </c>
      <c r="D271" s="217" t="s">
        <v>284</v>
      </c>
      <c r="E271" s="218" t="s">
        <v>2116</v>
      </c>
      <c r="F271" s="219" t="s">
        <v>2117</v>
      </c>
      <c r="G271" s="220" t="s">
        <v>429</v>
      </c>
      <c r="H271" s="221">
        <v>0.13400000000000001</v>
      </c>
      <c r="I271" s="222">
        <v>925</v>
      </c>
      <c r="J271" s="222">
        <f>ROUND(I271*H271,2)</f>
        <v>123.95</v>
      </c>
      <c r="K271" s="223"/>
      <c r="L271" s="35"/>
      <c r="M271" s="240" t="s">
        <v>1</v>
      </c>
      <c r="N271" s="241" t="s">
        <v>38</v>
      </c>
      <c r="O271" s="242">
        <v>1.74</v>
      </c>
      <c r="P271" s="242">
        <f>O271*H271</f>
        <v>0.23316000000000001</v>
      </c>
      <c r="Q271" s="242">
        <v>0</v>
      </c>
      <c r="R271" s="242">
        <f>Q271*H271</f>
        <v>0</v>
      </c>
      <c r="S271" s="242">
        <v>0</v>
      </c>
      <c r="T271" s="243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228" t="s">
        <v>345</v>
      </c>
      <c r="AT271" s="228" t="s">
        <v>284</v>
      </c>
      <c r="AU271" s="228" t="s">
        <v>82</v>
      </c>
      <c r="AY271" s="14" t="s">
        <v>282</v>
      </c>
      <c r="BE271" s="229">
        <f>IF(N271="základní",J271,0)</f>
        <v>123.95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14" t="s">
        <v>80</v>
      </c>
      <c r="BK271" s="229">
        <f>ROUND(I271*H271,2)</f>
        <v>123.95</v>
      </c>
      <c r="BL271" s="14" t="s">
        <v>345</v>
      </c>
      <c r="BM271" s="228" t="s">
        <v>2118</v>
      </c>
    </row>
    <row r="272" s="2" customFormat="1" ht="6.96" customHeight="1">
      <c r="A272" s="29"/>
      <c r="B272" s="56"/>
      <c r="C272" s="57"/>
      <c r="D272" s="57"/>
      <c r="E272" s="57"/>
      <c r="F272" s="57"/>
      <c r="G272" s="57"/>
      <c r="H272" s="57"/>
      <c r="I272" s="57"/>
      <c r="J272" s="57"/>
      <c r="K272" s="57"/>
      <c r="L272" s="35"/>
      <c r="M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</row>
  </sheetData>
  <sheetProtection sheet="1" autoFilter="0" formatColumns="0" formatRows="0" objects="1" scenarios="1" spinCount="100000" saltValue="p3uu1UXOvoDg8nHdww8b2nrpNkwPlvDorNKbbQiwyRy9iY7LdsauYEZ9NGtpDhBJ0XoLIP6jD6OF4ufIY07hag==" hashValue="zw3AmQIEIcZIxo6DFRD2Pajtu20U5NOpvxOnaj/J4rH1kUNc+uTWbiMoN4F8EWCTm5etBcWKg/+v3J9Ku6qW/Q==" algorithmName="SHA-512" password="CC35"/>
  <autoFilter ref="C136:K27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3:H123"/>
    <mergeCell ref="E127:H127"/>
    <mergeCell ref="E125:H125"/>
    <mergeCell ref="E129:H12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176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2292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2293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ROUND(J125, 2)</f>
        <v>486467.20000000001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ROUND((SUM(BE125:BE143)),  2)</f>
        <v>486467.20000000001</v>
      </c>
      <c r="G37" s="29"/>
      <c r="H37" s="29"/>
      <c r="I37" s="155">
        <v>0.20999999999999999</v>
      </c>
      <c r="J37" s="154">
        <f>ROUND(((SUM(BE125:BE143))*I37),  2)</f>
        <v>102158.11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ROUND((SUM(BF125:BF143)),  2)</f>
        <v>0</v>
      </c>
      <c r="G38" s="29"/>
      <c r="H38" s="29"/>
      <c r="I38" s="155">
        <v>0.14999999999999999</v>
      </c>
      <c r="J38" s="154">
        <f>ROUND(((SUM(BF125:BF143))*I38),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ROUND((SUM(BG125:BG143)),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ROUND((SUM(BH125:BH143)),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ROUND((SUM(BI125:BI143)),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588625.31000000006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2292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003.2-1 - ČSOV 1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J125</f>
        <v>486467.20000000001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2294</v>
      </c>
      <c r="E101" s="182"/>
      <c r="F101" s="182"/>
      <c r="G101" s="182"/>
      <c r="H101" s="182"/>
      <c r="I101" s="182"/>
      <c r="J101" s="183">
        <f>J126</f>
        <v>486467.20000000001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29"/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53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="2" customFormat="1" ht="6.96" customHeight="1">
      <c r="A103" s="29"/>
      <c r="B103" s="56"/>
      <c r="C103" s="57"/>
      <c r="D103" s="57"/>
      <c r="E103" s="57"/>
      <c r="F103" s="57"/>
      <c r="G103" s="57"/>
      <c r="H103" s="57"/>
      <c r="I103" s="57"/>
      <c r="J103" s="57"/>
      <c r="K103" s="57"/>
      <c r="L103" s="53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7" s="2" customFormat="1" ht="6.96" customHeight="1">
      <c r="A107" s="29"/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24.96" customHeight="1">
      <c r="A108" s="29"/>
      <c r="B108" s="30"/>
      <c r="C108" s="20" t="s">
        <v>267</v>
      </c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6.96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12" customHeight="1">
      <c r="A110" s="29"/>
      <c r="B110" s="30"/>
      <c r="C110" s="26" t="s">
        <v>14</v>
      </c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26.25" customHeight="1">
      <c r="A111" s="29"/>
      <c r="B111" s="30"/>
      <c r="C111" s="31"/>
      <c r="D111" s="31"/>
      <c r="E111" s="174" t="str">
        <f>E7</f>
        <v>Kanalizace a ČOV pro obec Horní Kruty, místní část Dolní Kruty, Přestavlky a Bohouňovice II</v>
      </c>
      <c r="F111" s="26"/>
      <c r="G111" s="26"/>
      <c r="H111" s="26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1" customFormat="1" ht="12" customHeight="1">
      <c r="B112" s="18"/>
      <c r="C112" s="26" t="s">
        <v>246</v>
      </c>
      <c r="D112" s="19"/>
      <c r="E112" s="19"/>
      <c r="F112" s="19"/>
      <c r="G112" s="19"/>
      <c r="H112" s="19"/>
      <c r="I112" s="19"/>
      <c r="J112" s="19"/>
      <c r="K112" s="19"/>
      <c r="L112" s="17"/>
    </row>
    <row r="113" s="1" customFormat="1" ht="16.5" customHeight="1">
      <c r="B113" s="18"/>
      <c r="C113" s="19"/>
      <c r="D113" s="19"/>
      <c r="E113" s="174" t="s">
        <v>1821</v>
      </c>
      <c r="F113" s="19"/>
      <c r="G113" s="19"/>
      <c r="H113" s="19"/>
      <c r="I113" s="19"/>
      <c r="J113" s="19"/>
      <c r="K113" s="19"/>
      <c r="L113" s="17"/>
    </row>
    <row r="114" s="1" customFormat="1" ht="12" customHeight="1">
      <c r="B114" s="18"/>
      <c r="C114" s="26" t="s">
        <v>248</v>
      </c>
      <c r="D114" s="19"/>
      <c r="E114" s="19"/>
      <c r="F114" s="19"/>
      <c r="G114" s="19"/>
      <c r="H114" s="19"/>
      <c r="I114" s="19"/>
      <c r="J114" s="19"/>
      <c r="K114" s="19"/>
      <c r="L114" s="17"/>
    </row>
    <row r="115" s="2" customFormat="1" ht="16.5" customHeight="1">
      <c r="A115" s="29"/>
      <c r="B115" s="30"/>
      <c r="C115" s="31"/>
      <c r="D115" s="31"/>
      <c r="E115" s="244" t="s">
        <v>2292</v>
      </c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1823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6.5" customHeight="1">
      <c r="A117" s="29"/>
      <c r="B117" s="30"/>
      <c r="C117" s="31"/>
      <c r="D117" s="31"/>
      <c r="E117" s="66" t="str">
        <f>E13</f>
        <v>003.2-1 - ČSOV 1</v>
      </c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18</v>
      </c>
      <c r="D119" s="31"/>
      <c r="E119" s="31"/>
      <c r="F119" s="23" t="str">
        <f>F16</f>
        <v>Horní Kruty, místní část Dolní Kruty, Přestavlky a</v>
      </c>
      <c r="G119" s="31"/>
      <c r="H119" s="31"/>
      <c r="I119" s="26" t="s">
        <v>20</v>
      </c>
      <c r="J119" s="69" t="str">
        <f>IF(J16="","",J16)</f>
        <v>10. 2. 2021</v>
      </c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40.05" customHeight="1">
      <c r="A121" s="29"/>
      <c r="B121" s="30"/>
      <c r="C121" s="26" t="s">
        <v>22</v>
      </c>
      <c r="D121" s="31"/>
      <c r="E121" s="31"/>
      <c r="F121" s="23" t="str">
        <f>E19</f>
        <v>Obec Horní Kruty</v>
      </c>
      <c r="G121" s="31"/>
      <c r="H121" s="31"/>
      <c r="I121" s="26" t="s">
        <v>28</v>
      </c>
      <c r="J121" s="27" t="str">
        <f>E25</f>
        <v>Vodohospodářské inženýrské služby a.s.</v>
      </c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5.15" customHeight="1">
      <c r="A122" s="29"/>
      <c r="B122" s="30"/>
      <c r="C122" s="26" t="s">
        <v>26</v>
      </c>
      <c r="D122" s="31"/>
      <c r="E122" s="31"/>
      <c r="F122" s="23" t="str">
        <f>IF(E22="","",E22)</f>
        <v xml:space="preserve"> </v>
      </c>
      <c r="G122" s="31"/>
      <c r="H122" s="31"/>
      <c r="I122" s="26" t="s">
        <v>31</v>
      </c>
      <c r="J122" s="27" t="str">
        <f>E28</f>
        <v xml:space="preserve"> </v>
      </c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0.32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11" customFormat="1" ht="29.28" customHeight="1">
      <c r="A124" s="190"/>
      <c r="B124" s="191"/>
      <c r="C124" s="192" t="s">
        <v>268</v>
      </c>
      <c r="D124" s="193" t="s">
        <v>58</v>
      </c>
      <c r="E124" s="193" t="s">
        <v>54</v>
      </c>
      <c r="F124" s="193" t="s">
        <v>55</v>
      </c>
      <c r="G124" s="193" t="s">
        <v>269</v>
      </c>
      <c r="H124" s="193" t="s">
        <v>270</v>
      </c>
      <c r="I124" s="193" t="s">
        <v>271</v>
      </c>
      <c r="J124" s="194" t="s">
        <v>252</v>
      </c>
      <c r="K124" s="195" t="s">
        <v>272</v>
      </c>
      <c r="L124" s="196"/>
      <c r="M124" s="90" t="s">
        <v>1</v>
      </c>
      <c r="N124" s="91" t="s">
        <v>37</v>
      </c>
      <c r="O124" s="91" t="s">
        <v>273</v>
      </c>
      <c r="P124" s="91" t="s">
        <v>274</v>
      </c>
      <c r="Q124" s="91" t="s">
        <v>275</v>
      </c>
      <c r="R124" s="91" t="s">
        <v>276</v>
      </c>
      <c r="S124" s="91" t="s">
        <v>277</v>
      </c>
      <c r="T124" s="92" t="s">
        <v>278</v>
      </c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</row>
    <row r="125" s="2" customFormat="1" ht="22.8" customHeight="1">
      <c r="A125" s="29"/>
      <c r="B125" s="30"/>
      <c r="C125" s="97" t="s">
        <v>279</v>
      </c>
      <c r="D125" s="31"/>
      <c r="E125" s="31"/>
      <c r="F125" s="31"/>
      <c r="G125" s="31"/>
      <c r="H125" s="31"/>
      <c r="I125" s="31"/>
      <c r="J125" s="197">
        <f>BK125</f>
        <v>486467.20000000001</v>
      </c>
      <c r="K125" s="31"/>
      <c r="L125" s="35"/>
      <c r="M125" s="93"/>
      <c r="N125" s="198"/>
      <c r="O125" s="94"/>
      <c r="P125" s="199">
        <f>P126</f>
        <v>0</v>
      </c>
      <c r="Q125" s="94"/>
      <c r="R125" s="199">
        <f>R126</f>
        <v>0</v>
      </c>
      <c r="S125" s="94"/>
      <c r="T125" s="200">
        <f>T126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72</v>
      </c>
      <c r="AU125" s="14" t="s">
        <v>254</v>
      </c>
      <c r="BK125" s="201">
        <f>BK126</f>
        <v>486467.20000000001</v>
      </c>
    </row>
    <row r="126" s="12" customFormat="1" ht="25.92" customHeight="1">
      <c r="A126" s="12"/>
      <c r="B126" s="202"/>
      <c r="C126" s="203"/>
      <c r="D126" s="204" t="s">
        <v>72</v>
      </c>
      <c r="E126" s="205" t="s">
        <v>2295</v>
      </c>
      <c r="F126" s="205" t="s">
        <v>2296</v>
      </c>
      <c r="G126" s="203"/>
      <c r="H126" s="203"/>
      <c r="I126" s="203"/>
      <c r="J126" s="206">
        <f>BK126</f>
        <v>486467.20000000001</v>
      </c>
      <c r="K126" s="203"/>
      <c r="L126" s="207"/>
      <c r="M126" s="208"/>
      <c r="N126" s="209"/>
      <c r="O126" s="209"/>
      <c r="P126" s="210">
        <f>SUM(P127:P143)</f>
        <v>0</v>
      </c>
      <c r="Q126" s="209"/>
      <c r="R126" s="210">
        <f>SUM(R127:R143)</f>
        <v>0</v>
      </c>
      <c r="S126" s="209"/>
      <c r="T126" s="211">
        <f>SUM(T127:T143)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2" t="s">
        <v>80</v>
      </c>
      <c r="AT126" s="213" t="s">
        <v>72</v>
      </c>
      <c r="AU126" s="213" t="s">
        <v>73</v>
      </c>
      <c r="AY126" s="212" t="s">
        <v>282</v>
      </c>
      <c r="BK126" s="214">
        <f>SUM(BK127:BK143)</f>
        <v>486467.20000000001</v>
      </c>
    </row>
    <row r="127" s="2" customFormat="1" ht="44.25" customHeight="1">
      <c r="A127" s="29"/>
      <c r="B127" s="30"/>
      <c r="C127" s="217" t="s">
        <v>80</v>
      </c>
      <c r="D127" s="217" t="s">
        <v>284</v>
      </c>
      <c r="E127" s="218" t="s">
        <v>2297</v>
      </c>
      <c r="F127" s="219" t="s">
        <v>2298</v>
      </c>
      <c r="G127" s="220" t="s">
        <v>2299</v>
      </c>
      <c r="H127" s="221">
        <v>2</v>
      </c>
      <c r="I127" s="222">
        <v>119900</v>
      </c>
      <c r="J127" s="222">
        <f>ROUND(I127*H127,2)</f>
        <v>239800</v>
      </c>
      <c r="K127" s="223"/>
      <c r="L127" s="35"/>
      <c r="M127" s="224" t="s">
        <v>1</v>
      </c>
      <c r="N127" s="225" t="s">
        <v>38</v>
      </c>
      <c r="O127" s="226">
        <v>0</v>
      </c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228" t="s">
        <v>288</v>
      </c>
      <c r="AT127" s="228" t="s">
        <v>284</v>
      </c>
      <c r="AU127" s="228" t="s">
        <v>80</v>
      </c>
      <c r="AY127" s="14" t="s">
        <v>282</v>
      </c>
      <c r="BE127" s="229">
        <f>IF(N127="základní",J127,0)</f>
        <v>239800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4" t="s">
        <v>80</v>
      </c>
      <c r="BK127" s="229">
        <f>ROUND(I127*H127,2)</f>
        <v>239800</v>
      </c>
      <c r="BL127" s="14" t="s">
        <v>288</v>
      </c>
      <c r="BM127" s="228" t="s">
        <v>2300</v>
      </c>
    </row>
    <row r="128" s="2" customFormat="1" ht="21.75" customHeight="1">
      <c r="A128" s="29"/>
      <c r="B128" s="30"/>
      <c r="C128" s="217" t="s">
        <v>82</v>
      </c>
      <c r="D128" s="217" t="s">
        <v>284</v>
      </c>
      <c r="E128" s="218" t="s">
        <v>2301</v>
      </c>
      <c r="F128" s="219" t="s">
        <v>2302</v>
      </c>
      <c r="G128" s="220" t="s">
        <v>719</v>
      </c>
      <c r="H128" s="221">
        <v>4</v>
      </c>
      <c r="I128" s="222">
        <v>1540</v>
      </c>
      <c r="J128" s="222">
        <f>ROUND(I128*H128,2)</f>
        <v>6160</v>
      </c>
      <c r="K128" s="223"/>
      <c r="L128" s="35"/>
      <c r="M128" s="224" t="s">
        <v>1</v>
      </c>
      <c r="N128" s="225" t="s">
        <v>38</v>
      </c>
      <c r="O128" s="226">
        <v>0</v>
      </c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288</v>
      </c>
      <c r="AT128" s="228" t="s">
        <v>284</v>
      </c>
      <c r="AU128" s="228" t="s">
        <v>80</v>
      </c>
      <c r="AY128" s="14" t="s">
        <v>282</v>
      </c>
      <c r="BE128" s="229">
        <f>IF(N128="základní",J128,0)</f>
        <v>6160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6160</v>
      </c>
      <c r="BL128" s="14" t="s">
        <v>288</v>
      </c>
      <c r="BM128" s="228" t="s">
        <v>2303</v>
      </c>
    </row>
    <row r="129" s="2" customFormat="1" ht="21.75" customHeight="1">
      <c r="A129" s="29"/>
      <c r="B129" s="30"/>
      <c r="C129" s="217" t="s">
        <v>155</v>
      </c>
      <c r="D129" s="217" t="s">
        <v>284</v>
      </c>
      <c r="E129" s="218" t="s">
        <v>2304</v>
      </c>
      <c r="F129" s="219" t="s">
        <v>2305</v>
      </c>
      <c r="G129" s="220" t="s">
        <v>322</v>
      </c>
      <c r="H129" s="221">
        <v>6.7999999999999998</v>
      </c>
      <c r="I129" s="222">
        <v>1089</v>
      </c>
      <c r="J129" s="222">
        <f>ROUND(I129*H129,2)</f>
        <v>7405.1999999999998</v>
      </c>
      <c r="K129" s="223"/>
      <c r="L129" s="35"/>
      <c r="M129" s="224" t="s">
        <v>1</v>
      </c>
      <c r="N129" s="225" t="s">
        <v>38</v>
      </c>
      <c r="O129" s="226">
        <v>0</v>
      </c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288</v>
      </c>
      <c r="AT129" s="228" t="s">
        <v>284</v>
      </c>
      <c r="AU129" s="228" t="s">
        <v>80</v>
      </c>
      <c r="AY129" s="14" t="s">
        <v>282</v>
      </c>
      <c r="BE129" s="229">
        <f>IF(N129="základní",J129,0)</f>
        <v>7405.1999999999998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7405.1999999999998</v>
      </c>
      <c r="BL129" s="14" t="s">
        <v>288</v>
      </c>
      <c r="BM129" s="228" t="s">
        <v>2306</v>
      </c>
    </row>
    <row r="130" s="2" customFormat="1" ht="16.5" customHeight="1">
      <c r="A130" s="29"/>
      <c r="B130" s="30"/>
      <c r="C130" s="217" t="s">
        <v>288</v>
      </c>
      <c r="D130" s="217" t="s">
        <v>284</v>
      </c>
      <c r="E130" s="218" t="s">
        <v>2307</v>
      </c>
      <c r="F130" s="219" t="s">
        <v>2308</v>
      </c>
      <c r="G130" s="220" t="s">
        <v>719</v>
      </c>
      <c r="H130" s="221">
        <v>2</v>
      </c>
      <c r="I130" s="222">
        <v>9240</v>
      </c>
      <c r="J130" s="222">
        <f>ROUND(I130*H130,2)</f>
        <v>18480</v>
      </c>
      <c r="K130" s="223"/>
      <c r="L130" s="35"/>
      <c r="M130" s="224" t="s">
        <v>1</v>
      </c>
      <c r="N130" s="225" t="s">
        <v>38</v>
      </c>
      <c r="O130" s="226">
        <v>0</v>
      </c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288</v>
      </c>
      <c r="AT130" s="228" t="s">
        <v>284</v>
      </c>
      <c r="AU130" s="228" t="s">
        <v>80</v>
      </c>
      <c r="AY130" s="14" t="s">
        <v>282</v>
      </c>
      <c r="BE130" s="229">
        <f>IF(N130="základní",J130,0)</f>
        <v>18480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18480</v>
      </c>
      <c r="BL130" s="14" t="s">
        <v>288</v>
      </c>
      <c r="BM130" s="228" t="s">
        <v>2309</v>
      </c>
    </row>
    <row r="131" s="2" customFormat="1" ht="16.5" customHeight="1">
      <c r="A131" s="29"/>
      <c r="B131" s="30"/>
      <c r="C131" s="217" t="s">
        <v>299</v>
      </c>
      <c r="D131" s="217" t="s">
        <v>284</v>
      </c>
      <c r="E131" s="218" t="s">
        <v>2310</v>
      </c>
      <c r="F131" s="219" t="s">
        <v>2311</v>
      </c>
      <c r="G131" s="220" t="s">
        <v>719</v>
      </c>
      <c r="H131" s="221">
        <v>2</v>
      </c>
      <c r="I131" s="222">
        <v>6380</v>
      </c>
      <c r="J131" s="222">
        <f>ROUND(I131*H131,2)</f>
        <v>12760</v>
      </c>
      <c r="K131" s="223"/>
      <c r="L131" s="35"/>
      <c r="M131" s="224" t="s">
        <v>1</v>
      </c>
      <c r="N131" s="225" t="s">
        <v>38</v>
      </c>
      <c r="O131" s="226">
        <v>0</v>
      </c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288</v>
      </c>
      <c r="AT131" s="228" t="s">
        <v>284</v>
      </c>
      <c r="AU131" s="228" t="s">
        <v>80</v>
      </c>
      <c r="AY131" s="14" t="s">
        <v>282</v>
      </c>
      <c r="BE131" s="229">
        <f>IF(N131="základní",J131,0)</f>
        <v>12760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12760</v>
      </c>
      <c r="BL131" s="14" t="s">
        <v>288</v>
      </c>
      <c r="BM131" s="228" t="s">
        <v>2312</v>
      </c>
    </row>
    <row r="132" s="2" customFormat="1" ht="16.5" customHeight="1">
      <c r="A132" s="29"/>
      <c r="B132" s="30"/>
      <c r="C132" s="217" t="s">
        <v>303</v>
      </c>
      <c r="D132" s="217" t="s">
        <v>284</v>
      </c>
      <c r="E132" s="218" t="s">
        <v>2313</v>
      </c>
      <c r="F132" s="219" t="s">
        <v>2314</v>
      </c>
      <c r="G132" s="220" t="s">
        <v>719</v>
      </c>
      <c r="H132" s="221">
        <v>1</v>
      </c>
      <c r="I132" s="222">
        <v>1320</v>
      </c>
      <c r="J132" s="222">
        <f>ROUND(I132*H132,2)</f>
        <v>1320</v>
      </c>
      <c r="K132" s="223"/>
      <c r="L132" s="35"/>
      <c r="M132" s="224" t="s">
        <v>1</v>
      </c>
      <c r="N132" s="225" t="s">
        <v>38</v>
      </c>
      <c r="O132" s="226">
        <v>0</v>
      </c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80</v>
      </c>
      <c r="AY132" s="14" t="s">
        <v>282</v>
      </c>
      <c r="BE132" s="229">
        <f>IF(N132="základní",J132,0)</f>
        <v>1320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1320</v>
      </c>
      <c r="BL132" s="14" t="s">
        <v>288</v>
      </c>
      <c r="BM132" s="228" t="s">
        <v>2315</v>
      </c>
    </row>
    <row r="133" s="2" customFormat="1" ht="16.5" customHeight="1">
      <c r="A133" s="29"/>
      <c r="B133" s="30"/>
      <c r="C133" s="217" t="s">
        <v>307</v>
      </c>
      <c r="D133" s="217" t="s">
        <v>284</v>
      </c>
      <c r="E133" s="218" t="s">
        <v>2316</v>
      </c>
      <c r="F133" s="219" t="s">
        <v>2317</v>
      </c>
      <c r="G133" s="220" t="s">
        <v>719</v>
      </c>
      <c r="H133" s="221">
        <v>1</v>
      </c>
      <c r="I133" s="222">
        <v>2640</v>
      </c>
      <c r="J133" s="222">
        <f>ROUND(I133*H133,2)</f>
        <v>2640</v>
      </c>
      <c r="K133" s="223"/>
      <c r="L133" s="35"/>
      <c r="M133" s="224" t="s">
        <v>1</v>
      </c>
      <c r="N133" s="225" t="s">
        <v>38</v>
      </c>
      <c r="O133" s="226">
        <v>0</v>
      </c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80</v>
      </c>
      <c r="AY133" s="14" t="s">
        <v>282</v>
      </c>
      <c r="BE133" s="229">
        <f>IF(N133="základní",J133,0)</f>
        <v>2640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2640</v>
      </c>
      <c r="BL133" s="14" t="s">
        <v>288</v>
      </c>
      <c r="BM133" s="228" t="s">
        <v>2318</v>
      </c>
    </row>
    <row r="134" s="2" customFormat="1" ht="21.75" customHeight="1">
      <c r="A134" s="29"/>
      <c r="B134" s="30"/>
      <c r="C134" s="217" t="s">
        <v>311</v>
      </c>
      <c r="D134" s="217" t="s">
        <v>284</v>
      </c>
      <c r="E134" s="218" t="s">
        <v>2319</v>
      </c>
      <c r="F134" s="219" t="s">
        <v>2320</v>
      </c>
      <c r="G134" s="220" t="s">
        <v>719</v>
      </c>
      <c r="H134" s="221">
        <v>1</v>
      </c>
      <c r="I134" s="222">
        <v>46200</v>
      </c>
      <c r="J134" s="222">
        <f>ROUND(I134*H134,2)</f>
        <v>46200</v>
      </c>
      <c r="K134" s="223"/>
      <c r="L134" s="35"/>
      <c r="M134" s="224" t="s">
        <v>1</v>
      </c>
      <c r="N134" s="225" t="s">
        <v>38</v>
      </c>
      <c r="O134" s="226">
        <v>0</v>
      </c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80</v>
      </c>
      <c r="AY134" s="14" t="s">
        <v>282</v>
      </c>
      <c r="BE134" s="229">
        <f>IF(N134="základní",J134,0)</f>
        <v>46200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46200</v>
      </c>
      <c r="BL134" s="14" t="s">
        <v>288</v>
      </c>
      <c r="BM134" s="228" t="s">
        <v>2321</v>
      </c>
    </row>
    <row r="135" s="2" customFormat="1" ht="16.5" customHeight="1">
      <c r="A135" s="29"/>
      <c r="B135" s="30"/>
      <c r="C135" s="217" t="s">
        <v>315</v>
      </c>
      <c r="D135" s="217" t="s">
        <v>284</v>
      </c>
      <c r="E135" s="218" t="s">
        <v>2322</v>
      </c>
      <c r="F135" s="219" t="s">
        <v>2323</v>
      </c>
      <c r="G135" s="220" t="s">
        <v>719</v>
      </c>
      <c r="H135" s="221">
        <v>1</v>
      </c>
      <c r="I135" s="222">
        <v>3850</v>
      </c>
      <c r="J135" s="222">
        <f>ROUND(I135*H135,2)</f>
        <v>3850</v>
      </c>
      <c r="K135" s="223"/>
      <c r="L135" s="35"/>
      <c r="M135" s="224" t="s">
        <v>1</v>
      </c>
      <c r="N135" s="225" t="s">
        <v>38</v>
      </c>
      <c r="O135" s="226">
        <v>0</v>
      </c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80</v>
      </c>
      <c r="AY135" s="14" t="s">
        <v>282</v>
      </c>
      <c r="BE135" s="229">
        <f>IF(N135="základní",J135,0)</f>
        <v>3850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3850</v>
      </c>
      <c r="BL135" s="14" t="s">
        <v>288</v>
      </c>
      <c r="BM135" s="228" t="s">
        <v>2324</v>
      </c>
    </row>
    <row r="136" s="2" customFormat="1" ht="16.5" customHeight="1">
      <c r="A136" s="29"/>
      <c r="B136" s="30"/>
      <c r="C136" s="217" t="s">
        <v>319</v>
      </c>
      <c r="D136" s="217" t="s">
        <v>284</v>
      </c>
      <c r="E136" s="218" t="s">
        <v>2325</v>
      </c>
      <c r="F136" s="219" t="s">
        <v>2326</v>
      </c>
      <c r="G136" s="220" t="s">
        <v>322</v>
      </c>
      <c r="H136" s="221">
        <v>1.8999999999999999</v>
      </c>
      <c r="I136" s="222">
        <v>2640</v>
      </c>
      <c r="J136" s="222">
        <f>ROUND(I136*H136,2)</f>
        <v>5016</v>
      </c>
      <c r="K136" s="223"/>
      <c r="L136" s="35"/>
      <c r="M136" s="224" t="s">
        <v>1</v>
      </c>
      <c r="N136" s="225" t="s">
        <v>38</v>
      </c>
      <c r="O136" s="226">
        <v>0</v>
      </c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80</v>
      </c>
      <c r="AY136" s="14" t="s">
        <v>282</v>
      </c>
      <c r="BE136" s="229">
        <f>IF(N136="základní",J136,0)</f>
        <v>5016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5016</v>
      </c>
      <c r="BL136" s="14" t="s">
        <v>288</v>
      </c>
      <c r="BM136" s="228" t="s">
        <v>2327</v>
      </c>
    </row>
    <row r="137" s="2" customFormat="1" ht="21.75" customHeight="1">
      <c r="A137" s="29"/>
      <c r="B137" s="30"/>
      <c r="C137" s="217" t="s">
        <v>324</v>
      </c>
      <c r="D137" s="217" t="s">
        <v>284</v>
      </c>
      <c r="E137" s="218" t="s">
        <v>2328</v>
      </c>
      <c r="F137" s="219" t="s">
        <v>2329</v>
      </c>
      <c r="G137" s="220" t="s">
        <v>2299</v>
      </c>
      <c r="H137" s="221">
        <v>1</v>
      </c>
      <c r="I137" s="222">
        <v>73700</v>
      </c>
      <c r="J137" s="222">
        <f>ROUND(I137*H137,2)</f>
        <v>73700</v>
      </c>
      <c r="K137" s="223"/>
      <c r="L137" s="35"/>
      <c r="M137" s="224" t="s">
        <v>1</v>
      </c>
      <c r="N137" s="225" t="s">
        <v>38</v>
      </c>
      <c r="O137" s="226">
        <v>0</v>
      </c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80</v>
      </c>
      <c r="AY137" s="14" t="s">
        <v>282</v>
      </c>
      <c r="BE137" s="229">
        <f>IF(N137="základní",J137,0)</f>
        <v>73700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73700</v>
      </c>
      <c r="BL137" s="14" t="s">
        <v>288</v>
      </c>
      <c r="BM137" s="228" t="s">
        <v>2330</v>
      </c>
    </row>
    <row r="138" s="2" customFormat="1" ht="16.5" customHeight="1">
      <c r="A138" s="29"/>
      <c r="B138" s="30"/>
      <c r="C138" s="217" t="s">
        <v>329</v>
      </c>
      <c r="D138" s="217" t="s">
        <v>284</v>
      </c>
      <c r="E138" s="218" t="s">
        <v>2331</v>
      </c>
      <c r="F138" s="219" t="s">
        <v>2332</v>
      </c>
      <c r="G138" s="220" t="s">
        <v>322</v>
      </c>
      <c r="H138" s="221">
        <v>2.2000000000000002</v>
      </c>
      <c r="I138" s="222">
        <v>2640</v>
      </c>
      <c r="J138" s="222">
        <f>ROUND(I138*H138,2)</f>
        <v>5808</v>
      </c>
      <c r="K138" s="223"/>
      <c r="L138" s="35"/>
      <c r="M138" s="224" t="s">
        <v>1</v>
      </c>
      <c r="N138" s="225" t="s">
        <v>38</v>
      </c>
      <c r="O138" s="226">
        <v>0</v>
      </c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80</v>
      </c>
      <c r="AY138" s="14" t="s">
        <v>282</v>
      </c>
      <c r="BE138" s="229">
        <f>IF(N138="základní",J138,0)</f>
        <v>5808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5808</v>
      </c>
      <c r="BL138" s="14" t="s">
        <v>288</v>
      </c>
      <c r="BM138" s="228" t="s">
        <v>2333</v>
      </c>
    </row>
    <row r="139" s="2" customFormat="1" ht="21.75" customHeight="1">
      <c r="A139" s="29"/>
      <c r="B139" s="30"/>
      <c r="C139" s="217" t="s">
        <v>334</v>
      </c>
      <c r="D139" s="217" t="s">
        <v>284</v>
      </c>
      <c r="E139" s="218" t="s">
        <v>2334</v>
      </c>
      <c r="F139" s="219" t="s">
        <v>2335</v>
      </c>
      <c r="G139" s="220" t="s">
        <v>2299</v>
      </c>
      <c r="H139" s="221">
        <v>1</v>
      </c>
      <c r="I139" s="222">
        <v>4048</v>
      </c>
      <c r="J139" s="222">
        <f>ROUND(I139*H139,2)</f>
        <v>4048</v>
      </c>
      <c r="K139" s="223"/>
      <c r="L139" s="35"/>
      <c r="M139" s="224" t="s">
        <v>1</v>
      </c>
      <c r="N139" s="225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80</v>
      </c>
      <c r="AY139" s="14" t="s">
        <v>282</v>
      </c>
      <c r="BE139" s="229">
        <f>IF(N139="základní",J139,0)</f>
        <v>4048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4048</v>
      </c>
      <c r="BL139" s="14" t="s">
        <v>288</v>
      </c>
      <c r="BM139" s="228" t="s">
        <v>2336</v>
      </c>
    </row>
    <row r="140" s="2" customFormat="1" ht="16.5" customHeight="1">
      <c r="A140" s="29"/>
      <c r="B140" s="30"/>
      <c r="C140" s="217" t="s">
        <v>338</v>
      </c>
      <c r="D140" s="217" t="s">
        <v>284</v>
      </c>
      <c r="E140" s="218" t="s">
        <v>2337</v>
      </c>
      <c r="F140" s="219" t="s">
        <v>2338</v>
      </c>
      <c r="G140" s="220" t="s">
        <v>2299</v>
      </c>
      <c r="H140" s="221">
        <v>2</v>
      </c>
      <c r="I140" s="222">
        <v>5390</v>
      </c>
      <c r="J140" s="222">
        <f>ROUND(I140*H140,2)</f>
        <v>10780</v>
      </c>
      <c r="K140" s="223"/>
      <c r="L140" s="35"/>
      <c r="M140" s="224" t="s">
        <v>1</v>
      </c>
      <c r="N140" s="225" t="s">
        <v>38</v>
      </c>
      <c r="O140" s="226">
        <v>0</v>
      </c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80</v>
      </c>
      <c r="AY140" s="14" t="s">
        <v>282</v>
      </c>
      <c r="BE140" s="229">
        <f>IF(N140="základní",J140,0)</f>
        <v>10780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10780</v>
      </c>
      <c r="BL140" s="14" t="s">
        <v>288</v>
      </c>
      <c r="BM140" s="228" t="s">
        <v>2339</v>
      </c>
    </row>
    <row r="141" s="2" customFormat="1" ht="21.75" customHeight="1">
      <c r="A141" s="29"/>
      <c r="B141" s="30"/>
      <c r="C141" s="217" t="s">
        <v>8</v>
      </c>
      <c r="D141" s="217" t="s">
        <v>284</v>
      </c>
      <c r="E141" s="218" t="s">
        <v>2340</v>
      </c>
      <c r="F141" s="219" t="s">
        <v>2341</v>
      </c>
      <c r="G141" s="220" t="s">
        <v>2299</v>
      </c>
      <c r="H141" s="221">
        <v>1</v>
      </c>
      <c r="I141" s="222">
        <v>38500</v>
      </c>
      <c r="J141" s="222">
        <f>ROUND(I141*H141,2)</f>
        <v>38500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80</v>
      </c>
      <c r="AY141" s="14" t="s">
        <v>282</v>
      </c>
      <c r="BE141" s="229">
        <f>IF(N141="základní",J141,0)</f>
        <v>38500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38500</v>
      </c>
      <c r="BL141" s="14" t="s">
        <v>288</v>
      </c>
      <c r="BM141" s="228" t="s">
        <v>2342</v>
      </c>
    </row>
    <row r="142" s="2" customFormat="1" ht="16.5" customHeight="1">
      <c r="A142" s="29"/>
      <c r="B142" s="30"/>
      <c r="C142" s="217" t="s">
        <v>345</v>
      </c>
      <c r="D142" s="217" t="s">
        <v>284</v>
      </c>
      <c r="E142" s="218" t="s">
        <v>2343</v>
      </c>
      <c r="F142" s="219" t="s">
        <v>2344</v>
      </c>
      <c r="G142" s="220" t="s">
        <v>1417</v>
      </c>
      <c r="H142" s="221">
        <v>1</v>
      </c>
      <c r="I142" s="222">
        <v>3500</v>
      </c>
      <c r="J142" s="222">
        <f>ROUND(I142*H142,2)</f>
        <v>3500</v>
      </c>
      <c r="K142" s="223"/>
      <c r="L142" s="35"/>
      <c r="M142" s="224" t="s">
        <v>1</v>
      </c>
      <c r="N142" s="225" t="s">
        <v>38</v>
      </c>
      <c r="O142" s="226">
        <v>0</v>
      </c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80</v>
      </c>
      <c r="AY142" s="14" t="s">
        <v>282</v>
      </c>
      <c r="BE142" s="229">
        <f>IF(N142="základní",J142,0)</f>
        <v>3500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3500</v>
      </c>
      <c r="BL142" s="14" t="s">
        <v>288</v>
      </c>
      <c r="BM142" s="228" t="s">
        <v>2345</v>
      </c>
    </row>
    <row r="143" s="2" customFormat="1" ht="16.5" customHeight="1">
      <c r="A143" s="29"/>
      <c r="B143" s="30"/>
      <c r="C143" s="217" t="s">
        <v>349</v>
      </c>
      <c r="D143" s="217" t="s">
        <v>284</v>
      </c>
      <c r="E143" s="218" t="s">
        <v>2346</v>
      </c>
      <c r="F143" s="219" t="s">
        <v>2347</v>
      </c>
      <c r="G143" s="220" t="s">
        <v>2299</v>
      </c>
      <c r="H143" s="221">
        <v>1</v>
      </c>
      <c r="I143" s="222">
        <v>6500</v>
      </c>
      <c r="J143" s="222">
        <f>ROUND(I143*H143,2)</f>
        <v>6500</v>
      </c>
      <c r="K143" s="223"/>
      <c r="L143" s="35"/>
      <c r="M143" s="240" t="s">
        <v>1</v>
      </c>
      <c r="N143" s="241" t="s">
        <v>38</v>
      </c>
      <c r="O143" s="242">
        <v>0</v>
      </c>
      <c r="P143" s="242">
        <f>O143*H143</f>
        <v>0</v>
      </c>
      <c r="Q143" s="242">
        <v>0</v>
      </c>
      <c r="R143" s="242">
        <f>Q143*H143</f>
        <v>0</v>
      </c>
      <c r="S143" s="242">
        <v>0</v>
      </c>
      <c r="T143" s="243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80</v>
      </c>
      <c r="AY143" s="14" t="s">
        <v>282</v>
      </c>
      <c r="BE143" s="229">
        <f>IF(N143="základní",J143,0)</f>
        <v>6500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6500</v>
      </c>
      <c r="BL143" s="14" t="s">
        <v>288</v>
      </c>
      <c r="BM143" s="228" t="s">
        <v>2348</v>
      </c>
    </row>
    <row r="144" s="2" customFormat="1" ht="6.96" customHeight="1">
      <c r="A144" s="29"/>
      <c r="B144" s="56"/>
      <c r="C144" s="57"/>
      <c r="D144" s="57"/>
      <c r="E144" s="57"/>
      <c r="F144" s="57"/>
      <c r="G144" s="57"/>
      <c r="H144" s="57"/>
      <c r="I144" s="57"/>
      <c r="J144" s="57"/>
      <c r="K144" s="57"/>
      <c r="L144" s="35"/>
      <c r="M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</sheetData>
  <sheetProtection sheet="1" autoFilter="0" formatColumns="0" formatRows="0" objects="1" scenarios="1" spinCount="100000" saltValue="eJZfFjlk5urNK9RIKHRg3R6fSzW7zGJujQuaX5YN/03lrvbjWPFIDaekLltCvgFx0Mq4TN4WcslPhzbxYYM7MQ==" hashValue="8p+mpKl0ZvfHdiccUfuWKOky/Cx+7RCUkvwv1K/BelRqtihHZQwqxYh3qf7LmzydmGyQCf+I9FxPgdfuPHrUnw==" algorithmName="SHA-512" password="CC35"/>
  <autoFilter ref="C124:K14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90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247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776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ROUND(J130, 2)</f>
        <v>4546244.0700000003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ROUND((SUM(BE130:BE235)),  2)</f>
        <v>4546244.0700000003</v>
      </c>
      <c r="G35" s="29"/>
      <c r="H35" s="29"/>
      <c r="I35" s="155">
        <v>0.20999999999999999</v>
      </c>
      <c r="J35" s="154">
        <f>ROUND(((SUM(BE130:BE235))*I35),  2)</f>
        <v>954711.25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ROUND((SUM(BF130:BF235)),  2)</f>
        <v>0</v>
      </c>
      <c r="G36" s="29"/>
      <c r="H36" s="29"/>
      <c r="I36" s="155">
        <v>0.14999999999999999</v>
      </c>
      <c r="J36" s="154">
        <f>ROUND(((SUM(BF130:BF235))*I36),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ROUND((SUM(BG130:BG235)),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ROUND((SUM(BH130:BH235)),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ROUND((SUM(BI130:BI235)),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5500955.3200000003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247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001-2 - Stoky B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J130</f>
        <v>4546244.0699999994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J131</f>
        <v>4546244.0699999994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J132</f>
        <v>2226746.8300000001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J173</f>
        <v>21240.130000000001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J176</f>
        <v>28290.129999999997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J179</f>
        <v>76265.720000000001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J189</f>
        <v>528629.06999999995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J198</f>
        <v>1008551.79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J219</f>
        <v>38339.809999999998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J225</f>
        <v>122086.73999999999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J234</f>
        <v>496093.84999999998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6.96" customHeight="1">
      <c r="A110" s="29"/>
      <c r="B110" s="56"/>
      <c r="C110" s="57"/>
      <c r="D110" s="57"/>
      <c r="E110" s="57"/>
      <c r="F110" s="57"/>
      <c r="G110" s="57"/>
      <c r="H110" s="57"/>
      <c r="I110" s="57"/>
      <c r="J110" s="57"/>
      <c r="K110" s="57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="2" customFormat="1" ht="6.96" customHeight="1">
      <c r="A114" s="29"/>
      <c r="B114" s="58"/>
      <c r="C114" s="59"/>
      <c r="D114" s="59"/>
      <c r="E114" s="59"/>
      <c r="F114" s="59"/>
      <c r="G114" s="59"/>
      <c r="H114" s="59"/>
      <c r="I114" s="59"/>
      <c r="J114" s="59"/>
      <c r="K114" s="59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24.96" customHeight="1">
      <c r="A115" s="29"/>
      <c r="B115" s="30"/>
      <c r="C115" s="20" t="s">
        <v>267</v>
      </c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2" customHeight="1">
      <c r="A117" s="29"/>
      <c r="B117" s="30"/>
      <c r="C117" s="26" t="s">
        <v>14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26.25" customHeight="1">
      <c r="A118" s="29"/>
      <c r="B118" s="30"/>
      <c r="C118" s="31"/>
      <c r="D118" s="31"/>
      <c r="E118" s="174" t="str">
        <f>E7</f>
        <v>Kanalizace a ČOV pro obec Horní Kruty, místní část Dolní Kruty, Přestavlky a Bohouňovice II</v>
      </c>
      <c r="F118" s="26"/>
      <c r="G118" s="26"/>
      <c r="H118" s="26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1" customFormat="1" ht="12" customHeight="1">
      <c r="B119" s="18"/>
      <c r="C119" s="26" t="s">
        <v>246</v>
      </c>
      <c r="D119" s="19"/>
      <c r="E119" s="19"/>
      <c r="F119" s="19"/>
      <c r="G119" s="19"/>
      <c r="H119" s="19"/>
      <c r="I119" s="19"/>
      <c r="J119" s="19"/>
      <c r="K119" s="19"/>
      <c r="L119" s="17"/>
    </row>
    <row r="120" s="2" customFormat="1" ht="16.5" customHeight="1">
      <c r="A120" s="29"/>
      <c r="B120" s="30"/>
      <c r="C120" s="31"/>
      <c r="D120" s="31"/>
      <c r="E120" s="174" t="s">
        <v>247</v>
      </c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248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6.5" customHeight="1">
      <c r="A122" s="29"/>
      <c r="B122" s="30"/>
      <c r="C122" s="31"/>
      <c r="D122" s="31"/>
      <c r="E122" s="66" t="str">
        <f>E11</f>
        <v>001-2 - Stoky B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6.96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2" customHeight="1">
      <c r="A124" s="29"/>
      <c r="B124" s="30"/>
      <c r="C124" s="26" t="s">
        <v>18</v>
      </c>
      <c r="D124" s="31"/>
      <c r="E124" s="31"/>
      <c r="F124" s="23" t="str">
        <f>F14</f>
        <v>Horní Kruty, místní část Dolní Kruty, Přestavlky a</v>
      </c>
      <c r="G124" s="31"/>
      <c r="H124" s="31"/>
      <c r="I124" s="26" t="s">
        <v>20</v>
      </c>
      <c r="J124" s="69" t="str">
        <f>IF(J14="","",J14)</f>
        <v>10. 2. 2021</v>
      </c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40.05" customHeight="1">
      <c r="A126" s="29"/>
      <c r="B126" s="30"/>
      <c r="C126" s="26" t="s">
        <v>22</v>
      </c>
      <c r="D126" s="31"/>
      <c r="E126" s="31"/>
      <c r="F126" s="23" t="str">
        <f>E17</f>
        <v>Obec Horní Kruty</v>
      </c>
      <c r="G126" s="31"/>
      <c r="H126" s="31"/>
      <c r="I126" s="26" t="s">
        <v>28</v>
      </c>
      <c r="J126" s="27" t="str">
        <f>E23</f>
        <v>Vodohospodářské inženýrské služby a.s.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5.15" customHeight="1">
      <c r="A127" s="29"/>
      <c r="B127" s="30"/>
      <c r="C127" s="26" t="s">
        <v>26</v>
      </c>
      <c r="D127" s="31"/>
      <c r="E127" s="31"/>
      <c r="F127" s="23" t="str">
        <f>IF(E20="","",E20)</f>
        <v xml:space="preserve"> </v>
      </c>
      <c r="G127" s="31"/>
      <c r="H127" s="31"/>
      <c r="I127" s="26" t="s">
        <v>31</v>
      </c>
      <c r="J127" s="27" t="str">
        <f>E26</f>
        <v xml:space="preserve"> 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0.32" customHeight="1">
      <c r="A128" s="29"/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11" customFormat="1" ht="29.28" customHeight="1">
      <c r="A129" s="190"/>
      <c r="B129" s="191"/>
      <c r="C129" s="192" t="s">
        <v>268</v>
      </c>
      <c r="D129" s="193" t="s">
        <v>58</v>
      </c>
      <c r="E129" s="193" t="s">
        <v>54</v>
      </c>
      <c r="F129" s="193" t="s">
        <v>55</v>
      </c>
      <c r="G129" s="193" t="s">
        <v>269</v>
      </c>
      <c r="H129" s="193" t="s">
        <v>270</v>
      </c>
      <c r="I129" s="193" t="s">
        <v>271</v>
      </c>
      <c r="J129" s="194" t="s">
        <v>252</v>
      </c>
      <c r="K129" s="195" t="s">
        <v>272</v>
      </c>
      <c r="L129" s="196"/>
      <c r="M129" s="90" t="s">
        <v>1</v>
      </c>
      <c r="N129" s="91" t="s">
        <v>37</v>
      </c>
      <c r="O129" s="91" t="s">
        <v>273</v>
      </c>
      <c r="P129" s="91" t="s">
        <v>274</v>
      </c>
      <c r="Q129" s="91" t="s">
        <v>275</v>
      </c>
      <c r="R129" s="91" t="s">
        <v>276</v>
      </c>
      <c r="S129" s="91" t="s">
        <v>277</v>
      </c>
      <c r="T129" s="92" t="s">
        <v>278</v>
      </c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</row>
    <row r="130" s="2" customFormat="1" ht="22.8" customHeight="1">
      <c r="A130" s="29"/>
      <c r="B130" s="30"/>
      <c r="C130" s="97" t="s">
        <v>279</v>
      </c>
      <c r="D130" s="31"/>
      <c r="E130" s="31"/>
      <c r="F130" s="31"/>
      <c r="G130" s="31"/>
      <c r="H130" s="31"/>
      <c r="I130" s="31"/>
      <c r="J130" s="197">
        <f>BK130</f>
        <v>4546244.0699999994</v>
      </c>
      <c r="K130" s="31"/>
      <c r="L130" s="35"/>
      <c r="M130" s="93"/>
      <c r="N130" s="198"/>
      <c r="O130" s="94"/>
      <c r="P130" s="199">
        <f>P131</f>
        <v>4461.7318569999998</v>
      </c>
      <c r="Q130" s="94"/>
      <c r="R130" s="199">
        <f>R131</f>
        <v>519.47047153000005</v>
      </c>
      <c r="S130" s="94"/>
      <c r="T130" s="200">
        <f>T131</f>
        <v>267.240407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72</v>
      </c>
      <c r="AU130" s="14" t="s">
        <v>254</v>
      </c>
      <c r="BK130" s="201">
        <f>BK131</f>
        <v>4546244.0699999994</v>
      </c>
    </row>
    <row r="131" s="12" customFormat="1" ht="25.92" customHeight="1">
      <c r="A131" s="12"/>
      <c r="B131" s="202"/>
      <c r="C131" s="203"/>
      <c r="D131" s="204" t="s">
        <v>72</v>
      </c>
      <c r="E131" s="205" t="s">
        <v>280</v>
      </c>
      <c r="F131" s="205" t="s">
        <v>281</v>
      </c>
      <c r="G131" s="203"/>
      <c r="H131" s="203"/>
      <c r="I131" s="203"/>
      <c r="J131" s="206">
        <f>BK131</f>
        <v>4546244.0699999994</v>
      </c>
      <c r="K131" s="203"/>
      <c r="L131" s="207"/>
      <c r="M131" s="208"/>
      <c r="N131" s="209"/>
      <c r="O131" s="209"/>
      <c r="P131" s="210">
        <f>P132+P173+P176+P179+P189+P198+P219+P225+P234</f>
        <v>4461.7318569999998</v>
      </c>
      <c r="Q131" s="209"/>
      <c r="R131" s="210">
        <f>R132+R173+R176+R179+R189+R198+R219+R225+R234</f>
        <v>519.47047153000005</v>
      </c>
      <c r="S131" s="209"/>
      <c r="T131" s="211">
        <f>T132+T173+T176+T179+T189+T198+T219+T225+T234</f>
        <v>267.240407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73</v>
      </c>
      <c r="AY131" s="212" t="s">
        <v>282</v>
      </c>
      <c r="BK131" s="214">
        <f>BK132+BK173+BK176+BK179+BK189+BK198+BK219+BK225+BK234</f>
        <v>4546244.0699999994</v>
      </c>
    </row>
    <row r="132" s="12" customFormat="1" ht="22.8" customHeight="1">
      <c r="A132" s="12"/>
      <c r="B132" s="202"/>
      <c r="C132" s="203"/>
      <c r="D132" s="204" t="s">
        <v>72</v>
      </c>
      <c r="E132" s="215" t="s">
        <v>80</v>
      </c>
      <c r="F132" s="215" t="s">
        <v>283</v>
      </c>
      <c r="G132" s="203"/>
      <c r="H132" s="203"/>
      <c r="I132" s="203"/>
      <c r="J132" s="216">
        <f>BK132</f>
        <v>2226746.8300000001</v>
      </c>
      <c r="K132" s="203"/>
      <c r="L132" s="207"/>
      <c r="M132" s="208"/>
      <c r="N132" s="209"/>
      <c r="O132" s="209"/>
      <c r="P132" s="210">
        <f>SUM(P133:P172)</f>
        <v>2783.4688169999995</v>
      </c>
      <c r="Q132" s="209"/>
      <c r="R132" s="210">
        <f>SUM(R133:R172)</f>
        <v>2.5991304900000003</v>
      </c>
      <c r="S132" s="209"/>
      <c r="T132" s="211">
        <f>SUM(T133:T172)</f>
        <v>264.51856700000002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80</v>
      </c>
      <c r="AY132" s="212" t="s">
        <v>282</v>
      </c>
      <c r="BK132" s="214">
        <f>SUM(BK133:BK172)</f>
        <v>2226746.8300000001</v>
      </c>
    </row>
    <row r="133" s="2" customFormat="1" ht="21.75" customHeight="1">
      <c r="A133" s="29"/>
      <c r="B133" s="30"/>
      <c r="C133" s="217" t="s">
        <v>80</v>
      </c>
      <c r="D133" s="217" t="s">
        <v>284</v>
      </c>
      <c r="E133" s="218" t="s">
        <v>285</v>
      </c>
      <c r="F133" s="219" t="s">
        <v>286</v>
      </c>
      <c r="G133" s="220" t="s">
        <v>287</v>
      </c>
      <c r="H133" s="221">
        <v>44.024000000000001</v>
      </c>
      <c r="I133" s="222">
        <v>34.600000000000001</v>
      </c>
      <c r="J133" s="222">
        <f>ROUND(I133*H133,2)</f>
        <v>1523.23</v>
      </c>
      <c r="K133" s="223"/>
      <c r="L133" s="35"/>
      <c r="M133" s="224" t="s">
        <v>1</v>
      </c>
      <c r="N133" s="225" t="s">
        <v>38</v>
      </c>
      <c r="O133" s="226">
        <v>0.070000000000000007</v>
      </c>
      <c r="P133" s="226">
        <f>O133*H133</f>
        <v>3.0816800000000004</v>
      </c>
      <c r="Q133" s="226">
        <v>0</v>
      </c>
      <c r="R133" s="226">
        <f>Q133*H133</f>
        <v>0</v>
      </c>
      <c r="S133" s="226">
        <v>0.17000000000000001</v>
      </c>
      <c r="T133" s="227">
        <f>S133*H133</f>
        <v>7.4840800000000005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1523.23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1523.23</v>
      </c>
      <c r="BL133" s="14" t="s">
        <v>288</v>
      </c>
      <c r="BM133" s="228" t="s">
        <v>289</v>
      </c>
    </row>
    <row r="134" s="2" customFormat="1" ht="21.75" customHeight="1">
      <c r="A134" s="29"/>
      <c r="B134" s="30"/>
      <c r="C134" s="217" t="s">
        <v>82</v>
      </c>
      <c r="D134" s="217" t="s">
        <v>284</v>
      </c>
      <c r="E134" s="218" t="s">
        <v>290</v>
      </c>
      <c r="F134" s="219" t="s">
        <v>291</v>
      </c>
      <c r="G134" s="220" t="s">
        <v>287</v>
      </c>
      <c r="H134" s="221">
        <v>465.54000000000002</v>
      </c>
      <c r="I134" s="222">
        <v>50.299999999999997</v>
      </c>
      <c r="J134" s="222">
        <f>ROUND(I134*H134,2)</f>
        <v>23416.66</v>
      </c>
      <c r="K134" s="223"/>
      <c r="L134" s="35"/>
      <c r="M134" s="224" t="s">
        <v>1</v>
      </c>
      <c r="N134" s="225" t="s">
        <v>38</v>
      </c>
      <c r="O134" s="226">
        <v>0.10199999999999999</v>
      </c>
      <c r="P134" s="226">
        <f>O134*H134</f>
        <v>47.485079999999996</v>
      </c>
      <c r="Q134" s="226">
        <v>0</v>
      </c>
      <c r="R134" s="226">
        <f>Q134*H134</f>
        <v>0</v>
      </c>
      <c r="S134" s="226">
        <v>0.28999999999999998</v>
      </c>
      <c r="T134" s="227">
        <f>S134*H134</f>
        <v>135.00659999999999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23416.66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23416.66</v>
      </c>
      <c r="BL134" s="14" t="s">
        <v>288</v>
      </c>
      <c r="BM134" s="228" t="s">
        <v>292</v>
      </c>
    </row>
    <row r="135" s="2" customFormat="1" ht="21.75" customHeight="1">
      <c r="A135" s="29"/>
      <c r="B135" s="30"/>
      <c r="C135" s="217" t="s">
        <v>155</v>
      </c>
      <c r="D135" s="217" t="s">
        <v>284</v>
      </c>
      <c r="E135" s="218" t="s">
        <v>296</v>
      </c>
      <c r="F135" s="219" t="s">
        <v>297</v>
      </c>
      <c r="G135" s="220" t="s">
        <v>287</v>
      </c>
      <c r="H135" s="221">
        <v>13.609</v>
      </c>
      <c r="I135" s="222">
        <v>41.200000000000003</v>
      </c>
      <c r="J135" s="222">
        <f>ROUND(I135*H135,2)</f>
        <v>560.69000000000005</v>
      </c>
      <c r="K135" s="223"/>
      <c r="L135" s="35"/>
      <c r="M135" s="224" t="s">
        <v>1</v>
      </c>
      <c r="N135" s="225" t="s">
        <v>38</v>
      </c>
      <c r="O135" s="226">
        <v>0.080000000000000002</v>
      </c>
      <c r="P135" s="226">
        <f>O135*H135</f>
        <v>1.0887200000000001</v>
      </c>
      <c r="Q135" s="226">
        <v>0</v>
      </c>
      <c r="R135" s="226">
        <f>Q135*H135</f>
        <v>0</v>
      </c>
      <c r="S135" s="226">
        <v>0.098000000000000004</v>
      </c>
      <c r="T135" s="227">
        <f>S135*H135</f>
        <v>1.333682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560.69000000000005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560.69000000000005</v>
      </c>
      <c r="BL135" s="14" t="s">
        <v>288</v>
      </c>
      <c r="BM135" s="228" t="s">
        <v>777</v>
      </c>
    </row>
    <row r="136" s="2" customFormat="1" ht="21.75" customHeight="1">
      <c r="A136" s="29"/>
      <c r="B136" s="30"/>
      <c r="C136" s="217" t="s">
        <v>288</v>
      </c>
      <c r="D136" s="217" t="s">
        <v>284</v>
      </c>
      <c r="E136" s="218" t="s">
        <v>300</v>
      </c>
      <c r="F136" s="219" t="s">
        <v>301</v>
      </c>
      <c r="G136" s="220" t="s">
        <v>287</v>
      </c>
      <c r="H136" s="221">
        <v>46.554000000000002</v>
      </c>
      <c r="I136" s="222">
        <v>58.700000000000003</v>
      </c>
      <c r="J136" s="222">
        <f>ROUND(I136*H136,2)</f>
        <v>2732.7199999999998</v>
      </c>
      <c r="K136" s="223"/>
      <c r="L136" s="35"/>
      <c r="M136" s="224" t="s">
        <v>1</v>
      </c>
      <c r="N136" s="225" t="s">
        <v>38</v>
      </c>
      <c r="O136" s="226">
        <v>0.108</v>
      </c>
      <c r="P136" s="226">
        <f>O136*H136</f>
        <v>5.0278320000000001</v>
      </c>
      <c r="Q136" s="226">
        <v>0</v>
      </c>
      <c r="R136" s="226">
        <f>Q136*H136</f>
        <v>0</v>
      </c>
      <c r="S136" s="226">
        <v>0.22</v>
      </c>
      <c r="T136" s="227">
        <f>S136*H136</f>
        <v>10.24188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2732.7199999999998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2732.7199999999998</v>
      </c>
      <c r="BL136" s="14" t="s">
        <v>288</v>
      </c>
      <c r="BM136" s="228" t="s">
        <v>302</v>
      </c>
    </row>
    <row r="137" s="2" customFormat="1" ht="21.75" customHeight="1">
      <c r="A137" s="29"/>
      <c r="B137" s="30"/>
      <c r="C137" s="217" t="s">
        <v>299</v>
      </c>
      <c r="D137" s="217" t="s">
        <v>284</v>
      </c>
      <c r="E137" s="218" t="s">
        <v>308</v>
      </c>
      <c r="F137" s="219" t="s">
        <v>309</v>
      </c>
      <c r="G137" s="220" t="s">
        <v>287</v>
      </c>
      <c r="H137" s="221">
        <v>418.98599999999999</v>
      </c>
      <c r="I137" s="222">
        <v>83</v>
      </c>
      <c r="J137" s="222">
        <f>ROUND(I137*H137,2)</f>
        <v>34775.839999999997</v>
      </c>
      <c r="K137" s="223"/>
      <c r="L137" s="35"/>
      <c r="M137" s="224" t="s">
        <v>1</v>
      </c>
      <c r="N137" s="225" t="s">
        <v>38</v>
      </c>
      <c r="O137" s="226">
        <v>0.014999999999999999</v>
      </c>
      <c r="P137" s="226">
        <f>O137*H137</f>
        <v>6.2847899999999992</v>
      </c>
      <c r="Q137" s="226">
        <v>0.00012999999999999999</v>
      </c>
      <c r="R137" s="226">
        <f>Q137*H137</f>
        <v>0.054468179999999991</v>
      </c>
      <c r="S137" s="226">
        <v>0.23000000000000001</v>
      </c>
      <c r="T137" s="227">
        <f>S137*H137</f>
        <v>96.366780000000006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34775.839999999997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34775.839999999997</v>
      </c>
      <c r="BL137" s="14" t="s">
        <v>288</v>
      </c>
      <c r="BM137" s="228" t="s">
        <v>310</v>
      </c>
    </row>
    <row r="138" s="2" customFormat="1" ht="21.75" customHeight="1">
      <c r="A138" s="29"/>
      <c r="B138" s="30"/>
      <c r="C138" s="217" t="s">
        <v>303</v>
      </c>
      <c r="D138" s="217" t="s">
        <v>284</v>
      </c>
      <c r="E138" s="218" t="s">
        <v>316</v>
      </c>
      <c r="F138" s="219" t="s">
        <v>317</v>
      </c>
      <c r="G138" s="220" t="s">
        <v>287</v>
      </c>
      <c r="H138" s="221">
        <v>122.483</v>
      </c>
      <c r="I138" s="222">
        <v>70</v>
      </c>
      <c r="J138" s="222">
        <f>ROUND(I138*H138,2)</f>
        <v>8573.8099999999995</v>
      </c>
      <c r="K138" s="223"/>
      <c r="L138" s="35"/>
      <c r="M138" s="224" t="s">
        <v>1</v>
      </c>
      <c r="N138" s="225" t="s">
        <v>38</v>
      </c>
      <c r="O138" s="226">
        <v>0.012999999999999999</v>
      </c>
      <c r="P138" s="226">
        <f>O138*H138</f>
        <v>1.592279</v>
      </c>
      <c r="Q138" s="226">
        <v>9.0000000000000006E-05</v>
      </c>
      <c r="R138" s="226">
        <f>Q138*H138</f>
        <v>0.011023470000000001</v>
      </c>
      <c r="S138" s="226">
        <v>0.11500000000000001</v>
      </c>
      <c r="T138" s="227">
        <f>S138*H138</f>
        <v>14.085545000000002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8573.8099999999995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8573.8099999999995</v>
      </c>
      <c r="BL138" s="14" t="s">
        <v>288</v>
      </c>
      <c r="BM138" s="228" t="s">
        <v>318</v>
      </c>
    </row>
    <row r="139" s="2" customFormat="1" ht="16.5" customHeight="1">
      <c r="A139" s="29"/>
      <c r="B139" s="30"/>
      <c r="C139" s="217" t="s">
        <v>307</v>
      </c>
      <c r="D139" s="217" t="s">
        <v>284</v>
      </c>
      <c r="E139" s="218" t="s">
        <v>320</v>
      </c>
      <c r="F139" s="219" t="s">
        <v>321</v>
      </c>
      <c r="G139" s="220" t="s">
        <v>322</v>
      </c>
      <c r="H139" s="221">
        <v>15</v>
      </c>
      <c r="I139" s="222">
        <v>273</v>
      </c>
      <c r="J139" s="222">
        <f>ROUND(I139*H139,2)</f>
        <v>4095</v>
      </c>
      <c r="K139" s="223"/>
      <c r="L139" s="35"/>
      <c r="M139" s="224" t="s">
        <v>1</v>
      </c>
      <c r="N139" s="225" t="s">
        <v>38</v>
      </c>
      <c r="O139" s="226">
        <v>0.30299999999999999</v>
      </c>
      <c r="P139" s="226">
        <f>O139*H139</f>
        <v>4.5449999999999999</v>
      </c>
      <c r="Q139" s="226">
        <v>0.0071900000000000002</v>
      </c>
      <c r="R139" s="226">
        <f>Q139*H139</f>
        <v>0.10785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4095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4095</v>
      </c>
      <c r="BL139" s="14" t="s">
        <v>288</v>
      </c>
      <c r="BM139" s="228" t="s">
        <v>323</v>
      </c>
    </row>
    <row r="140" s="2" customFormat="1" ht="21.75" customHeight="1">
      <c r="A140" s="29"/>
      <c r="B140" s="30"/>
      <c r="C140" s="217" t="s">
        <v>311</v>
      </c>
      <c r="D140" s="217" t="s">
        <v>284</v>
      </c>
      <c r="E140" s="218" t="s">
        <v>325</v>
      </c>
      <c r="F140" s="219" t="s">
        <v>326</v>
      </c>
      <c r="G140" s="220" t="s">
        <v>327</v>
      </c>
      <c r="H140" s="221">
        <v>96</v>
      </c>
      <c r="I140" s="222">
        <v>74.900000000000006</v>
      </c>
      <c r="J140" s="222">
        <f>ROUND(I140*H140,2)</f>
        <v>7190.3999999999996</v>
      </c>
      <c r="K140" s="223"/>
      <c r="L140" s="35"/>
      <c r="M140" s="224" t="s">
        <v>1</v>
      </c>
      <c r="N140" s="225" t="s">
        <v>38</v>
      </c>
      <c r="O140" s="226">
        <v>0.184</v>
      </c>
      <c r="P140" s="226">
        <f>O140*H140</f>
        <v>17.664000000000001</v>
      </c>
      <c r="Q140" s="226">
        <v>3.0000000000000001E-05</v>
      </c>
      <c r="R140" s="226">
        <f>Q140*H140</f>
        <v>0.0028800000000000002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7190.3999999999996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7190.3999999999996</v>
      </c>
      <c r="BL140" s="14" t="s">
        <v>288</v>
      </c>
      <c r="BM140" s="228" t="s">
        <v>328</v>
      </c>
    </row>
    <row r="141" s="2" customFormat="1" ht="21.75" customHeight="1">
      <c r="A141" s="29"/>
      <c r="B141" s="30"/>
      <c r="C141" s="217" t="s">
        <v>315</v>
      </c>
      <c r="D141" s="217" t="s">
        <v>284</v>
      </c>
      <c r="E141" s="218" t="s">
        <v>330</v>
      </c>
      <c r="F141" s="219" t="s">
        <v>331</v>
      </c>
      <c r="G141" s="220" t="s">
        <v>332</v>
      </c>
      <c r="H141" s="221">
        <v>8</v>
      </c>
      <c r="I141" s="222">
        <v>43.899999999999999</v>
      </c>
      <c r="J141" s="222">
        <f>ROUND(I141*H141,2)</f>
        <v>351.19999999999999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351.19999999999999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351.19999999999999</v>
      </c>
      <c r="BL141" s="14" t="s">
        <v>288</v>
      </c>
      <c r="BM141" s="228" t="s">
        <v>333</v>
      </c>
    </row>
    <row r="142" s="2" customFormat="1" ht="16.5" customHeight="1">
      <c r="A142" s="29"/>
      <c r="B142" s="30"/>
      <c r="C142" s="217" t="s">
        <v>319</v>
      </c>
      <c r="D142" s="217" t="s">
        <v>284</v>
      </c>
      <c r="E142" s="218" t="s">
        <v>335</v>
      </c>
      <c r="F142" s="219" t="s">
        <v>336</v>
      </c>
      <c r="G142" s="220" t="s">
        <v>322</v>
      </c>
      <c r="H142" s="221">
        <v>2.3999999999999999</v>
      </c>
      <c r="I142" s="222">
        <v>248</v>
      </c>
      <c r="J142" s="222">
        <f>ROUND(I142*H142,2)</f>
        <v>595.20000000000005</v>
      </c>
      <c r="K142" s="223"/>
      <c r="L142" s="35"/>
      <c r="M142" s="224" t="s">
        <v>1</v>
      </c>
      <c r="N142" s="225" t="s">
        <v>38</v>
      </c>
      <c r="O142" s="226">
        <v>0.58099999999999996</v>
      </c>
      <c r="P142" s="226">
        <f>O142*H142</f>
        <v>1.3943999999999999</v>
      </c>
      <c r="Q142" s="226">
        <v>0.036900000000000002</v>
      </c>
      <c r="R142" s="226">
        <f>Q142*H142</f>
        <v>0.08856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595.20000000000005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595.20000000000005</v>
      </c>
      <c r="BL142" s="14" t="s">
        <v>288</v>
      </c>
      <c r="BM142" s="228" t="s">
        <v>337</v>
      </c>
    </row>
    <row r="143" s="2" customFormat="1" ht="16.5" customHeight="1">
      <c r="A143" s="29"/>
      <c r="B143" s="30"/>
      <c r="C143" s="217" t="s">
        <v>324</v>
      </c>
      <c r="D143" s="217" t="s">
        <v>284</v>
      </c>
      <c r="E143" s="218" t="s">
        <v>778</v>
      </c>
      <c r="F143" s="219" t="s">
        <v>779</v>
      </c>
      <c r="G143" s="220" t="s">
        <v>322</v>
      </c>
      <c r="H143" s="221">
        <v>1.2</v>
      </c>
      <c r="I143" s="222">
        <v>325</v>
      </c>
      <c r="J143" s="222">
        <f>ROUND(I143*H143,2)</f>
        <v>390</v>
      </c>
      <c r="K143" s="223"/>
      <c r="L143" s="35"/>
      <c r="M143" s="224" t="s">
        <v>1</v>
      </c>
      <c r="N143" s="225" t="s">
        <v>38</v>
      </c>
      <c r="O143" s="226">
        <v>0.81799999999999995</v>
      </c>
      <c r="P143" s="226">
        <f>O143*H143</f>
        <v>0.98159999999999992</v>
      </c>
      <c r="Q143" s="226">
        <v>0.0086800000000000002</v>
      </c>
      <c r="R143" s="226">
        <f>Q143*H143</f>
        <v>0.010416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390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390</v>
      </c>
      <c r="BL143" s="14" t="s">
        <v>288</v>
      </c>
      <c r="BM143" s="228" t="s">
        <v>780</v>
      </c>
    </row>
    <row r="144" s="2" customFormat="1" ht="21.75" customHeight="1">
      <c r="A144" s="29"/>
      <c r="B144" s="30"/>
      <c r="C144" s="217" t="s">
        <v>329</v>
      </c>
      <c r="D144" s="217" t="s">
        <v>284</v>
      </c>
      <c r="E144" s="218" t="s">
        <v>339</v>
      </c>
      <c r="F144" s="219" t="s">
        <v>340</v>
      </c>
      <c r="G144" s="220" t="s">
        <v>322</v>
      </c>
      <c r="H144" s="221">
        <v>1.2</v>
      </c>
      <c r="I144" s="222">
        <v>238</v>
      </c>
      <c r="J144" s="222">
        <f>ROUND(I144*H144,2)</f>
        <v>285.60000000000002</v>
      </c>
      <c r="K144" s="223"/>
      <c r="L144" s="35"/>
      <c r="M144" s="224" t="s">
        <v>1</v>
      </c>
      <c r="N144" s="225" t="s">
        <v>38</v>
      </c>
      <c r="O144" s="226">
        <v>0.54700000000000004</v>
      </c>
      <c r="P144" s="226">
        <f>O144*H144</f>
        <v>0.65639999999999998</v>
      </c>
      <c r="Q144" s="226">
        <v>0.036900000000000002</v>
      </c>
      <c r="R144" s="226">
        <f>Q144*H144</f>
        <v>0.04428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285.60000000000002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285.60000000000002</v>
      </c>
      <c r="BL144" s="14" t="s">
        <v>288</v>
      </c>
      <c r="BM144" s="228" t="s">
        <v>341</v>
      </c>
    </row>
    <row r="145" s="2" customFormat="1" ht="21.75" customHeight="1">
      <c r="A145" s="29"/>
      <c r="B145" s="30"/>
      <c r="C145" s="217" t="s">
        <v>334</v>
      </c>
      <c r="D145" s="217" t="s">
        <v>284</v>
      </c>
      <c r="E145" s="218" t="s">
        <v>342</v>
      </c>
      <c r="F145" s="219" t="s">
        <v>343</v>
      </c>
      <c r="G145" s="220" t="s">
        <v>322</v>
      </c>
      <c r="H145" s="221">
        <v>391.82999999999998</v>
      </c>
      <c r="I145" s="222">
        <v>63.100000000000001</v>
      </c>
      <c r="J145" s="222">
        <f>ROUND(I145*H145,2)</f>
        <v>24724.470000000001</v>
      </c>
      <c r="K145" s="223"/>
      <c r="L145" s="35"/>
      <c r="M145" s="224" t="s">
        <v>1</v>
      </c>
      <c r="N145" s="225" t="s">
        <v>38</v>
      </c>
      <c r="O145" s="226">
        <v>0.113</v>
      </c>
      <c r="P145" s="226">
        <f>O145*H145</f>
        <v>44.276789999999998</v>
      </c>
      <c r="Q145" s="226">
        <v>0.00013999999999999999</v>
      </c>
      <c r="R145" s="226">
        <f>Q145*H145</f>
        <v>0.054856199999999994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24724.470000000001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24724.470000000001</v>
      </c>
      <c r="BL145" s="14" t="s">
        <v>288</v>
      </c>
      <c r="BM145" s="228" t="s">
        <v>781</v>
      </c>
    </row>
    <row r="146" s="2" customFormat="1" ht="21.75" customHeight="1">
      <c r="A146" s="29"/>
      <c r="B146" s="30"/>
      <c r="C146" s="217" t="s">
        <v>338</v>
      </c>
      <c r="D146" s="217" t="s">
        <v>284</v>
      </c>
      <c r="E146" s="218" t="s">
        <v>346</v>
      </c>
      <c r="F146" s="219" t="s">
        <v>347</v>
      </c>
      <c r="G146" s="220" t="s">
        <v>322</v>
      </c>
      <c r="H146" s="221">
        <v>391.82999999999998</v>
      </c>
      <c r="I146" s="222">
        <v>36.799999999999997</v>
      </c>
      <c r="J146" s="222">
        <f>ROUND(I146*H146,2)</f>
        <v>14419.34</v>
      </c>
      <c r="K146" s="223"/>
      <c r="L146" s="35"/>
      <c r="M146" s="224" t="s">
        <v>1</v>
      </c>
      <c r="N146" s="225" t="s">
        <v>38</v>
      </c>
      <c r="O146" s="226">
        <v>0.072999999999999995</v>
      </c>
      <c r="P146" s="226">
        <f>O146*H146</f>
        <v>28.603589999999997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14419.34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14419.34</v>
      </c>
      <c r="BL146" s="14" t="s">
        <v>288</v>
      </c>
      <c r="BM146" s="228" t="s">
        <v>782</v>
      </c>
    </row>
    <row r="147" s="2" customFormat="1" ht="33" customHeight="1">
      <c r="A147" s="29"/>
      <c r="B147" s="30"/>
      <c r="C147" s="217" t="s">
        <v>8</v>
      </c>
      <c r="D147" s="217" t="s">
        <v>284</v>
      </c>
      <c r="E147" s="218" t="s">
        <v>354</v>
      </c>
      <c r="F147" s="219" t="s">
        <v>355</v>
      </c>
      <c r="G147" s="220" t="s">
        <v>356</v>
      </c>
      <c r="H147" s="221">
        <v>563.32899999999995</v>
      </c>
      <c r="I147" s="222">
        <v>387</v>
      </c>
      <c r="J147" s="222">
        <f>ROUND(I147*H147,2)</f>
        <v>218008.32000000001</v>
      </c>
      <c r="K147" s="223"/>
      <c r="L147" s="35"/>
      <c r="M147" s="224" t="s">
        <v>1</v>
      </c>
      <c r="N147" s="225" t="s">
        <v>38</v>
      </c>
      <c r="O147" s="226">
        <v>0.53800000000000003</v>
      </c>
      <c r="P147" s="226">
        <f>O147*H147</f>
        <v>303.07100199999996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218008.32000000001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218008.32000000001</v>
      </c>
      <c r="BL147" s="14" t="s">
        <v>288</v>
      </c>
      <c r="BM147" s="228" t="s">
        <v>357</v>
      </c>
    </row>
    <row r="148" s="2" customFormat="1" ht="33" customHeight="1">
      <c r="A148" s="29"/>
      <c r="B148" s="30"/>
      <c r="C148" s="217" t="s">
        <v>345</v>
      </c>
      <c r="D148" s="217" t="s">
        <v>284</v>
      </c>
      <c r="E148" s="218" t="s">
        <v>359</v>
      </c>
      <c r="F148" s="219" t="s">
        <v>360</v>
      </c>
      <c r="G148" s="220" t="s">
        <v>356</v>
      </c>
      <c r="H148" s="221">
        <v>495.73000000000002</v>
      </c>
      <c r="I148" s="222">
        <v>516</v>
      </c>
      <c r="J148" s="222">
        <f>ROUND(I148*H148,2)</f>
        <v>255796.67999999999</v>
      </c>
      <c r="K148" s="223"/>
      <c r="L148" s="35"/>
      <c r="M148" s="224" t="s">
        <v>1</v>
      </c>
      <c r="N148" s="225" t="s">
        <v>38</v>
      </c>
      <c r="O148" s="226">
        <v>0.71599999999999997</v>
      </c>
      <c r="P148" s="226">
        <f>O148*H148</f>
        <v>354.94268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255796.67999999999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255796.67999999999</v>
      </c>
      <c r="BL148" s="14" t="s">
        <v>288</v>
      </c>
      <c r="BM148" s="228" t="s">
        <v>361</v>
      </c>
    </row>
    <row r="149" s="2" customFormat="1" ht="33" customHeight="1">
      <c r="A149" s="29"/>
      <c r="B149" s="30"/>
      <c r="C149" s="217" t="s">
        <v>349</v>
      </c>
      <c r="D149" s="217" t="s">
        <v>284</v>
      </c>
      <c r="E149" s="218" t="s">
        <v>363</v>
      </c>
      <c r="F149" s="219" t="s">
        <v>364</v>
      </c>
      <c r="G149" s="220" t="s">
        <v>356</v>
      </c>
      <c r="H149" s="221">
        <v>56.332999999999998</v>
      </c>
      <c r="I149" s="222">
        <v>1260</v>
      </c>
      <c r="J149" s="222">
        <f>ROUND(I149*H149,2)</f>
        <v>70979.580000000002</v>
      </c>
      <c r="K149" s="223"/>
      <c r="L149" s="35"/>
      <c r="M149" s="224" t="s">
        <v>1</v>
      </c>
      <c r="N149" s="225" t="s">
        <v>38</v>
      </c>
      <c r="O149" s="226">
        <v>1.7549999999999999</v>
      </c>
      <c r="P149" s="226">
        <f>O149*H149</f>
        <v>98.864414999999994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70979.580000000002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70979.580000000002</v>
      </c>
      <c r="BL149" s="14" t="s">
        <v>288</v>
      </c>
      <c r="BM149" s="228" t="s">
        <v>365</v>
      </c>
    </row>
    <row r="150" s="2" customFormat="1" ht="33" customHeight="1">
      <c r="A150" s="29"/>
      <c r="B150" s="30"/>
      <c r="C150" s="217" t="s">
        <v>353</v>
      </c>
      <c r="D150" s="217" t="s">
        <v>284</v>
      </c>
      <c r="E150" s="218" t="s">
        <v>366</v>
      </c>
      <c r="F150" s="219" t="s">
        <v>367</v>
      </c>
      <c r="G150" s="220" t="s">
        <v>356</v>
      </c>
      <c r="H150" s="221">
        <v>11.267</v>
      </c>
      <c r="I150" s="222">
        <v>2970</v>
      </c>
      <c r="J150" s="222">
        <f>ROUND(I150*H150,2)</f>
        <v>33462.989999999998</v>
      </c>
      <c r="K150" s="223"/>
      <c r="L150" s="35"/>
      <c r="M150" s="224" t="s">
        <v>1</v>
      </c>
      <c r="N150" s="225" t="s">
        <v>38</v>
      </c>
      <c r="O150" s="226">
        <v>6.9489999999999998</v>
      </c>
      <c r="P150" s="226">
        <f>O150*H150</f>
        <v>78.294382999999996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33462.989999999998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33462.989999999998</v>
      </c>
      <c r="BL150" s="14" t="s">
        <v>288</v>
      </c>
      <c r="BM150" s="228" t="s">
        <v>368</v>
      </c>
    </row>
    <row r="151" s="2" customFormat="1" ht="16.5" customHeight="1">
      <c r="A151" s="29"/>
      <c r="B151" s="30"/>
      <c r="C151" s="217" t="s">
        <v>358</v>
      </c>
      <c r="D151" s="217" t="s">
        <v>284</v>
      </c>
      <c r="E151" s="218" t="s">
        <v>370</v>
      </c>
      <c r="F151" s="219" t="s">
        <v>371</v>
      </c>
      <c r="G151" s="220" t="s">
        <v>356</v>
      </c>
      <c r="H151" s="221">
        <v>225.33199999999999</v>
      </c>
      <c r="I151" s="222">
        <v>509</v>
      </c>
      <c r="J151" s="222">
        <f>ROUND(I151*H151,2)</f>
        <v>114693.99000000001</v>
      </c>
      <c r="K151" s="223"/>
      <c r="L151" s="35"/>
      <c r="M151" s="224" t="s">
        <v>1</v>
      </c>
      <c r="N151" s="225" t="s">
        <v>38</v>
      </c>
      <c r="O151" s="226">
        <v>1.7629999999999999</v>
      </c>
      <c r="P151" s="226">
        <f>O151*H151</f>
        <v>397.26031599999999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114693.99000000001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114693.99000000001</v>
      </c>
      <c r="BL151" s="14" t="s">
        <v>288</v>
      </c>
      <c r="BM151" s="228" t="s">
        <v>372</v>
      </c>
    </row>
    <row r="152" s="2" customFormat="1" ht="21.75" customHeight="1">
      <c r="A152" s="29"/>
      <c r="B152" s="30"/>
      <c r="C152" s="217" t="s">
        <v>362</v>
      </c>
      <c r="D152" s="217" t="s">
        <v>284</v>
      </c>
      <c r="E152" s="218" t="s">
        <v>383</v>
      </c>
      <c r="F152" s="219" t="s">
        <v>384</v>
      </c>
      <c r="G152" s="220" t="s">
        <v>287</v>
      </c>
      <c r="H152" s="221">
        <v>1106.864</v>
      </c>
      <c r="I152" s="222">
        <v>251</v>
      </c>
      <c r="J152" s="222">
        <f>ROUND(I152*H152,2)</f>
        <v>277822.85999999999</v>
      </c>
      <c r="K152" s="223"/>
      <c r="L152" s="35"/>
      <c r="M152" s="224" t="s">
        <v>1</v>
      </c>
      <c r="N152" s="225" t="s">
        <v>38</v>
      </c>
      <c r="O152" s="226">
        <v>0.45800000000000002</v>
      </c>
      <c r="P152" s="226">
        <f>O152*H152</f>
        <v>506.94371200000006</v>
      </c>
      <c r="Q152" s="226">
        <v>0.0020100000000000001</v>
      </c>
      <c r="R152" s="226">
        <f>Q152*H152</f>
        <v>2.2247966400000001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277822.85999999999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277822.85999999999</v>
      </c>
      <c r="BL152" s="14" t="s">
        <v>288</v>
      </c>
      <c r="BM152" s="228" t="s">
        <v>385</v>
      </c>
    </row>
    <row r="153" s="2" customFormat="1" ht="21.75" customHeight="1">
      <c r="A153" s="29"/>
      <c r="B153" s="30"/>
      <c r="C153" s="217" t="s">
        <v>7</v>
      </c>
      <c r="D153" s="217" t="s">
        <v>284</v>
      </c>
      <c r="E153" s="218" t="s">
        <v>387</v>
      </c>
      <c r="F153" s="219" t="s">
        <v>388</v>
      </c>
      <c r="G153" s="220" t="s">
        <v>287</v>
      </c>
      <c r="H153" s="221">
        <v>1106.864</v>
      </c>
      <c r="I153" s="222">
        <v>76.200000000000003</v>
      </c>
      <c r="J153" s="222">
        <f>ROUND(I153*H153,2)</f>
        <v>84343.039999999994</v>
      </c>
      <c r="K153" s="223"/>
      <c r="L153" s="35"/>
      <c r="M153" s="224" t="s">
        <v>1</v>
      </c>
      <c r="N153" s="225" t="s">
        <v>38</v>
      </c>
      <c r="O153" s="226">
        <v>0.218</v>
      </c>
      <c r="P153" s="226">
        <f>O153*H153</f>
        <v>241.29635200000001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84343.039999999994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84343.039999999994</v>
      </c>
      <c r="BL153" s="14" t="s">
        <v>288</v>
      </c>
      <c r="BM153" s="228" t="s">
        <v>389</v>
      </c>
    </row>
    <row r="154" s="2" customFormat="1" ht="33" customHeight="1">
      <c r="A154" s="29"/>
      <c r="B154" s="30"/>
      <c r="C154" s="217" t="s">
        <v>369</v>
      </c>
      <c r="D154" s="217" t="s">
        <v>284</v>
      </c>
      <c r="E154" s="218" t="s">
        <v>395</v>
      </c>
      <c r="F154" s="219" t="s">
        <v>396</v>
      </c>
      <c r="G154" s="220" t="s">
        <v>356</v>
      </c>
      <c r="H154" s="221">
        <v>1311.79</v>
      </c>
      <c r="I154" s="222">
        <v>100</v>
      </c>
      <c r="J154" s="222">
        <f>ROUND(I154*H154,2)</f>
        <v>131179</v>
      </c>
      <c r="K154" s="223"/>
      <c r="L154" s="35"/>
      <c r="M154" s="224" t="s">
        <v>1</v>
      </c>
      <c r="N154" s="225" t="s">
        <v>38</v>
      </c>
      <c r="O154" s="226">
        <v>0.050000000000000003</v>
      </c>
      <c r="P154" s="226">
        <f>O154*H154</f>
        <v>65.589500000000001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131179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131179</v>
      </c>
      <c r="BL154" s="14" t="s">
        <v>288</v>
      </c>
      <c r="BM154" s="228" t="s">
        <v>397</v>
      </c>
    </row>
    <row r="155" s="2" customFormat="1" ht="33" customHeight="1">
      <c r="A155" s="29"/>
      <c r="B155" s="30"/>
      <c r="C155" s="217" t="s">
        <v>373</v>
      </c>
      <c r="D155" s="217" t="s">
        <v>284</v>
      </c>
      <c r="E155" s="218" t="s">
        <v>399</v>
      </c>
      <c r="F155" s="219" t="s">
        <v>400</v>
      </c>
      <c r="G155" s="220" t="s">
        <v>356</v>
      </c>
      <c r="H155" s="221">
        <v>749.77099999999996</v>
      </c>
      <c r="I155" s="222">
        <v>115</v>
      </c>
      <c r="J155" s="222">
        <f>ROUND(I155*H155,2)</f>
        <v>86223.669999999998</v>
      </c>
      <c r="K155" s="223"/>
      <c r="L155" s="35"/>
      <c r="M155" s="224" t="s">
        <v>1</v>
      </c>
      <c r="N155" s="225" t="s">
        <v>38</v>
      </c>
      <c r="O155" s="226">
        <v>0.057000000000000002</v>
      </c>
      <c r="P155" s="226">
        <f>O155*H155</f>
        <v>42.736947000000001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86223.669999999998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86223.669999999998</v>
      </c>
      <c r="BL155" s="14" t="s">
        <v>288</v>
      </c>
      <c r="BM155" s="228" t="s">
        <v>401</v>
      </c>
    </row>
    <row r="156" s="2" customFormat="1" ht="33" customHeight="1">
      <c r="A156" s="29"/>
      <c r="B156" s="30"/>
      <c r="C156" s="217" t="s">
        <v>377</v>
      </c>
      <c r="D156" s="217" t="s">
        <v>284</v>
      </c>
      <c r="E156" s="218" t="s">
        <v>403</v>
      </c>
      <c r="F156" s="219" t="s">
        <v>404</v>
      </c>
      <c r="G156" s="220" t="s">
        <v>356</v>
      </c>
      <c r="H156" s="221">
        <v>11.267</v>
      </c>
      <c r="I156" s="222">
        <v>132</v>
      </c>
      <c r="J156" s="222">
        <f>ROUND(I156*H156,2)</f>
        <v>1487.24</v>
      </c>
      <c r="K156" s="223"/>
      <c r="L156" s="35"/>
      <c r="M156" s="224" t="s">
        <v>1</v>
      </c>
      <c r="N156" s="225" t="s">
        <v>38</v>
      </c>
      <c r="O156" s="226">
        <v>0.064000000000000001</v>
      </c>
      <c r="P156" s="226">
        <f>O156*H156</f>
        <v>0.72108799999999995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1487.24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1487.24</v>
      </c>
      <c r="BL156" s="14" t="s">
        <v>288</v>
      </c>
      <c r="BM156" s="228" t="s">
        <v>405</v>
      </c>
    </row>
    <row r="157" s="2" customFormat="1" ht="21.75" customHeight="1">
      <c r="A157" s="29"/>
      <c r="B157" s="30"/>
      <c r="C157" s="217" t="s">
        <v>382</v>
      </c>
      <c r="D157" s="217" t="s">
        <v>284</v>
      </c>
      <c r="E157" s="218" t="s">
        <v>407</v>
      </c>
      <c r="F157" s="219" t="s">
        <v>408</v>
      </c>
      <c r="G157" s="220" t="s">
        <v>356</v>
      </c>
      <c r="H157" s="221">
        <v>850.47199999999998</v>
      </c>
      <c r="I157" s="222">
        <v>45.5</v>
      </c>
      <c r="J157" s="222">
        <f>ROUND(I157*H157,2)</f>
        <v>38696.480000000003</v>
      </c>
      <c r="K157" s="223"/>
      <c r="L157" s="35"/>
      <c r="M157" s="224" t="s">
        <v>1</v>
      </c>
      <c r="N157" s="225" t="s">
        <v>38</v>
      </c>
      <c r="O157" s="226">
        <v>0.071999999999999995</v>
      </c>
      <c r="P157" s="226">
        <f>O157*H157</f>
        <v>61.233983999999992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38696.480000000003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38696.480000000003</v>
      </c>
      <c r="BL157" s="14" t="s">
        <v>288</v>
      </c>
      <c r="BM157" s="228" t="s">
        <v>409</v>
      </c>
    </row>
    <row r="158" s="2" customFormat="1" ht="21.75" customHeight="1">
      <c r="A158" s="29"/>
      <c r="B158" s="30"/>
      <c r="C158" s="217" t="s">
        <v>386</v>
      </c>
      <c r="D158" s="217" t="s">
        <v>284</v>
      </c>
      <c r="E158" s="218" t="s">
        <v>411</v>
      </c>
      <c r="F158" s="219" t="s">
        <v>412</v>
      </c>
      <c r="G158" s="220" t="s">
        <v>356</v>
      </c>
      <c r="H158" s="221">
        <v>552.06299999999999</v>
      </c>
      <c r="I158" s="222">
        <v>60.700000000000003</v>
      </c>
      <c r="J158" s="222">
        <f>ROUND(I158*H158,2)</f>
        <v>33510.220000000001</v>
      </c>
      <c r="K158" s="223"/>
      <c r="L158" s="35"/>
      <c r="M158" s="224" t="s">
        <v>1</v>
      </c>
      <c r="N158" s="225" t="s">
        <v>38</v>
      </c>
      <c r="O158" s="226">
        <v>0.096000000000000002</v>
      </c>
      <c r="P158" s="226">
        <f>O158*H158</f>
        <v>52.998047999999997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33510.220000000001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33510.220000000001</v>
      </c>
      <c r="BL158" s="14" t="s">
        <v>288</v>
      </c>
      <c r="BM158" s="228" t="s">
        <v>413</v>
      </c>
    </row>
    <row r="159" s="2" customFormat="1" ht="21.75" customHeight="1">
      <c r="A159" s="29"/>
      <c r="B159" s="30"/>
      <c r="C159" s="217" t="s">
        <v>390</v>
      </c>
      <c r="D159" s="217" t="s">
        <v>284</v>
      </c>
      <c r="E159" s="218" t="s">
        <v>415</v>
      </c>
      <c r="F159" s="219" t="s">
        <v>416</v>
      </c>
      <c r="G159" s="220" t="s">
        <v>356</v>
      </c>
      <c r="H159" s="221">
        <v>11.267</v>
      </c>
      <c r="I159" s="222">
        <v>75.299999999999997</v>
      </c>
      <c r="J159" s="222">
        <f>ROUND(I159*H159,2)</f>
        <v>848.40999999999997</v>
      </c>
      <c r="K159" s="223"/>
      <c r="L159" s="35"/>
      <c r="M159" s="224" t="s">
        <v>1</v>
      </c>
      <c r="N159" s="225" t="s">
        <v>38</v>
      </c>
      <c r="O159" s="226">
        <v>0.119</v>
      </c>
      <c r="P159" s="226">
        <f>O159*H159</f>
        <v>1.3407729999999998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848.40999999999997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848.40999999999997</v>
      </c>
      <c r="BL159" s="14" t="s">
        <v>288</v>
      </c>
      <c r="BM159" s="228" t="s">
        <v>417</v>
      </c>
    </row>
    <row r="160" s="2" customFormat="1" ht="16.5" customHeight="1">
      <c r="A160" s="29"/>
      <c r="B160" s="30"/>
      <c r="C160" s="217" t="s">
        <v>394</v>
      </c>
      <c r="D160" s="217" t="s">
        <v>284</v>
      </c>
      <c r="E160" s="218" t="s">
        <v>419</v>
      </c>
      <c r="F160" s="219" t="s">
        <v>420</v>
      </c>
      <c r="G160" s="220" t="s">
        <v>356</v>
      </c>
      <c r="H160" s="221">
        <v>1126.6579999999999</v>
      </c>
      <c r="I160" s="222">
        <v>18.5</v>
      </c>
      <c r="J160" s="222">
        <f>ROUND(I160*H160,2)</f>
        <v>20843.169999999998</v>
      </c>
      <c r="K160" s="223"/>
      <c r="L160" s="35"/>
      <c r="M160" s="224" t="s">
        <v>1</v>
      </c>
      <c r="N160" s="225" t="s">
        <v>38</v>
      </c>
      <c r="O160" s="226">
        <v>0.0089999999999999993</v>
      </c>
      <c r="P160" s="226">
        <f>O160*H160</f>
        <v>10.139921999999999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20843.169999999998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20843.169999999998</v>
      </c>
      <c r="BL160" s="14" t="s">
        <v>288</v>
      </c>
      <c r="BM160" s="228" t="s">
        <v>421</v>
      </c>
    </row>
    <row r="161" s="2" customFormat="1" ht="21.75" customHeight="1">
      <c r="A161" s="29"/>
      <c r="B161" s="30"/>
      <c r="C161" s="217" t="s">
        <v>398</v>
      </c>
      <c r="D161" s="217" t="s">
        <v>284</v>
      </c>
      <c r="E161" s="218" t="s">
        <v>423</v>
      </c>
      <c r="F161" s="219" t="s">
        <v>424</v>
      </c>
      <c r="G161" s="220" t="s">
        <v>356</v>
      </c>
      <c r="H161" s="221">
        <v>239.37299999999999</v>
      </c>
      <c r="I161" s="222">
        <v>195</v>
      </c>
      <c r="J161" s="222">
        <f>ROUND(I161*H161,2)</f>
        <v>46677.739999999998</v>
      </c>
      <c r="K161" s="223"/>
      <c r="L161" s="35"/>
      <c r="M161" s="224" t="s">
        <v>1</v>
      </c>
      <c r="N161" s="225" t="s">
        <v>38</v>
      </c>
      <c r="O161" s="226">
        <v>0.435</v>
      </c>
      <c r="P161" s="226">
        <f>O161*H161</f>
        <v>104.12725499999999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46677.739999999998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46677.739999999998</v>
      </c>
      <c r="BL161" s="14" t="s">
        <v>288</v>
      </c>
      <c r="BM161" s="228" t="s">
        <v>425</v>
      </c>
    </row>
    <row r="162" s="2" customFormat="1" ht="16.5" customHeight="1">
      <c r="A162" s="29"/>
      <c r="B162" s="30"/>
      <c r="C162" s="230" t="s">
        <v>402</v>
      </c>
      <c r="D162" s="230" t="s">
        <v>378</v>
      </c>
      <c r="E162" s="231" t="s">
        <v>427</v>
      </c>
      <c r="F162" s="232" t="s">
        <v>428</v>
      </c>
      <c r="G162" s="233" t="s">
        <v>429</v>
      </c>
      <c r="H162" s="234">
        <v>430.87099999999998</v>
      </c>
      <c r="I162" s="235">
        <v>349</v>
      </c>
      <c r="J162" s="235">
        <f>ROUND(I162*H162,2)</f>
        <v>150373.98000000001</v>
      </c>
      <c r="K162" s="236"/>
      <c r="L162" s="237"/>
      <c r="M162" s="238" t="s">
        <v>1</v>
      </c>
      <c r="N162" s="239" t="s">
        <v>38</v>
      </c>
      <c r="O162" s="226">
        <v>0</v>
      </c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311</v>
      </c>
      <c r="AT162" s="228" t="s">
        <v>378</v>
      </c>
      <c r="AU162" s="228" t="s">
        <v>82</v>
      </c>
      <c r="AY162" s="14" t="s">
        <v>282</v>
      </c>
      <c r="BE162" s="229">
        <f>IF(N162="základní",J162,0)</f>
        <v>150373.98000000001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150373.98000000001</v>
      </c>
      <c r="BL162" s="14" t="s">
        <v>288</v>
      </c>
      <c r="BM162" s="228" t="s">
        <v>430</v>
      </c>
    </row>
    <row r="163" s="2" customFormat="1" ht="21.75" customHeight="1">
      <c r="A163" s="29"/>
      <c r="B163" s="30"/>
      <c r="C163" s="217" t="s">
        <v>406</v>
      </c>
      <c r="D163" s="217" t="s">
        <v>284</v>
      </c>
      <c r="E163" s="218" t="s">
        <v>432</v>
      </c>
      <c r="F163" s="219" t="s">
        <v>433</v>
      </c>
      <c r="G163" s="220" t="s">
        <v>356</v>
      </c>
      <c r="H163" s="221">
        <v>659.02599999999995</v>
      </c>
      <c r="I163" s="222">
        <v>133</v>
      </c>
      <c r="J163" s="222">
        <f>ROUND(I163*H163,2)</f>
        <v>87650.460000000006</v>
      </c>
      <c r="K163" s="223"/>
      <c r="L163" s="35"/>
      <c r="M163" s="224" t="s">
        <v>1</v>
      </c>
      <c r="N163" s="225" t="s">
        <v>38</v>
      </c>
      <c r="O163" s="226">
        <v>0.32800000000000001</v>
      </c>
      <c r="P163" s="226">
        <f>O163*H163</f>
        <v>216.160528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87650.460000000006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87650.460000000006</v>
      </c>
      <c r="BL163" s="14" t="s">
        <v>288</v>
      </c>
      <c r="BM163" s="228" t="s">
        <v>434</v>
      </c>
    </row>
    <row r="164" s="2" customFormat="1" ht="33" customHeight="1">
      <c r="A164" s="29"/>
      <c r="B164" s="30"/>
      <c r="C164" s="217" t="s">
        <v>410</v>
      </c>
      <c r="D164" s="217" t="s">
        <v>284</v>
      </c>
      <c r="E164" s="218" t="s">
        <v>440</v>
      </c>
      <c r="F164" s="219" t="s">
        <v>441</v>
      </c>
      <c r="G164" s="220" t="s">
        <v>356</v>
      </c>
      <c r="H164" s="221">
        <v>102.011</v>
      </c>
      <c r="I164" s="222">
        <v>256</v>
      </c>
      <c r="J164" s="222">
        <f>ROUND(I164*H164,2)</f>
        <v>26114.82</v>
      </c>
      <c r="K164" s="223"/>
      <c r="L164" s="35"/>
      <c r="M164" s="224" t="s">
        <v>1</v>
      </c>
      <c r="N164" s="225" t="s">
        <v>38</v>
      </c>
      <c r="O164" s="226">
        <v>0.086999999999999994</v>
      </c>
      <c r="P164" s="226">
        <f>O164*H164</f>
        <v>8.8749569999999984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26114.82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26114.82</v>
      </c>
      <c r="BL164" s="14" t="s">
        <v>288</v>
      </c>
      <c r="BM164" s="228" t="s">
        <v>442</v>
      </c>
    </row>
    <row r="165" s="2" customFormat="1" ht="33" customHeight="1">
      <c r="A165" s="29"/>
      <c r="B165" s="30"/>
      <c r="C165" s="217" t="s">
        <v>414</v>
      </c>
      <c r="D165" s="217" t="s">
        <v>284</v>
      </c>
      <c r="E165" s="218" t="s">
        <v>444</v>
      </c>
      <c r="F165" s="219" t="s">
        <v>445</v>
      </c>
      <c r="G165" s="220" t="s">
        <v>356</v>
      </c>
      <c r="H165" s="221">
        <v>1020.11</v>
      </c>
      <c r="I165" s="222">
        <v>19.399999999999999</v>
      </c>
      <c r="J165" s="222">
        <f>ROUND(I165*H165,2)</f>
        <v>19790.130000000001</v>
      </c>
      <c r="K165" s="223"/>
      <c r="L165" s="35"/>
      <c r="M165" s="224" t="s">
        <v>1</v>
      </c>
      <c r="N165" s="225" t="s">
        <v>38</v>
      </c>
      <c r="O165" s="226">
        <v>0.0050000000000000001</v>
      </c>
      <c r="P165" s="226">
        <f>O165*H165</f>
        <v>5.1005500000000001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19790.130000000001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19790.130000000001</v>
      </c>
      <c r="BL165" s="14" t="s">
        <v>288</v>
      </c>
      <c r="BM165" s="228" t="s">
        <v>446</v>
      </c>
    </row>
    <row r="166" s="2" customFormat="1" ht="33" customHeight="1">
      <c r="A166" s="29"/>
      <c r="B166" s="30"/>
      <c r="C166" s="217" t="s">
        <v>418</v>
      </c>
      <c r="D166" s="217" t="s">
        <v>284</v>
      </c>
      <c r="E166" s="218" t="s">
        <v>448</v>
      </c>
      <c r="F166" s="219" t="s">
        <v>449</v>
      </c>
      <c r="G166" s="220" t="s">
        <v>356</v>
      </c>
      <c r="H166" s="221">
        <v>354.35500000000002</v>
      </c>
      <c r="I166" s="222">
        <v>296</v>
      </c>
      <c r="J166" s="222">
        <f>ROUND(I166*H166,2)</f>
        <v>104889.08</v>
      </c>
      <c r="K166" s="223"/>
      <c r="L166" s="35"/>
      <c r="M166" s="224" t="s">
        <v>1</v>
      </c>
      <c r="N166" s="225" t="s">
        <v>38</v>
      </c>
      <c r="O166" s="226">
        <v>0.099000000000000005</v>
      </c>
      <c r="P166" s="226">
        <f>O166*H166</f>
        <v>35.081145000000006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104889.08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104889.08</v>
      </c>
      <c r="BL166" s="14" t="s">
        <v>288</v>
      </c>
      <c r="BM166" s="228" t="s">
        <v>450</v>
      </c>
    </row>
    <row r="167" s="2" customFormat="1" ht="33" customHeight="1">
      <c r="A167" s="29"/>
      <c r="B167" s="30"/>
      <c r="C167" s="217" t="s">
        <v>422</v>
      </c>
      <c r="D167" s="217" t="s">
        <v>284</v>
      </c>
      <c r="E167" s="218" t="s">
        <v>452</v>
      </c>
      <c r="F167" s="219" t="s">
        <v>453</v>
      </c>
      <c r="G167" s="220" t="s">
        <v>356</v>
      </c>
      <c r="H167" s="221">
        <v>3543.5500000000002</v>
      </c>
      <c r="I167" s="222">
        <v>22.800000000000001</v>
      </c>
      <c r="J167" s="222">
        <f>ROUND(I167*H167,2)</f>
        <v>80792.940000000002</v>
      </c>
      <c r="K167" s="223"/>
      <c r="L167" s="35"/>
      <c r="M167" s="224" t="s">
        <v>1</v>
      </c>
      <c r="N167" s="225" t="s">
        <v>38</v>
      </c>
      <c r="O167" s="226">
        <v>0.0060000000000000001</v>
      </c>
      <c r="P167" s="226">
        <f>O167*H167</f>
        <v>21.261300000000002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80792.940000000002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80792.940000000002</v>
      </c>
      <c r="BL167" s="14" t="s">
        <v>288</v>
      </c>
      <c r="BM167" s="228" t="s">
        <v>454</v>
      </c>
    </row>
    <row r="168" s="2" customFormat="1" ht="33" customHeight="1">
      <c r="A168" s="29"/>
      <c r="B168" s="30"/>
      <c r="C168" s="217" t="s">
        <v>426</v>
      </c>
      <c r="D168" s="217" t="s">
        <v>284</v>
      </c>
      <c r="E168" s="218" t="s">
        <v>456</v>
      </c>
      <c r="F168" s="219" t="s">
        <v>457</v>
      </c>
      <c r="G168" s="220" t="s">
        <v>356</v>
      </c>
      <c r="H168" s="221">
        <v>11.267</v>
      </c>
      <c r="I168" s="222">
        <v>336</v>
      </c>
      <c r="J168" s="222">
        <f>ROUND(I168*H168,2)</f>
        <v>3785.71</v>
      </c>
      <c r="K168" s="223"/>
      <c r="L168" s="35"/>
      <c r="M168" s="224" t="s">
        <v>1</v>
      </c>
      <c r="N168" s="225" t="s">
        <v>38</v>
      </c>
      <c r="O168" s="226">
        <v>0.113</v>
      </c>
      <c r="P168" s="226">
        <f>O168*H168</f>
        <v>1.2731710000000001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3785.71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3785.71</v>
      </c>
      <c r="BL168" s="14" t="s">
        <v>288</v>
      </c>
      <c r="BM168" s="228" t="s">
        <v>458</v>
      </c>
    </row>
    <row r="169" s="2" customFormat="1" ht="33" customHeight="1">
      <c r="A169" s="29"/>
      <c r="B169" s="30"/>
      <c r="C169" s="217" t="s">
        <v>431</v>
      </c>
      <c r="D169" s="217" t="s">
        <v>284</v>
      </c>
      <c r="E169" s="218" t="s">
        <v>460</v>
      </c>
      <c r="F169" s="219" t="s">
        <v>461</v>
      </c>
      <c r="G169" s="220" t="s">
        <v>356</v>
      </c>
      <c r="H169" s="221">
        <v>112.67</v>
      </c>
      <c r="I169" s="222">
        <v>25.399999999999999</v>
      </c>
      <c r="J169" s="222">
        <f>ROUND(I169*H169,2)</f>
        <v>2861.8200000000002</v>
      </c>
      <c r="K169" s="223"/>
      <c r="L169" s="35"/>
      <c r="M169" s="224" t="s">
        <v>1</v>
      </c>
      <c r="N169" s="225" t="s">
        <v>38</v>
      </c>
      <c r="O169" s="226">
        <v>0.0060000000000000001</v>
      </c>
      <c r="P169" s="226">
        <f>O169*H169</f>
        <v>0.67602000000000007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2861.8200000000002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2861.8200000000002</v>
      </c>
      <c r="BL169" s="14" t="s">
        <v>288</v>
      </c>
      <c r="BM169" s="228" t="s">
        <v>462</v>
      </c>
    </row>
    <row r="170" s="2" customFormat="1" ht="33" customHeight="1">
      <c r="A170" s="29"/>
      <c r="B170" s="30"/>
      <c r="C170" s="217" t="s">
        <v>435</v>
      </c>
      <c r="D170" s="217" t="s">
        <v>284</v>
      </c>
      <c r="E170" s="218" t="s">
        <v>464</v>
      </c>
      <c r="F170" s="219" t="s">
        <v>465</v>
      </c>
      <c r="G170" s="220" t="s">
        <v>429</v>
      </c>
      <c r="H170" s="221">
        <v>794.976</v>
      </c>
      <c r="I170" s="222">
        <v>253</v>
      </c>
      <c r="J170" s="222">
        <f>ROUND(I170*H170,2)</f>
        <v>201128.92999999999</v>
      </c>
      <c r="K170" s="223"/>
      <c r="L170" s="35"/>
      <c r="M170" s="224" t="s">
        <v>1</v>
      </c>
      <c r="N170" s="225" t="s">
        <v>38</v>
      </c>
      <c r="O170" s="226">
        <v>0</v>
      </c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201128.92999999999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201128.92999999999</v>
      </c>
      <c r="BL170" s="14" t="s">
        <v>288</v>
      </c>
      <c r="BM170" s="228" t="s">
        <v>466</v>
      </c>
    </row>
    <row r="171" s="2" customFormat="1" ht="21.75" customHeight="1">
      <c r="A171" s="29"/>
      <c r="B171" s="30"/>
      <c r="C171" s="217" t="s">
        <v>439</v>
      </c>
      <c r="D171" s="217" t="s">
        <v>284</v>
      </c>
      <c r="E171" s="218" t="s">
        <v>468</v>
      </c>
      <c r="F171" s="219" t="s">
        <v>469</v>
      </c>
      <c r="G171" s="220" t="s">
        <v>287</v>
      </c>
      <c r="H171" s="221">
        <v>3.1320000000000001</v>
      </c>
      <c r="I171" s="222">
        <v>13.699999999999999</v>
      </c>
      <c r="J171" s="222">
        <f>ROUND(I171*H171,2)</f>
        <v>42.909999999999997</v>
      </c>
      <c r="K171" s="223"/>
      <c r="L171" s="35"/>
      <c r="M171" s="224" t="s">
        <v>1</v>
      </c>
      <c r="N171" s="225" t="s">
        <v>38</v>
      </c>
      <c r="O171" s="226">
        <v>0.019</v>
      </c>
      <c r="P171" s="226">
        <f>O171*H171</f>
        <v>0.059507999999999998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42.909999999999997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42.909999999999997</v>
      </c>
      <c r="BL171" s="14" t="s">
        <v>288</v>
      </c>
      <c r="BM171" s="228" t="s">
        <v>783</v>
      </c>
    </row>
    <row r="172" s="2" customFormat="1" ht="21.75" customHeight="1">
      <c r="A172" s="29"/>
      <c r="B172" s="30"/>
      <c r="C172" s="217" t="s">
        <v>443</v>
      </c>
      <c r="D172" s="217" t="s">
        <v>284</v>
      </c>
      <c r="E172" s="218" t="s">
        <v>472</v>
      </c>
      <c r="F172" s="219" t="s">
        <v>473</v>
      </c>
      <c r="G172" s="220" t="s">
        <v>287</v>
      </c>
      <c r="H172" s="221">
        <v>509.56400000000002</v>
      </c>
      <c r="I172" s="222">
        <v>21.800000000000001</v>
      </c>
      <c r="J172" s="222">
        <f>ROUND(I172*H172,2)</f>
        <v>11108.5</v>
      </c>
      <c r="K172" s="223"/>
      <c r="L172" s="35"/>
      <c r="M172" s="224" t="s">
        <v>1</v>
      </c>
      <c r="N172" s="225" t="s">
        <v>38</v>
      </c>
      <c r="O172" s="226">
        <v>0.025000000000000001</v>
      </c>
      <c r="P172" s="226">
        <f>O172*H172</f>
        <v>12.739100000000001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11108.5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11108.5</v>
      </c>
      <c r="BL172" s="14" t="s">
        <v>288</v>
      </c>
      <c r="BM172" s="228" t="s">
        <v>784</v>
      </c>
    </row>
    <row r="173" s="12" customFormat="1" ht="22.8" customHeight="1">
      <c r="A173" s="12"/>
      <c r="B173" s="202"/>
      <c r="C173" s="203"/>
      <c r="D173" s="204" t="s">
        <v>72</v>
      </c>
      <c r="E173" s="215" t="s">
        <v>82</v>
      </c>
      <c r="F173" s="215" t="s">
        <v>488</v>
      </c>
      <c r="G173" s="203"/>
      <c r="H173" s="203"/>
      <c r="I173" s="203"/>
      <c r="J173" s="216">
        <f>BK173</f>
        <v>21240.130000000001</v>
      </c>
      <c r="K173" s="203"/>
      <c r="L173" s="207"/>
      <c r="M173" s="208"/>
      <c r="N173" s="209"/>
      <c r="O173" s="209"/>
      <c r="P173" s="210">
        <f>SUM(P174:P175)</f>
        <v>32.469099999999997</v>
      </c>
      <c r="Q173" s="209"/>
      <c r="R173" s="210">
        <f>SUM(R174:R175)</f>
        <v>15.850019900000001</v>
      </c>
      <c r="S173" s="209"/>
      <c r="T173" s="211">
        <f>SUM(T174:T175)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12" t="s">
        <v>80</v>
      </c>
      <c r="AT173" s="213" t="s">
        <v>72</v>
      </c>
      <c r="AU173" s="213" t="s">
        <v>80</v>
      </c>
      <c r="AY173" s="212" t="s">
        <v>282</v>
      </c>
      <c r="BK173" s="214">
        <f>SUM(BK174:BK175)</f>
        <v>21240.130000000001</v>
      </c>
    </row>
    <row r="174" s="2" customFormat="1" ht="33" customHeight="1">
      <c r="A174" s="29"/>
      <c r="B174" s="30"/>
      <c r="C174" s="217" t="s">
        <v>447</v>
      </c>
      <c r="D174" s="217" t="s">
        <v>284</v>
      </c>
      <c r="E174" s="218" t="s">
        <v>490</v>
      </c>
      <c r="F174" s="219" t="s">
        <v>491</v>
      </c>
      <c r="G174" s="220" t="s">
        <v>322</v>
      </c>
      <c r="H174" s="221">
        <v>77.510000000000005</v>
      </c>
      <c r="I174" s="222">
        <v>263</v>
      </c>
      <c r="J174" s="222">
        <f>ROUND(I174*H174,2)</f>
        <v>20385.130000000001</v>
      </c>
      <c r="K174" s="223"/>
      <c r="L174" s="35"/>
      <c r="M174" s="224" t="s">
        <v>1</v>
      </c>
      <c r="N174" s="225" t="s">
        <v>38</v>
      </c>
      <c r="O174" s="226">
        <v>0.40999999999999998</v>
      </c>
      <c r="P174" s="226">
        <f>O174*H174</f>
        <v>31.7791</v>
      </c>
      <c r="Q174" s="226">
        <v>0.20449000000000001</v>
      </c>
      <c r="R174" s="226">
        <f>Q174*H174</f>
        <v>15.850019900000001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20385.130000000001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20385.130000000001</v>
      </c>
      <c r="BL174" s="14" t="s">
        <v>288</v>
      </c>
      <c r="BM174" s="228" t="s">
        <v>492</v>
      </c>
    </row>
    <row r="175" s="2" customFormat="1" ht="33" customHeight="1">
      <c r="A175" s="29"/>
      <c r="B175" s="30"/>
      <c r="C175" s="217" t="s">
        <v>451</v>
      </c>
      <c r="D175" s="217" t="s">
        <v>284</v>
      </c>
      <c r="E175" s="218" t="s">
        <v>494</v>
      </c>
      <c r="F175" s="219" t="s">
        <v>495</v>
      </c>
      <c r="G175" s="220" t="s">
        <v>356</v>
      </c>
      <c r="H175" s="221">
        <v>0.75</v>
      </c>
      <c r="I175" s="222">
        <v>1140</v>
      </c>
      <c r="J175" s="222">
        <f>ROUND(I175*H175,2)</f>
        <v>855</v>
      </c>
      <c r="K175" s="223"/>
      <c r="L175" s="35"/>
      <c r="M175" s="224" t="s">
        <v>1</v>
      </c>
      <c r="N175" s="225" t="s">
        <v>38</v>
      </c>
      <c r="O175" s="226">
        <v>0.92000000000000004</v>
      </c>
      <c r="P175" s="226">
        <f>O175*H175</f>
        <v>0.69000000000000006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855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855</v>
      </c>
      <c r="BL175" s="14" t="s">
        <v>288</v>
      </c>
      <c r="BM175" s="228" t="s">
        <v>496</v>
      </c>
    </row>
    <row r="176" s="12" customFormat="1" ht="22.8" customHeight="1">
      <c r="A176" s="12"/>
      <c r="B176" s="202"/>
      <c r="C176" s="203"/>
      <c r="D176" s="204" t="s">
        <v>72</v>
      </c>
      <c r="E176" s="215" t="s">
        <v>155</v>
      </c>
      <c r="F176" s="215" t="s">
        <v>497</v>
      </c>
      <c r="G176" s="203"/>
      <c r="H176" s="203"/>
      <c r="I176" s="203"/>
      <c r="J176" s="216">
        <f>BK176</f>
        <v>28290.129999999997</v>
      </c>
      <c r="K176" s="203"/>
      <c r="L176" s="207"/>
      <c r="M176" s="208"/>
      <c r="N176" s="209"/>
      <c r="O176" s="209"/>
      <c r="P176" s="210">
        <f>SUM(P177:P178)</f>
        <v>60.341820000000006</v>
      </c>
      <c r="Q176" s="209"/>
      <c r="R176" s="210">
        <f>SUM(R177:R178)</f>
        <v>0</v>
      </c>
      <c r="S176" s="209"/>
      <c r="T176" s="211">
        <f>SUM(T177:T178)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2" t="s">
        <v>80</v>
      </c>
      <c r="AT176" s="213" t="s">
        <v>72</v>
      </c>
      <c r="AU176" s="213" t="s">
        <v>80</v>
      </c>
      <c r="AY176" s="212" t="s">
        <v>282</v>
      </c>
      <c r="BK176" s="214">
        <f>SUM(BK177:BK178)</f>
        <v>28290.129999999997</v>
      </c>
    </row>
    <row r="177" s="2" customFormat="1" ht="16.5" customHeight="1">
      <c r="A177" s="29"/>
      <c r="B177" s="30"/>
      <c r="C177" s="217" t="s">
        <v>455</v>
      </c>
      <c r="D177" s="217" t="s">
        <v>284</v>
      </c>
      <c r="E177" s="218" t="s">
        <v>512</v>
      </c>
      <c r="F177" s="219" t="s">
        <v>513</v>
      </c>
      <c r="G177" s="220" t="s">
        <v>322</v>
      </c>
      <c r="H177" s="221">
        <v>391.82999999999998</v>
      </c>
      <c r="I177" s="222">
        <v>33.700000000000003</v>
      </c>
      <c r="J177" s="222">
        <f>ROUND(I177*H177,2)</f>
        <v>13204.67</v>
      </c>
      <c r="K177" s="223"/>
      <c r="L177" s="35"/>
      <c r="M177" s="224" t="s">
        <v>1</v>
      </c>
      <c r="N177" s="225" t="s">
        <v>38</v>
      </c>
      <c r="O177" s="226">
        <v>0.069000000000000006</v>
      </c>
      <c r="P177" s="226">
        <f>O177*H177</f>
        <v>27.036270000000002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13204.67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13204.67</v>
      </c>
      <c r="BL177" s="14" t="s">
        <v>288</v>
      </c>
      <c r="BM177" s="228" t="s">
        <v>514</v>
      </c>
    </row>
    <row r="178" s="2" customFormat="1" ht="21.75" customHeight="1">
      <c r="A178" s="29"/>
      <c r="B178" s="30"/>
      <c r="C178" s="217" t="s">
        <v>459</v>
      </c>
      <c r="D178" s="217" t="s">
        <v>284</v>
      </c>
      <c r="E178" s="218" t="s">
        <v>516</v>
      </c>
      <c r="F178" s="219" t="s">
        <v>517</v>
      </c>
      <c r="G178" s="220" t="s">
        <v>322</v>
      </c>
      <c r="H178" s="221">
        <v>391.82999999999998</v>
      </c>
      <c r="I178" s="222">
        <v>38.5</v>
      </c>
      <c r="J178" s="222">
        <f>ROUND(I178*H178,2)</f>
        <v>15085.459999999999</v>
      </c>
      <c r="K178" s="223"/>
      <c r="L178" s="35"/>
      <c r="M178" s="224" t="s">
        <v>1</v>
      </c>
      <c r="N178" s="225" t="s">
        <v>38</v>
      </c>
      <c r="O178" s="226">
        <v>0.085000000000000006</v>
      </c>
      <c r="P178" s="226">
        <f>O178*H178</f>
        <v>33.305550000000004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15085.459999999999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15085.459999999999</v>
      </c>
      <c r="BL178" s="14" t="s">
        <v>288</v>
      </c>
      <c r="BM178" s="228" t="s">
        <v>518</v>
      </c>
    </row>
    <row r="179" s="12" customFormat="1" ht="22.8" customHeight="1">
      <c r="A179" s="12"/>
      <c r="B179" s="202"/>
      <c r="C179" s="203"/>
      <c r="D179" s="204" t="s">
        <v>72</v>
      </c>
      <c r="E179" s="215" t="s">
        <v>288</v>
      </c>
      <c r="F179" s="215" t="s">
        <v>519</v>
      </c>
      <c r="G179" s="203"/>
      <c r="H179" s="203"/>
      <c r="I179" s="203"/>
      <c r="J179" s="216">
        <f>BK179</f>
        <v>76265.720000000001</v>
      </c>
      <c r="K179" s="203"/>
      <c r="L179" s="207"/>
      <c r="M179" s="208"/>
      <c r="N179" s="209"/>
      <c r="O179" s="209"/>
      <c r="P179" s="210">
        <f>SUM(P180:P188)</f>
        <v>77.261020000000002</v>
      </c>
      <c r="Q179" s="209"/>
      <c r="R179" s="210">
        <f>SUM(R180:R188)</f>
        <v>11.342968000000001</v>
      </c>
      <c r="S179" s="209"/>
      <c r="T179" s="211">
        <f>SUM(T180:T188)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2" t="s">
        <v>80</v>
      </c>
      <c r="AT179" s="213" t="s">
        <v>72</v>
      </c>
      <c r="AU179" s="213" t="s">
        <v>80</v>
      </c>
      <c r="AY179" s="212" t="s">
        <v>282</v>
      </c>
      <c r="BK179" s="214">
        <f>SUM(BK180:BK188)</f>
        <v>76265.720000000001</v>
      </c>
    </row>
    <row r="180" s="2" customFormat="1" ht="33" customHeight="1">
      <c r="A180" s="29"/>
      <c r="B180" s="30"/>
      <c r="C180" s="217" t="s">
        <v>463</v>
      </c>
      <c r="D180" s="217" t="s">
        <v>284</v>
      </c>
      <c r="E180" s="218" t="s">
        <v>521</v>
      </c>
      <c r="F180" s="219" t="s">
        <v>522</v>
      </c>
      <c r="G180" s="220" t="s">
        <v>356</v>
      </c>
      <c r="H180" s="221">
        <v>47.020000000000003</v>
      </c>
      <c r="I180" s="222">
        <v>1070</v>
      </c>
      <c r="J180" s="222">
        <f>ROUND(I180*H180,2)</f>
        <v>50311.400000000001</v>
      </c>
      <c r="K180" s="223"/>
      <c r="L180" s="35"/>
      <c r="M180" s="224" t="s">
        <v>1</v>
      </c>
      <c r="N180" s="225" t="s">
        <v>38</v>
      </c>
      <c r="O180" s="226">
        <v>1.317</v>
      </c>
      <c r="P180" s="226">
        <f>O180*H180</f>
        <v>61.925339999999998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50311.400000000001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50311.400000000001</v>
      </c>
      <c r="BL180" s="14" t="s">
        <v>288</v>
      </c>
      <c r="BM180" s="228" t="s">
        <v>523</v>
      </c>
    </row>
    <row r="181" s="2" customFormat="1" ht="21.75" customHeight="1">
      <c r="A181" s="29"/>
      <c r="B181" s="30"/>
      <c r="C181" s="217" t="s">
        <v>467</v>
      </c>
      <c r="D181" s="217" t="s">
        <v>284</v>
      </c>
      <c r="E181" s="218" t="s">
        <v>525</v>
      </c>
      <c r="F181" s="219" t="s">
        <v>526</v>
      </c>
      <c r="G181" s="220" t="s">
        <v>501</v>
      </c>
      <c r="H181" s="221">
        <v>30</v>
      </c>
      <c r="I181" s="222">
        <v>144</v>
      </c>
      <c r="J181" s="222">
        <f>ROUND(I181*H181,2)</f>
        <v>4320</v>
      </c>
      <c r="K181" s="223"/>
      <c r="L181" s="35"/>
      <c r="M181" s="224" t="s">
        <v>1</v>
      </c>
      <c r="N181" s="225" t="s">
        <v>38</v>
      </c>
      <c r="O181" s="226">
        <v>0.28000000000000003</v>
      </c>
      <c r="P181" s="226">
        <f>O181*H181</f>
        <v>8.4000000000000004</v>
      </c>
      <c r="Q181" s="226">
        <v>0.0066</v>
      </c>
      <c r="R181" s="226">
        <f>Q181*H181</f>
        <v>0.19800000000000001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4320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4320</v>
      </c>
      <c r="BL181" s="14" t="s">
        <v>288</v>
      </c>
      <c r="BM181" s="228" t="s">
        <v>527</v>
      </c>
    </row>
    <row r="182" s="2" customFormat="1" ht="21.75" customHeight="1">
      <c r="A182" s="29"/>
      <c r="B182" s="30"/>
      <c r="C182" s="217" t="s">
        <v>471</v>
      </c>
      <c r="D182" s="217" t="s">
        <v>284</v>
      </c>
      <c r="E182" s="218" t="s">
        <v>529</v>
      </c>
      <c r="F182" s="219" t="s">
        <v>530</v>
      </c>
      <c r="G182" s="220" t="s">
        <v>501</v>
      </c>
      <c r="H182" s="221">
        <v>1</v>
      </c>
      <c r="I182" s="222">
        <v>230</v>
      </c>
      <c r="J182" s="222">
        <f>ROUND(I182*H182,2)</f>
        <v>230</v>
      </c>
      <c r="K182" s="223"/>
      <c r="L182" s="35"/>
      <c r="M182" s="224" t="s">
        <v>1</v>
      </c>
      <c r="N182" s="225" t="s">
        <v>38</v>
      </c>
      <c r="O182" s="226">
        <v>0.56000000000000005</v>
      </c>
      <c r="P182" s="226">
        <f>O182*H182</f>
        <v>0.56000000000000005</v>
      </c>
      <c r="Q182" s="226">
        <v>0.0066</v>
      </c>
      <c r="R182" s="226">
        <f>Q182*H182</f>
        <v>0.0066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230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230</v>
      </c>
      <c r="BL182" s="14" t="s">
        <v>288</v>
      </c>
      <c r="BM182" s="228" t="s">
        <v>531</v>
      </c>
    </row>
    <row r="183" s="2" customFormat="1" ht="21.75" customHeight="1">
      <c r="A183" s="29"/>
      <c r="B183" s="30"/>
      <c r="C183" s="230" t="s">
        <v>475</v>
      </c>
      <c r="D183" s="230" t="s">
        <v>378</v>
      </c>
      <c r="E183" s="231" t="s">
        <v>533</v>
      </c>
      <c r="F183" s="232" t="s">
        <v>534</v>
      </c>
      <c r="G183" s="233" t="s">
        <v>501</v>
      </c>
      <c r="H183" s="234">
        <v>3</v>
      </c>
      <c r="I183" s="235">
        <v>221</v>
      </c>
      <c r="J183" s="235">
        <f>ROUND(I183*H183,2)</f>
        <v>663</v>
      </c>
      <c r="K183" s="236"/>
      <c r="L183" s="237"/>
      <c r="M183" s="238" t="s">
        <v>1</v>
      </c>
      <c r="N183" s="239" t="s">
        <v>38</v>
      </c>
      <c r="O183" s="226">
        <v>0</v>
      </c>
      <c r="P183" s="226">
        <f>O183*H183</f>
        <v>0</v>
      </c>
      <c r="Q183" s="226">
        <v>0.028000000000000001</v>
      </c>
      <c r="R183" s="226">
        <f>Q183*H183</f>
        <v>0.084000000000000005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311</v>
      </c>
      <c r="AT183" s="228" t="s">
        <v>378</v>
      </c>
      <c r="AU183" s="228" t="s">
        <v>82</v>
      </c>
      <c r="AY183" s="14" t="s">
        <v>282</v>
      </c>
      <c r="BE183" s="229">
        <f>IF(N183="základní",J183,0)</f>
        <v>663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663</v>
      </c>
      <c r="BL183" s="14" t="s">
        <v>288</v>
      </c>
      <c r="BM183" s="228" t="s">
        <v>535</v>
      </c>
    </row>
    <row r="184" s="2" customFormat="1" ht="21.75" customHeight="1">
      <c r="A184" s="29"/>
      <c r="B184" s="30"/>
      <c r="C184" s="230" t="s">
        <v>479</v>
      </c>
      <c r="D184" s="230" t="s">
        <v>378</v>
      </c>
      <c r="E184" s="231" t="s">
        <v>537</v>
      </c>
      <c r="F184" s="232" t="s">
        <v>538</v>
      </c>
      <c r="G184" s="233" t="s">
        <v>501</v>
      </c>
      <c r="H184" s="234">
        <v>13</v>
      </c>
      <c r="I184" s="235">
        <v>258</v>
      </c>
      <c r="J184" s="235">
        <f>ROUND(I184*H184,2)</f>
        <v>3354</v>
      </c>
      <c r="K184" s="236"/>
      <c r="L184" s="237"/>
      <c r="M184" s="238" t="s">
        <v>1</v>
      </c>
      <c r="N184" s="239" t="s">
        <v>38</v>
      </c>
      <c r="O184" s="226">
        <v>0</v>
      </c>
      <c r="P184" s="226">
        <f>O184*H184</f>
        <v>0</v>
      </c>
      <c r="Q184" s="226">
        <v>0.040000000000000001</v>
      </c>
      <c r="R184" s="226">
        <f>Q184*H184</f>
        <v>0.52000000000000002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311</v>
      </c>
      <c r="AT184" s="228" t="s">
        <v>378</v>
      </c>
      <c r="AU184" s="228" t="s">
        <v>82</v>
      </c>
      <c r="AY184" s="14" t="s">
        <v>282</v>
      </c>
      <c r="BE184" s="229">
        <f>IF(N184="základní",J184,0)</f>
        <v>3354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3354</v>
      </c>
      <c r="BL184" s="14" t="s">
        <v>288</v>
      </c>
      <c r="BM184" s="228" t="s">
        <v>539</v>
      </c>
    </row>
    <row r="185" s="2" customFormat="1" ht="21.75" customHeight="1">
      <c r="A185" s="29"/>
      <c r="B185" s="30"/>
      <c r="C185" s="230" t="s">
        <v>483</v>
      </c>
      <c r="D185" s="230" t="s">
        <v>378</v>
      </c>
      <c r="E185" s="231" t="s">
        <v>541</v>
      </c>
      <c r="F185" s="232" t="s">
        <v>542</v>
      </c>
      <c r="G185" s="233" t="s">
        <v>501</v>
      </c>
      <c r="H185" s="234">
        <v>13</v>
      </c>
      <c r="I185" s="235">
        <v>309</v>
      </c>
      <c r="J185" s="235">
        <f>ROUND(I185*H185,2)</f>
        <v>4017</v>
      </c>
      <c r="K185" s="236"/>
      <c r="L185" s="237"/>
      <c r="M185" s="238" t="s">
        <v>1</v>
      </c>
      <c r="N185" s="239" t="s">
        <v>38</v>
      </c>
      <c r="O185" s="226">
        <v>0</v>
      </c>
      <c r="P185" s="226">
        <f>O185*H185</f>
        <v>0</v>
      </c>
      <c r="Q185" s="226">
        <v>0.050999999999999997</v>
      </c>
      <c r="R185" s="226">
        <f>Q185*H185</f>
        <v>0.66299999999999992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311</v>
      </c>
      <c r="AT185" s="228" t="s">
        <v>378</v>
      </c>
      <c r="AU185" s="228" t="s">
        <v>82</v>
      </c>
      <c r="AY185" s="14" t="s">
        <v>282</v>
      </c>
      <c r="BE185" s="229">
        <f>IF(N185="základní",J185,0)</f>
        <v>4017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4017</v>
      </c>
      <c r="BL185" s="14" t="s">
        <v>288</v>
      </c>
      <c r="BM185" s="228" t="s">
        <v>543</v>
      </c>
    </row>
    <row r="186" s="2" customFormat="1" ht="21.75" customHeight="1">
      <c r="A186" s="29"/>
      <c r="B186" s="30"/>
      <c r="C186" s="230" t="s">
        <v>489</v>
      </c>
      <c r="D186" s="230" t="s">
        <v>378</v>
      </c>
      <c r="E186" s="231" t="s">
        <v>785</v>
      </c>
      <c r="F186" s="232" t="s">
        <v>786</v>
      </c>
      <c r="G186" s="233" t="s">
        <v>501</v>
      </c>
      <c r="H186" s="234">
        <v>1</v>
      </c>
      <c r="I186" s="235">
        <v>332</v>
      </c>
      <c r="J186" s="235">
        <f>ROUND(I186*H186,2)</f>
        <v>332</v>
      </c>
      <c r="K186" s="236"/>
      <c r="L186" s="237"/>
      <c r="M186" s="238" t="s">
        <v>1</v>
      </c>
      <c r="N186" s="239" t="s">
        <v>38</v>
      </c>
      <c r="O186" s="226">
        <v>0</v>
      </c>
      <c r="P186" s="226">
        <f>O186*H186</f>
        <v>0</v>
      </c>
      <c r="Q186" s="226">
        <v>0.068000000000000005</v>
      </c>
      <c r="R186" s="226">
        <f>Q186*H186</f>
        <v>0.068000000000000005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311</v>
      </c>
      <c r="AT186" s="228" t="s">
        <v>378</v>
      </c>
      <c r="AU186" s="228" t="s">
        <v>82</v>
      </c>
      <c r="AY186" s="14" t="s">
        <v>282</v>
      </c>
      <c r="BE186" s="229">
        <f>IF(N186="základní",J186,0)</f>
        <v>332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332</v>
      </c>
      <c r="BL186" s="14" t="s">
        <v>288</v>
      </c>
      <c r="BM186" s="228" t="s">
        <v>787</v>
      </c>
    </row>
    <row r="187" s="2" customFormat="1" ht="21.75" customHeight="1">
      <c r="A187" s="29"/>
      <c r="B187" s="30"/>
      <c r="C187" s="230" t="s">
        <v>493</v>
      </c>
      <c r="D187" s="230" t="s">
        <v>378</v>
      </c>
      <c r="E187" s="231" t="s">
        <v>545</v>
      </c>
      <c r="F187" s="232" t="s">
        <v>546</v>
      </c>
      <c r="G187" s="233" t="s">
        <v>501</v>
      </c>
      <c r="H187" s="234">
        <v>1</v>
      </c>
      <c r="I187" s="235">
        <v>374</v>
      </c>
      <c r="J187" s="235">
        <f>ROUND(I187*H187,2)</f>
        <v>374</v>
      </c>
      <c r="K187" s="236"/>
      <c r="L187" s="237"/>
      <c r="M187" s="238" t="s">
        <v>1</v>
      </c>
      <c r="N187" s="239" t="s">
        <v>38</v>
      </c>
      <c r="O187" s="226">
        <v>0</v>
      </c>
      <c r="P187" s="226">
        <f>O187*H187</f>
        <v>0</v>
      </c>
      <c r="Q187" s="226">
        <v>0.081000000000000003</v>
      </c>
      <c r="R187" s="226">
        <f>Q187*H187</f>
        <v>0.081000000000000003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311</v>
      </c>
      <c r="AT187" s="228" t="s">
        <v>378</v>
      </c>
      <c r="AU187" s="228" t="s">
        <v>82</v>
      </c>
      <c r="AY187" s="14" t="s">
        <v>282</v>
      </c>
      <c r="BE187" s="229">
        <f>IF(N187="základní",J187,0)</f>
        <v>374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374</v>
      </c>
      <c r="BL187" s="14" t="s">
        <v>288</v>
      </c>
      <c r="BM187" s="228" t="s">
        <v>547</v>
      </c>
    </row>
    <row r="188" s="2" customFormat="1" ht="21.75" customHeight="1">
      <c r="A188" s="29"/>
      <c r="B188" s="30"/>
      <c r="C188" s="217" t="s">
        <v>498</v>
      </c>
      <c r="D188" s="217" t="s">
        <v>284</v>
      </c>
      <c r="E188" s="218" t="s">
        <v>549</v>
      </c>
      <c r="F188" s="219" t="s">
        <v>550</v>
      </c>
      <c r="G188" s="220" t="s">
        <v>356</v>
      </c>
      <c r="H188" s="221">
        <v>4.3520000000000003</v>
      </c>
      <c r="I188" s="222">
        <v>2910</v>
      </c>
      <c r="J188" s="222">
        <f>ROUND(I188*H188,2)</f>
        <v>12664.32</v>
      </c>
      <c r="K188" s="223"/>
      <c r="L188" s="35"/>
      <c r="M188" s="224" t="s">
        <v>1</v>
      </c>
      <c r="N188" s="225" t="s">
        <v>38</v>
      </c>
      <c r="O188" s="226">
        <v>1.4650000000000001</v>
      </c>
      <c r="P188" s="226">
        <f>O188*H188</f>
        <v>6.3756800000000009</v>
      </c>
      <c r="Q188" s="226">
        <v>2.234</v>
      </c>
      <c r="R188" s="226">
        <f>Q188*H188</f>
        <v>9.7223680000000012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12664.32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12664.32</v>
      </c>
      <c r="BL188" s="14" t="s">
        <v>288</v>
      </c>
      <c r="BM188" s="228" t="s">
        <v>551</v>
      </c>
    </row>
    <row r="189" s="12" customFormat="1" ht="22.8" customHeight="1">
      <c r="A189" s="12"/>
      <c r="B189" s="202"/>
      <c r="C189" s="203"/>
      <c r="D189" s="204" t="s">
        <v>72</v>
      </c>
      <c r="E189" s="215" t="s">
        <v>299</v>
      </c>
      <c r="F189" s="215" t="s">
        <v>552</v>
      </c>
      <c r="G189" s="203"/>
      <c r="H189" s="203"/>
      <c r="I189" s="203"/>
      <c r="J189" s="216">
        <f>BK189</f>
        <v>528629.06999999995</v>
      </c>
      <c r="K189" s="203"/>
      <c r="L189" s="207"/>
      <c r="M189" s="208"/>
      <c r="N189" s="209"/>
      <c r="O189" s="209"/>
      <c r="P189" s="210">
        <f>SUM(P190:P197)</f>
        <v>106.97400399999999</v>
      </c>
      <c r="Q189" s="209"/>
      <c r="R189" s="210">
        <f>SUM(R190:R197)</f>
        <v>394.97984632000004</v>
      </c>
      <c r="S189" s="209"/>
      <c r="T189" s="211">
        <f>SUM(T190:T197)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2" t="s">
        <v>80</v>
      </c>
      <c r="AT189" s="213" t="s">
        <v>72</v>
      </c>
      <c r="AU189" s="213" t="s">
        <v>80</v>
      </c>
      <c r="AY189" s="212" t="s">
        <v>282</v>
      </c>
      <c r="BK189" s="214">
        <f>SUM(BK190:BK197)</f>
        <v>528629.06999999995</v>
      </c>
    </row>
    <row r="190" s="2" customFormat="1" ht="16.5" customHeight="1">
      <c r="A190" s="29"/>
      <c r="B190" s="30"/>
      <c r="C190" s="217" t="s">
        <v>503</v>
      </c>
      <c r="D190" s="217" t="s">
        <v>284</v>
      </c>
      <c r="E190" s="218" t="s">
        <v>788</v>
      </c>
      <c r="F190" s="219" t="s">
        <v>789</v>
      </c>
      <c r="G190" s="220" t="s">
        <v>287</v>
      </c>
      <c r="H190" s="221">
        <v>44.024000000000001</v>
      </c>
      <c r="I190" s="222">
        <v>112</v>
      </c>
      <c r="J190" s="222">
        <f>ROUND(I190*H190,2)</f>
        <v>4930.6899999999996</v>
      </c>
      <c r="K190" s="223"/>
      <c r="L190" s="35"/>
      <c r="M190" s="224" t="s">
        <v>1</v>
      </c>
      <c r="N190" s="225" t="s">
        <v>38</v>
      </c>
      <c r="O190" s="226">
        <v>0.023</v>
      </c>
      <c r="P190" s="226">
        <f>O190*H190</f>
        <v>1.0125519999999999</v>
      </c>
      <c r="Q190" s="226">
        <v>0.23000000000000001</v>
      </c>
      <c r="R190" s="226">
        <f>Q190*H190</f>
        <v>10.12552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4930.6899999999996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4930.6899999999996</v>
      </c>
      <c r="BL190" s="14" t="s">
        <v>288</v>
      </c>
      <c r="BM190" s="228" t="s">
        <v>790</v>
      </c>
    </row>
    <row r="191" s="2" customFormat="1" ht="16.5" customHeight="1">
      <c r="A191" s="29"/>
      <c r="B191" s="30"/>
      <c r="C191" s="217" t="s">
        <v>507</v>
      </c>
      <c r="D191" s="217" t="s">
        <v>284</v>
      </c>
      <c r="E191" s="218" t="s">
        <v>558</v>
      </c>
      <c r="F191" s="219" t="s">
        <v>559</v>
      </c>
      <c r="G191" s="220" t="s">
        <v>287</v>
      </c>
      <c r="H191" s="221">
        <v>465.54000000000002</v>
      </c>
      <c r="I191" s="222">
        <v>162</v>
      </c>
      <c r="J191" s="222">
        <f>ROUND(I191*H191,2)</f>
        <v>75417.479999999996</v>
      </c>
      <c r="K191" s="223"/>
      <c r="L191" s="35"/>
      <c r="M191" s="224" t="s">
        <v>1</v>
      </c>
      <c r="N191" s="225" t="s">
        <v>38</v>
      </c>
      <c r="O191" s="226">
        <v>0.025999999999999999</v>
      </c>
      <c r="P191" s="226">
        <f>O191*H191</f>
        <v>12.10404</v>
      </c>
      <c r="Q191" s="226">
        <v>0.34499999999999997</v>
      </c>
      <c r="R191" s="226">
        <f>Q191*H191</f>
        <v>160.6113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75417.479999999996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75417.479999999996</v>
      </c>
      <c r="BL191" s="14" t="s">
        <v>288</v>
      </c>
      <c r="BM191" s="228" t="s">
        <v>560</v>
      </c>
    </row>
    <row r="192" s="2" customFormat="1" ht="16.5" customHeight="1">
      <c r="A192" s="29"/>
      <c r="B192" s="30"/>
      <c r="C192" s="217" t="s">
        <v>511</v>
      </c>
      <c r="D192" s="217" t="s">
        <v>284</v>
      </c>
      <c r="E192" s="218" t="s">
        <v>562</v>
      </c>
      <c r="F192" s="219" t="s">
        <v>563</v>
      </c>
      <c r="G192" s="220" t="s">
        <v>287</v>
      </c>
      <c r="H192" s="221">
        <v>465.54000000000002</v>
      </c>
      <c r="I192" s="222">
        <v>211</v>
      </c>
      <c r="J192" s="222">
        <f>ROUND(I192*H192,2)</f>
        <v>98228.940000000002</v>
      </c>
      <c r="K192" s="223"/>
      <c r="L192" s="35"/>
      <c r="M192" s="224" t="s">
        <v>1</v>
      </c>
      <c r="N192" s="225" t="s">
        <v>38</v>
      </c>
      <c r="O192" s="226">
        <v>0.029000000000000001</v>
      </c>
      <c r="P192" s="226">
        <f>O192*H192</f>
        <v>13.500660000000002</v>
      </c>
      <c r="Q192" s="226">
        <v>0.46000000000000002</v>
      </c>
      <c r="R192" s="226">
        <f>Q192*H192</f>
        <v>214.14840000000001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98228.940000000002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98228.940000000002</v>
      </c>
      <c r="BL192" s="14" t="s">
        <v>288</v>
      </c>
      <c r="BM192" s="228" t="s">
        <v>564</v>
      </c>
    </row>
    <row r="193" s="2" customFormat="1" ht="16.5" customHeight="1">
      <c r="A193" s="29"/>
      <c r="B193" s="30"/>
      <c r="C193" s="217" t="s">
        <v>515</v>
      </c>
      <c r="D193" s="217" t="s">
        <v>284</v>
      </c>
      <c r="E193" s="218" t="s">
        <v>791</v>
      </c>
      <c r="F193" s="219" t="s">
        <v>792</v>
      </c>
      <c r="G193" s="220" t="s">
        <v>287</v>
      </c>
      <c r="H193" s="221">
        <v>44.024000000000001</v>
      </c>
      <c r="I193" s="222">
        <v>67.599999999999994</v>
      </c>
      <c r="J193" s="222">
        <f>ROUND(I193*H193,2)</f>
        <v>2976.02</v>
      </c>
      <c r="K193" s="223"/>
      <c r="L193" s="35"/>
      <c r="M193" s="224" t="s">
        <v>1</v>
      </c>
      <c r="N193" s="225" t="s">
        <v>38</v>
      </c>
      <c r="O193" s="226">
        <v>0.024</v>
      </c>
      <c r="P193" s="226">
        <f>O193*H193</f>
        <v>1.056576</v>
      </c>
      <c r="Q193" s="226">
        <v>0.216</v>
      </c>
      <c r="R193" s="226">
        <f>Q193*H193</f>
        <v>9.5091839999999994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2976.02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2976.02</v>
      </c>
      <c r="BL193" s="14" t="s">
        <v>288</v>
      </c>
      <c r="BM193" s="228" t="s">
        <v>793</v>
      </c>
    </row>
    <row r="194" s="2" customFormat="1" ht="21.75" customHeight="1">
      <c r="A194" s="29"/>
      <c r="B194" s="30"/>
      <c r="C194" s="217" t="s">
        <v>520</v>
      </c>
      <c r="D194" s="217" t="s">
        <v>284</v>
      </c>
      <c r="E194" s="218" t="s">
        <v>578</v>
      </c>
      <c r="F194" s="219" t="s">
        <v>579</v>
      </c>
      <c r="G194" s="220" t="s">
        <v>287</v>
      </c>
      <c r="H194" s="221">
        <v>465.54000000000002</v>
      </c>
      <c r="I194" s="222">
        <v>18.800000000000001</v>
      </c>
      <c r="J194" s="222">
        <f>ROUND(I194*H194,2)</f>
        <v>8752.1499999999996</v>
      </c>
      <c r="K194" s="223"/>
      <c r="L194" s="35"/>
      <c r="M194" s="224" t="s">
        <v>1</v>
      </c>
      <c r="N194" s="225" t="s">
        <v>38</v>
      </c>
      <c r="O194" s="226">
        <v>0.0080000000000000002</v>
      </c>
      <c r="P194" s="226">
        <f>O194*H194</f>
        <v>3.7243200000000001</v>
      </c>
      <c r="Q194" s="226">
        <v>0.00034000000000000002</v>
      </c>
      <c r="R194" s="226">
        <f>Q194*H194</f>
        <v>0.15828360000000002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8752.1499999999996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8752.1499999999996</v>
      </c>
      <c r="BL194" s="14" t="s">
        <v>288</v>
      </c>
      <c r="BM194" s="228" t="s">
        <v>580</v>
      </c>
    </row>
    <row r="195" s="2" customFormat="1" ht="21.75" customHeight="1">
      <c r="A195" s="29"/>
      <c r="B195" s="30"/>
      <c r="C195" s="217" t="s">
        <v>524</v>
      </c>
      <c r="D195" s="217" t="s">
        <v>284</v>
      </c>
      <c r="E195" s="218" t="s">
        <v>582</v>
      </c>
      <c r="F195" s="219" t="s">
        <v>583</v>
      </c>
      <c r="G195" s="220" t="s">
        <v>287</v>
      </c>
      <c r="H195" s="221">
        <v>601.63199999999995</v>
      </c>
      <c r="I195" s="222">
        <v>15.300000000000001</v>
      </c>
      <c r="J195" s="222">
        <f>ROUND(I195*H195,2)</f>
        <v>9204.9699999999993</v>
      </c>
      <c r="K195" s="223"/>
      <c r="L195" s="35"/>
      <c r="M195" s="224" t="s">
        <v>1</v>
      </c>
      <c r="N195" s="225" t="s">
        <v>38</v>
      </c>
      <c r="O195" s="226">
        <v>0.002</v>
      </c>
      <c r="P195" s="226">
        <f>O195*H195</f>
        <v>1.2032639999999999</v>
      </c>
      <c r="Q195" s="226">
        <v>0.00071000000000000002</v>
      </c>
      <c r="R195" s="226">
        <f>Q195*H195</f>
        <v>0.42715871999999999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9204.9699999999993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9204.9699999999993</v>
      </c>
      <c r="BL195" s="14" t="s">
        <v>288</v>
      </c>
      <c r="BM195" s="228" t="s">
        <v>584</v>
      </c>
    </row>
    <row r="196" s="2" customFormat="1" ht="21.75" customHeight="1">
      <c r="A196" s="29"/>
      <c r="B196" s="30"/>
      <c r="C196" s="217" t="s">
        <v>528</v>
      </c>
      <c r="D196" s="217" t="s">
        <v>284</v>
      </c>
      <c r="E196" s="218" t="s">
        <v>586</v>
      </c>
      <c r="F196" s="219" t="s">
        <v>587</v>
      </c>
      <c r="G196" s="220" t="s">
        <v>287</v>
      </c>
      <c r="H196" s="221">
        <v>465.54000000000002</v>
      </c>
      <c r="I196" s="222">
        <v>296</v>
      </c>
      <c r="J196" s="222">
        <f>ROUND(I196*H196,2)</f>
        <v>137799.84</v>
      </c>
      <c r="K196" s="223"/>
      <c r="L196" s="35"/>
      <c r="M196" s="224" t="s">
        <v>1</v>
      </c>
      <c r="N196" s="225" t="s">
        <v>38</v>
      </c>
      <c r="O196" s="226">
        <v>0.068000000000000005</v>
      </c>
      <c r="P196" s="226">
        <f>O196*H196</f>
        <v>31.656720000000004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137799.84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137799.84</v>
      </c>
      <c r="BL196" s="14" t="s">
        <v>288</v>
      </c>
      <c r="BM196" s="228" t="s">
        <v>794</v>
      </c>
    </row>
    <row r="197" s="2" customFormat="1" ht="33" customHeight="1">
      <c r="A197" s="29"/>
      <c r="B197" s="30"/>
      <c r="C197" s="217" t="s">
        <v>532</v>
      </c>
      <c r="D197" s="217" t="s">
        <v>284</v>
      </c>
      <c r="E197" s="218" t="s">
        <v>594</v>
      </c>
      <c r="F197" s="219" t="s">
        <v>595</v>
      </c>
      <c r="G197" s="220" t="s">
        <v>287</v>
      </c>
      <c r="H197" s="221">
        <v>601.63199999999995</v>
      </c>
      <c r="I197" s="222">
        <v>318</v>
      </c>
      <c r="J197" s="222">
        <f>ROUND(I197*H197,2)</f>
        <v>191318.98000000001</v>
      </c>
      <c r="K197" s="223"/>
      <c r="L197" s="35"/>
      <c r="M197" s="224" t="s">
        <v>1</v>
      </c>
      <c r="N197" s="225" t="s">
        <v>38</v>
      </c>
      <c r="O197" s="226">
        <v>0.070999999999999994</v>
      </c>
      <c r="P197" s="226">
        <f>O197*H197</f>
        <v>42.71587199999999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191318.98000000001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191318.98000000001</v>
      </c>
      <c r="BL197" s="14" t="s">
        <v>288</v>
      </c>
      <c r="BM197" s="228" t="s">
        <v>596</v>
      </c>
    </row>
    <row r="198" s="12" customFormat="1" ht="22.8" customHeight="1">
      <c r="A198" s="12"/>
      <c r="B198" s="202"/>
      <c r="C198" s="203"/>
      <c r="D198" s="204" t="s">
        <v>72</v>
      </c>
      <c r="E198" s="215" t="s">
        <v>311</v>
      </c>
      <c r="F198" s="215" t="s">
        <v>597</v>
      </c>
      <c r="G198" s="203"/>
      <c r="H198" s="203"/>
      <c r="I198" s="203"/>
      <c r="J198" s="216">
        <f>BK198</f>
        <v>1008551.79</v>
      </c>
      <c r="K198" s="203"/>
      <c r="L198" s="207"/>
      <c r="M198" s="208"/>
      <c r="N198" s="209"/>
      <c r="O198" s="209"/>
      <c r="P198" s="210">
        <f>SUM(P199:P218)</f>
        <v>563.34318000000007</v>
      </c>
      <c r="Q198" s="209"/>
      <c r="R198" s="210">
        <f>SUM(R199:R218)</f>
        <v>94.698506819999992</v>
      </c>
      <c r="S198" s="209"/>
      <c r="T198" s="211">
        <f>SUM(T199:T218)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2" t="s">
        <v>80</v>
      </c>
      <c r="AT198" s="213" t="s">
        <v>72</v>
      </c>
      <c r="AU198" s="213" t="s">
        <v>80</v>
      </c>
      <c r="AY198" s="212" t="s">
        <v>282</v>
      </c>
      <c r="BK198" s="214">
        <f>SUM(BK199:BK218)</f>
        <v>1008551.79</v>
      </c>
    </row>
    <row r="199" s="2" customFormat="1" ht="33" customHeight="1">
      <c r="A199" s="29"/>
      <c r="B199" s="30"/>
      <c r="C199" s="217" t="s">
        <v>536</v>
      </c>
      <c r="D199" s="217" t="s">
        <v>284</v>
      </c>
      <c r="E199" s="218" t="s">
        <v>599</v>
      </c>
      <c r="F199" s="219" t="s">
        <v>600</v>
      </c>
      <c r="G199" s="220" t="s">
        <v>322</v>
      </c>
      <c r="H199" s="221">
        <v>391.82999999999998</v>
      </c>
      <c r="I199" s="222">
        <v>152</v>
      </c>
      <c r="J199" s="222">
        <f>ROUND(I199*H199,2)</f>
        <v>59558.160000000003</v>
      </c>
      <c r="K199" s="223"/>
      <c r="L199" s="35"/>
      <c r="M199" s="224" t="s">
        <v>1</v>
      </c>
      <c r="N199" s="225" t="s">
        <v>38</v>
      </c>
      <c r="O199" s="226">
        <v>0.32100000000000001</v>
      </c>
      <c r="P199" s="226">
        <f>O199*H199</f>
        <v>125.77743</v>
      </c>
      <c r="Q199" s="226">
        <v>2.0000000000000002E-05</v>
      </c>
      <c r="R199" s="226">
        <f>Q199*H199</f>
        <v>0.0078366000000000009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59558.160000000003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59558.160000000003</v>
      </c>
      <c r="BL199" s="14" t="s">
        <v>288</v>
      </c>
      <c r="BM199" s="228" t="s">
        <v>601</v>
      </c>
    </row>
    <row r="200" s="2" customFormat="1" ht="16.5" customHeight="1">
      <c r="A200" s="29"/>
      <c r="B200" s="30"/>
      <c r="C200" s="230" t="s">
        <v>540</v>
      </c>
      <c r="D200" s="230" t="s">
        <v>378</v>
      </c>
      <c r="E200" s="231" t="s">
        <v>603</v>
      </c>
      <c r="F200" s="232" t="s">
        <v>604</v>
      </c>
      <c r="G200" s="233" t="s">
        <v>322</v>
      </c>
      <c r="H200" s="234">
        <v>401.62599999999998</v>
      </c>
      <c r="I200" s="235">
        <v>893</v>
      </c>
      <c r="J200" s="235">
        <f>ROUND(I200*H200,2)</f>
        <v>358652.02000000002</v>
      </c>
      <c r="K200" s="236"/>
      <c r="L200" s="237"/>
      <c r="M200" s="238" t="s">
        <v>1</v>
      </c>
      <c r="N200" s="239" t="s">
        <v>38</v>
      </c>
      <c r="O200" s="226">
        <v>0</v>
      </c>
      <c r="P200" s="226">
        <f>O200*H200</f>
        <v>0</v>
      </c>
      <c r="Q200" s="226">
        <v>0.01052</v>
      </c>
      <c r="R200" s="226">
        <f>Q200*H200</f>
        <v>4.2251055199999996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311</v>
      </c>
      <c r="AT200" s="228" t="s">
        <v>378</v>
      </c>
      <c r="AU200" s="228" t="s">
        <v>82</v>
      </c>
      <c r="AY200" s="14" t="s">
        <v>282</v>
      </c>
      <c r="BE200" s="229">
        <f>IF(N200="základní",J200,0)</f>
        <v>358652.02000000002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358652.02000000002</v>
      </c>
      <c r="BL200" s="14" t="s">
        <v>288</v>
      </c>
      <c r="BM200" s="228" t="s">
        <v>605</v>
      </c>
    </row>
    <row r="201" s="2" customFormat="1" ht="21.75" customHeight="1">
      <c r="A201" s="29"/>
      <c r="B201" s="30"/>
      <c r="C201" s="217" t="s">
        <v>544</v>
      </c>
      <c r="D201" s="217" t="s">
        <v>284</v>
      </c>
      <c r="E201" s="218" t="s">
        <v>607</v>
      </c>
      <c r="F201" s="219" t="s">
        <v>608</v>
      </c>
      <c r="G201" s="220" t="s">
        <v>501</v>
      </c>
      <c r="H201" s="221">
        <v>15</v>
      </c>
      <c r="I201" s="222">
        <v>86</v>
      </c>
      <c r="J201" s="222">
        <f>ROUND(I201*H201,2)</f>
        <v>1290</v>
      </c>
      <c r="K201" s="223"/>
      <c r="L201" s="35"/>
      <c r="M201" s="224" t="s">
        <v>1</v>
      </c>
      <c r="N201" s="225" t="s">
        <v>38</v>
      </c>
      <c r="O201" s="226">
        <v>0.68300000000000005</v>
      </c>
      <c r="P201" s="226">
        <f>O201*H201</f>
        <v>10.245000000000001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1290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1290</v>
      </c>
      <c r="BL201" s="14" t="s">
        <v>288</v>
      </c>
      <c r="BM201" s="228" t="s">
        <v>609</v>
      </c>
    </row>
    <row r="202" s="2" customFormat="1" ht="16.5" customHeight="1">
      <c r="A202" s="29"/>
      <c r="B202" s="30"/>
      <c r="C202" s="230" t="s">
        <v>548</v>
      </c>
      <c r="D202" s="230" t="s">
        <v>378</v>
      </c>
      <c r="E202" s="231" t="s">
        <v>611</v>
      </c>
      <c r="F202" s="232" t="s">
        <v>612</v>
      </c>
      <c r="G202" s="233" t="s">
        <v>501</v>
      </c>
      <c r="H202" s="234">
        <v>15</v>
      </c>
      <c r="I202" s="235">
        <v>40.399999999999999</v>
      </c>
      <c r="J202" s="235">
        <f>ROUND(I202*H202,2)</f>
        <v>606</v>
      </c>
      <c r="K202" s="236"/>
      <c r="L202" s="237"/>
      <c r="M202" s="238" t="s">
        <v>1</v>
      </c>
      <c r="N202" s="239" t="s">
        <v>38</v>
      </c>
      <c r="O202" s="226">
        <v>0</v>
      </c>
      <c r="P202" s="226">
        <f>O202*H202</f>
        <v>0</v>
      </c>
      <c r="Q202" s="226">
        <v>0.00029</v>
      </c>
      <c r="R202" s="226">
        <f>Q202*H202</f>
        <v>0.0043499999999999997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311</v>
      </c>
      <c r="AT202" s="228" t="s">
        <v>378</v>
      </c>
      <c r="AU202" s="228" t="s">
        <v>82</v>
      </c>
      <c r="AY202" s="14" t="s">
        <v>282</v>
      </c>
      <c r="BE202" s="229">
        <f>IF(N202="základní",J202,0)</f>
        <v>606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606</v>
      </c>
      <c r="BL202" s="14" t="s">
        <v>288</v>
      </c>
      <c r="BM202" s="228" t="s">
        <v>613</v>
      </c>
    </row>
    <row r="203" s="2" customFormat="1" ht="21.75" customHeight="1">
      <c r="A203" s="29"/>
      <c r="B203" s="30"/>
      <c r="C203" s="217" t="s">
        <v>553</v>
      </c>
      <c r="D203" s="217" t="s">
        <v>284</v>
      </c>
      <c r="E203" s="218" t="s">
        <v>615</v>
      </c>
      <c r="F203" s="219" t="s">
        <v>616</v>
      </c>
      <c r="G203" s="220" t="s">
        <v>501</v>
      </c>
      <c r="H203" s="221">
        <v>10</v>
      </c>
      <c r="I203" s="222">
        <v>450</v>
      </c>
      <c r="J203" s="222">
        <f>ROUND(I203*H203,2)</f>
        <v>4500</v>
      </c>
      <c r="K203" s="223"/>
      <c r="L203" s="35"/>
      <c r="M203" s="224" t="s">
        <v>1</v>
      </c>
      <c r="N203" s="225" t="s">
        <v>38</v>
      </c>
      <c r="O203" s="226">
        <v>1.3480000000000001</v>
      </c>
      <c r="P203" s="226">
        <f>O203*H203</f>
        <v>13.48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4500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4500</v>
      </c>
      <c r="BL203" s="14" t="s">
        <v>288</v>
      </c>
      <c r="BM203" s="228" t="s">
        <v>617</v>
      </c>
    </row>
    <row r="204" s="2" customFormat="1" ht="21.75" customHeight="1">
      <c r="A204" s="29"/>
      <c r="B204" s="30"/>
      <c r="C204" s="230" t="s">
        <v>557</v>
      </c>
      <c r="D204" s="230" t="s">
        <v>378</v>
      </c>
      <c r="E204" s="231" t="s">
        <v>619</v>
      </c>
      <c r="F204" s="232" t="s">
        <v>620</v>
      </c>
      <c r="G204" s="233" t="s">
        <v>501</v>
      </c>
      <c r="H204" s="234">
        <v>10</v>
      </c>
      <c r="I204" s="235">
        <v>1890</v>
      </c>
      <c r="J204" s="235">
        <f>ROUND(I204*H204,2)</f>
        <v>18900</v>
      </c>
      <c r="K204" s="236"/>
      <c r="L204" s="237"/>
      <c r="M204" s="238" t="s">
        <v>1</v>
      </c>
      <c r="N204" s="239" t="s">
        <v>38</v>
      </c>
      <c r="O204" s="226">
        <v>0</v>
      </c>
      <c r="P204" s="226">
        <f>O204*H204</f>
        <v>0</v>
      </c>
      <c r="Q204" s="226">
        <v>0.0041999999999999997</v>
      </c>
      <c r="R204" s="226">
        <f>Q204*H204</f>
        <v>0.041999999999999996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311</v>
      </c>
      <c r="AT204" s="228" t="s">
        <v>378</v>
      </c>
      <c r="AU204" s="228" t="s">
        <v>82</v>
      </c>
      <c r="AY204" s="14" t="s">
        <v>282</v>
      </c>
      <c r="BE204" s="229">
        <f>IF(N204="základní",J204,0)</f>
        <v>18900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18900</v>
      </c>
      <c r="BL204" s="14" t="s">
        <v>288</v>
      </c>
      <c r="BM204" s="228" t="s">
        <v>621</v>
      </c>
    </row>
    <row r="205" s="2" customFormat="1" ht="33" customHeight="1">
      <c r="A205" s="29"/>
      <c r="B205" s="30"/>
      <c r="C205" s="217" t="s">
        <v>561</v>
      </c>
      <c r="D205" s="217" t="s">
        <v>284</v>
      </c>
      <c r="E205" s="218" t="s">
        <v>623</v>
      </c>
      <c r="F205" s="219" t="s">
        <v>624</v>
      </c>
      <c r="G205" s="220" t="s">
        <v>501</v>
      </c>
      <c r="H205" s="221">
        <v>16</v>
      </c>
      <c r="I205" s="222">
        <v>11500</v>
      </c>
      <c r="J205" s="222">
        <f>ROUND(I205*H205,2)</f>
        <v>184000</v>
      </c>
      <c r="K205" s="223"/>
      <c r="L205" s="35"/>
      <c r="M205" s="224" t="s">
        <v>1</v>
      </c>
      <c r="N205" s="225" t="s">
        <v>38</v>
      </c>
      <c r="O205" s="226">
        <v>21.292000000000002</v>
      </c>
      <c r="P205" s="226">
        <f>O205*H205</f>
        <v>340.67200000000003</v>
      </c>
      <c r="Q205" s="226">
        <v>2.1167600000000002</v>
      </c>
      <c r="R205" s="226">
        <f>Q205*H205</f>
        <v>33.868160000000003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184000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184000</v>
      </c>
      <c r="BL205" s="14" t="s">
        <v>288</v>
      </c>
      <c r="BM205" s="228" t="s">
        <v>625</v>
      </c>
    </row>
    <row r="206" s="2" customFormat="1" ht="21.75" customHeight="1">
      <c r="A206" s="29"/>
      <c r="B206" s="30"/>
      <c r="C206" s="217" t="s">
        <v>565</v>
      </c>
      <c r="D206" s="217" t="s">
        <v>284</v>
      </c>
      <c r="E206" s="218" t="s">
        <v>795</v>
      </c>
      <c r="F206" s="219" t="s">
        <v>796</v>
      </c>
      <c r="G206" s="220" t="s">
        <v>501</v>
      </c>
      <c r="H206" s="221">
        <v>1</v>
      </c>
      <c r="I206" s="222">
        <v>13100</v>
      </c>
      <c r="J206" s="222">
        <f>ROUND(I206*H206,2)</f>
        <v>13100</v>
      </c>
      <c r="K206" s="223"/>
      <c r="L206" s="35"/>
      <c r="M206" s="224" t="s">
        <v>1</v>
      </c>
      <c r="N206" s="225" t="s">
        <v>38</v>
      </c>
      <c r="O206" s="226">
        <v>20.363</v>
      </c>
      <c r="P206" s="226">
        <f>O206*H206</f>
        <v>20.363</v>
      </c>
      <c r="Q206" s="226">
        <v>2.3557399999999999</v>
      </c>
      <c r="R206" s="226">
        <f>Q206*H206</f>
        <v>2.3557399999999999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13100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13100</v>
      </c>
      <c r="BL206" s="14" t="s">
        <v>288</v>
      </c>
      <c r="BM206" s="228" t="s">
        <v>797</v>
      </c>
    </row>
    <row r="207" s="2" customFormat="1" ht="21.75" customHeight="1">
      <c r="A207" s="29"/>
      <c r="B207" s="30"/>
      <c r="C207" s="230" t="s">
        <v>569</v>
      </c>
      <c r="D207" s="230" t="s">
        <v>378</v>
      </c>
      <c r="E207" s="231" t="s">
        <v>627</v>
      </c>
      <c r="F207" s="232" t="s">
        <v>628</v>
      </c>
      <c r="G207" s="233" t="s">
        <v>501</v>
      </c>
      <c r="H207" s="234">
        <v>16</v>
      </c>
      <c r="I207" s="235">
        <v>7360</v>
      </c>
      <c r="J207" s="235">
        <f>ROUND(I207*H207,2)</f>
        <v>117760</v>
      </c>
      <c r="K207" s="236"/>
      <c r="L207" s="237"/>
      <c r="M207" s="238" t="s">
        <v>1</v>
      </c>
      <c r="N207" s="239" t="s">
        <v>38</v>
      </c>
      <c r="O207" s="226">
        <v>0</v>
      </c>
      <c r="P207" s="226">
        <f>O207*H207</f>
        <v>0</v>
      </c>
      <c r="Q207" s="226">
        <v>1.29</v>
      </c>
      <c r="R207" s="226">
        <f>Q207*H207</f>
        <v>20.640000000000001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311</v>
      </c>
      <c r="AT207" s="228" t="s">
        <v>378</v>
      </c>
      <c r="AU207" s="228" t="s">
        <v>82</v>
      </c>
      <c r="AY207" s="14" t="s">
        <v>282</v>
      </c>
      <c r="BE207" s="229">
        <f>IF(N207="základní",J207,0)</f>
        <v>117760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117760</v>
      </c>
      <c r="BL207" s="14" t="s">
        <v>288</v>
      </c>
      <c r="BM207" s="228" t="s">
        <v>629</v>
      </c>
    </row>
    <row r="208" s="2" customFormat="1" ht="21.75" customHeight="1">
      <c r="A208" s="29"/>
      <c r="B208" s="30"/>
      <c r="C208" s="230" t="s">
        <v>573</v>
      </c>
      <c r="D208" s="230" t="s">
        <v>378</v>
      </c>
      <c r="E208" s="231" t="s">
        <v>798</v>
      </c>
      <c r="F208" s="232" t="s">
        <v>799</v>
      </c>
      <c r="G208" s="233" t="s">
        <v>501</v>
      </c>
      <c r="H208" s="234">
        <v>1</v>
      </c>
      <c r="I208" s="235">
        <v>11000</v>
      </c>
      <c r="J208" s="235">
        <f>ROUND(I208*H208,2)</f>
        <v>11000</v>
      </c>
      <c r="K208" s="236"/>
      <c r="L208" s="237"/>
      <c r="M208" s="238" t="s">
        <v>1</v>
      </c>
      <c r="N208" s="239" t="s">
        <v>38</v>
      </c>
      <c r="O208" s="226">
        <v>0</v>
      </c>
      <c r="P208" s="226">
        <f>O208*H208</f>
        <v>0</v>
      </c>
      <c r="Q208" s="226">
        <v>1.6140000000000001</v>
      </c>
      <c r="R208" s="226">
        <f>Q208*H208</f>
        <v>1.6140000000000001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311</v>
      </c>
      <c r="AT208" s="228" t="s">
        <v>378</v>
      </c>
      <c r="AU208" s="228" t="s">
        <v>82</v>
      </c>
      <c r="AY208" s="14" t="s">
        <v>282</v>
      </c>
      <c r="BE208" s="229">
        <f>IF(N208="základní",J208,0)</f>
        <v>11000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11000</v>
      </c>
      <c r="BL208" s="14" t="s">
        <v>288</v>
      </c>
      <c r="BM208" s="228" t="s">
        <v>800</v>
      </c>
    </row>
    <row r="209" s="2" customFormat="1" ht="21.75" customHeight="1">
      <c r="A209" s="29"/>
      <c r="B209" s="30"/>
      <c r="C209" s="230" t="s">
        <v>577</v>
      </c>
      <c r="D209" s="230" t="s">
        <v>378</v>
      </c>
      <c r="E209" s="231" t="s">
        <v>631</v>
      </c>
      <c r="F209" s="232" t="s">
        <v>632</v>
      </c>
      <c r="G209" s="233" t="s">
        <v>501</v>
      </c>
      <c r="H209" s="234">
        <v>17</v>
      </c>
      <c r="I209" s="235">
        <v>1320</v>
      </c>
      <c r="J209" s="235">
        <f>ROUND(I209*H209,2)</f>
        <v>22440</v>
      </c>
      <c r="K209" s="236"/>
      <c r="L209" s="237"/>
      <c r="M209" s="238" t="s">
        <v>1</v>
      </c>
      <c r="N209" s="239" t="s">
        <v>38</v>
      </c>
      <c r="O209" s="226">
        <v>0</v>
      </c>
      <c r="P209" s="226">
        <f>O209*H209</f>
        <v>0</v>
      </c>
      <c r="Q209" s="226">
        <v>0.254</v>
      </c>
      <c r="R209" s="226">
        <f>Q209*H209</f>
        <v>4.3179999999999996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311</v>
      </c>
      <c r="AT209" s="228" t="s">
        <v>378</v>
      </c>
      <c r="AU209" s="228" t="s">
        <v>82</v>
      </c>
      <c r="AY209" s="14" t="s">
        <v>282</v>
      </c>
      <c r="BE209" s="229">
        <f>IF(N209="základní",J209,0)</f>
        <v>22440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22440</v>
      </c>
      <c r="BL209" s="14" t="s">
        <v>288</v>
      </c>
      <c r="BM209" s="228" t="s">
        <v>633</v>
      </c>
    </row>
    <row r="210" s="2" customFormat="1" ht="21.75" customHeight="1">
      <c r="A210" s="29"/>
      <c r="B210" s="30"/>
      <c r="C210" s="230" t="s">
        <v>581</v>
      </c>
      <c r="D210" s="230" t="s">
        <v>378</v>
      </c>
      <c r="E210" s="231" t="s">
        <v>635</v>
      </c>
      <c r="F210" s="232" t="s">
        <v>636</v>
      </c>
      <c r="G210" s="233" t="s">
        <v>501</v>
      </c>
      <c r="H210" s="234">
        <v>14</v>
      </c>
      <c r="I210" s="235">
        <v>2120</v>
      </c>
      <c r="J210" s="235">
        <f>ROUND(I210*H210,2)</f>
        <v>29680</v>
      </c>
      <c r="K210" s="236"/>
      <c r="L210" s="237"/>
      <c r="M210" s="238" t="s">
        <v>1</v>
      </c>
      <c r="N210" s="239" t="s">
        <v>38</v>
      </c>
      <c r="O210" s="226">
        <v>0</v>
      </c>
      <c r="P210" s="226">
        <f>O210*H210</f>
        <v>0</v>
      </c>
      <c r="Q210" s="226">
        <v>0.50600000000000001</v>
      </c>
      <c r="R210" s="226">
        <f>Q210*H210</f>
        <v>7.0839999999999996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311</v>
      </c>
      <c r="AT210" s="228" t="s">
        <v>378</v>
      </c>
      <c r="AU210" s="228" t="s">
        <v>82</v>
      </c>
      <c r="AY210" s="14" t="s">
        <v>282</v>
      </c>
      <c r="BE210" s="229">
        <f>IF(N210="základní",J210,0)</f>
        <v>29680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29680</v>
      </c>
      <c r="BL210" s="14" t="s">
        <v>288</v>
      </c>
      <c r="BM210" s="228" t="s">
        <v>637</v>
      </c>
    </row>
    <row r="211" s="2" customFormat="1" ht="21.75" customHeight="1">
      <c r="A211" s="29"/>
      <c r="B211" s="30"/>
      <c r="C211" s="230" t="s">
        <v>585</v>
      </c>
      <c r="D211" s="230" t="s">
        <v>378</v>
      </c>
      <c r="E211" s="231" t="s">
        <v>639</v>
      </c>
      <c r="F211" s="232" t="s">
        <v>640</v>
      </c>
      <c r="G211" s="233" t="s">
        <v>501</v>
      </c>
      <c r="H211" s="234">
        <v>4</v>
      </c>
      <c r="I211" s="235">
        <v>2810</v>
      </c>
      <c r="J211" s="235">
        <f>ROUND(I211*H211,2)</f>
        <v>11240</v>
      </c>
      <c r="K211" s="236"/>
      <c r="L211" s="237"/>
      <c r="M211" s="238" t="s">
        <v>1</v>
      </c>
      <c r="N211" s="239" t="s">
        <v>38</v>
      </c>
      <c r="O211" s="226">
        <v>0</v>
      </c>
      <c r="P211" s="226">
        <f>O211*H211</f>
        <v>0</v>
      </c>
      <c r="Q211" s="226">
        <v>1.0129999999999999</v>
      </c>
      <c r="R211" s="226">
        <f>Q211*H211</f>
        <v>4.0519999999999996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311</v>
      </c>
      <c r="AT211" s="228" t="s">
        <v>378</v>
      </c>
      <c r="AU211" s="228" t="s">
        <v>82</v>
      </c>
      <c r="AY211" s="14" t="s">
        <v>282</v>
      </c>
      <c r="BE211" s="229">
        <f>IF(N211="základní",J211,0)</f>
        <v>11240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11240</v>
      </c>
      <c r="BL211" s="14" t="s">
        <v>288</v>
      </c>
      <c r="BM211" s="228" t="s">
        <v>641</v>
      </c>
    </row>
    <row r="212" s="2" customFormat="1" ht="21.75" customHeight="1">
      <c r="A212" s="29"/>
      <c r="B212" s="30"/>
      <c r="C212" s="230" t="s">
        <v>589</v>
      </c>
      <c r="D212" s="230" t="s">
        <v>378</v>
      </c>
      <c r="E212" s="231" t="s">
        <v>643</v>
      </c>
      <c r="F212" s="232" t="s">
        <v>644</v>
      </c>
      <c r="G212" s="233" t="s">
        <v>501</v>
      </c>
      <c r="H212" s="234">
        <v>17</v>
      </c>
      <c r="I212" s="235">
        <v>2590</v>
      </c>
      <c r="J212" s="235">
        <f>ROUND(I212*H212,2)</f>
        <v>44030</v>
      </c>
      <c r="K212" s="236"/>
      <c r="L212" s="237"/>
      <c r="M212" s="238" t="s">
        <v>1</v>
      </c>
      <c r="N212" s="239" t="s">
        <v>38</v>
      </c>
      <c r="O212" s="226">
        <v>0</v>
      </c>
      <c r="P212" s="226">
        <f>O212*H212</f>
        <v>0</v>
      </c>
      <c r="Q212" s="226">
        <v>0.54800000000000004</v>
      </c>
      <c r="R212" s="226">
        <f>Q212*H212</f>
        <v>9.3160000000000007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311</v>
      </c>
      <c r="AT212" s="228" t="s">
        <v>378</v>
      </c>
      <c r="AU212" s="228" t="s">
        <v>82</v>
      </c>
      <c r="AY212" s="14" t="s">
        <v>282</v>
      </c>
      <c r="BE212" s="229">
        <f>IF(N212="základní",J212,0)</f>
        <v>44030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44030</v>
      </c>
      <c r="BL212" s="14" t="s">
        <v>288</v>
      </c>
      <c r="BM212" s="228" t="s">
        <v>645</v>
      </c>
    </row>
    <row r="213" s="2" customFormat="1" ht="21.75" customHeight="1">
      <c r="A213" s="29"/>
      <c r="B213" s="30"/>
      <c r="C213" s="230" t="s">
        <v>593</v>
      </c>
      <c r="D213" s="230" t="s">
        <v>378</v>
      </c>
      <c r="E213" s="231" t="s">
        <v>647</v>
      </c>
      <c r="F213" s="232" t="s">
        <v>648</v>
      </c>
      <c r="G213" s="233" t="s">
        <v>501</v>
      </c>
      <c r="H213" s="234">
        <v>52</v>
      </c>
      <c r="I213" s="235">
        <v>193</v>
      </c>
      <c r="J213" s="235">
        <f>ROUND(I213*H213,2)</f>
        <v>10036</v>
      </c>
      <c r="K213" s="236"/>
      <c r="L213" s="237"/>
      <c r="M213" s="238" t="s">
        <v>1</v>
      </c>
      <c r="N213" s="239" t="s">
        <v>38</v>
      </c>
      <c r="O213" s="226">
        <v>0</v>
      </c>
      <c r="P213" s="226">
        <f>O213*H213</f>
        <v>0</v>
      </c>
      <c r="Q213" s="226">
        <v>0.002</v>
      </c>
      <c r="R213" s="226">
        <f>Q213*H213</f>
        <v>0.10400000000000001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311</v>
      </c>
      <c r="AT213" s="228" t="s">
        <v>378</v>
      </c>
      <c r="AU213" s="228" t="s">
        <v>82</v>
      </c>
      <c r="AY213" s="14" t="s">
        <v>282</v>
      </c>
      <c r="BE213" s="229">
        <f>IF(N213="základní",J213,0)</f>
        <v>10036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10036</v>
      </c>
      <c r="BL213" s="14" t="s">
        <v>288</v>
      </c>
      <c r="BM213" s="228" t="s">
        <v>649</v>
      </c>
    </row>
    <row r="214" s="2" customFormat="1" ht="21.75" customHeight="1">
      <c r="A214" s="29"/>
      <c r="B214" s="30"/>
      <c r="C214" s="217" t="s">
        <v>598</v>
      </c>
      <c r="D214" s="217" t="s">
        <v>284</v>
      </c>
      <c r="E214" s="218" t="s">
        <v>651</v>
      </c>
      <c r="F214" s="219" t="s">
        <v>652</v>
      </c>
      <c r="G214" s="220" t="s">
        <v>501</v>
      </c>
      <c r="H214" s="221">
        <v>17</v>
      </c>
      <c r="I214" s="222">
        <v>1080</v>
      </c>
      <c r="J214" s="222">
        <f>ROUND(I214*H214,2)</f>
        <v>18360</v>
      </c>
      <c r="K214" s="223"/>
      <c r="L214" s="35"/>
      <c r="M214" s="224" t="s">
        <v>1</v>
      </c>
      <c r="N214" s="225" t="s">
        <v>38</v>
      </c>
      <c r="O214" s="226">
        <v>1.694</v>
      </c>
      <c r="P214" s="226">
        <f>O214*H214</f>
        <v>28.797999999999998</v>
      </c>
      <c r="Q214" s="226">
        <v>0.21734000000000001</v>
      </c>
      <c r="R214" s="226">
        <f>Q214*H214</f>
        <v>3.6947800000000002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18360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18360</v>
      </c>
      <c r="BL214" s="14" t="s">
        <v>288</v>
      </c>
      <c r="BM214" s="228" t="s">
        <v>653</v>
      </c>
    </row>
    <row r="215" s="2" customFormat="1" ht="21.75" customHeight="1">
      <c r="A215" s="29"/>
      <c r="B215" s="30"/>
      <c r="C215" s="230" t="s">
        <v>602</v>
      </c>
      <c r="D215" s="230" t="s">
        <v>378</v>
      </c>
      <c r="E215" s="231" t="s">
        <v>655</v>
      </c>
      <c r="F215" s="232" t="s">
        <v>656</v>
      </c>
      <c r="G215" s="233" t="s">
        <v>501</v>
      </c>
      <c r="H215" s="234">
        <v>15</v>
      </c>
      <c r="I215" s="235">
        <v>4800</v>
      </c>
      <c r="J215" s="235">
        <f>ROUND(I215*H215,2)</f>
        <v>72000</v>
      </c>
      <c r="K215" s="236"/>
      <c r="L215" s="237"/>
      <c r="M215" s="238" t="s">
        <v>1</v>
      </c>
      <c r="N215" s="239" t="s">
        <v>38</v>
      </c>
      <c r="O215" s="226">
        <v>0</v>
      </c>
      <c r="P215" s="226">
        <f>O215*H215</f>
        <v>0</v>
      </c>
      <c r="Q215" s="226">
        <v>0.19600000000000001</v>
      </c>
      <c r="R215" s="226">
        <f>Q215*H215</f>
        <v>2.9399999999999999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311</v>
      </c>
      <c r="AT215" s="228" t="s">
        <v>378</v>
      </c>
      <c r="AU215" s="228" t="s">
        <v>82</v>
      </c>
      <c r="AY215" s="14" t="s">
        <v>282</v>
      </c>
      <c r="BE215" s="229">
        <f>IF(N215="základní",J215,0)</f>
        <v>72000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72000</v>
      </c>
      <c r="BL215" s="14" t="s">
        <v>288</v>
      </c>
      <c r="BM215" s="228" t="s">
        <v>657</v>
      </c>
    </row>
    <row r="216" s="2" customFormat="1" ht="21.75" customHeight="1">
      <c r="A216" s="29"/>
      <c r="B216" s="30"/>
      <c r="C216" s="230" t="s">
        <v>606</v>
      </c>
      <c r="D216" s="230" t="s">
        <v>378</v>
      </c>
      <c r="E216" s="231" t="s">
        <v>659</v>
      </c>
      <c r="F216" s="232" t="s">
        <v>660</v>
      </c>
      <c r="G216" s="233" t="s">
        <v>501</v>
      </c>
      <c r="H216" s="234">
        <v>2</v>
      </c>
      <c r="I216" s="235">
        <v>4800</v>
      </c>
      <c r="J216" s="235">
        <f>ROUND(I216*H216,2)</f>
        <v>9600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0.19600000000000001</v>
      </c>
      <c r="R216" s="226">
        <f>Q216*H216</f>
        <v>0.39200000000000002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311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9600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9600</v>
      </c>
      <c r="BL216" s="14" t="s">
        <v>288</v>
      </c>
      <c r="BM216" s="228" t="s">
        <v>661</v>
      </c>
    </row>
    <row r="217" s="2" customFormat="1" ht="21.75" customHeight="1">
      <c r="A217" s="29"/>
      <c r="B217" s="30"/>
      <c r="C217" s="217" t="s">
        <v>610</v>
      </c>
      <c r="D217" s="217" t="s">
        <v>284</v>
      </c>
      <c r="E217" s="218" t="s">
        <v>671</v>
      </c>
      <c r="F217" s="219" t="s">
        <v>672</v>
      </c>
      <c r="G217" s="220" t="s">
        <v>673</v>
      </c>
      <c r="H217" s="221">
        <v>17</v>
      </c>
      <c r="I217" s="222">
        <v>985</v>
      </c>
      <c r="J217" s="222">
        <f>ROUND(I217*H217,2)</f>
        <v>16745</v>
      </c>
      <c r="K217" s="223"/>
      <c r="L217" s="35"/>
      <c r="M217" s="224" t="s">
        <v>1</v>
      </c>
      <c r="N217" s="225" t="s">
        <v>38</v>
      </c>
      <c r="O217" s="226">
        <v>0.83599999999999997</v>
      </c>
      <c r="P217" s="226">
        <f>O217*H217</f>
        <v>14.212</v>
      </c>
      <c r="Q217" s="226">
        <v>0.00031</v>
      </c>
      <c r="R217" s="226">
        <f>Q217*H217</f>
        <v>0.0052700000000000004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16745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16745</v>
      </c>
      <c r="BL217" s="14" t="s">
        <v>288</v>
      </c>
      <c r="BM217" s="228" t="s">
        <v>674</v>
      </c>
    </row>
    <row r="218" s="2" customFormat="1" ht="21.75" customHeight="1">
      <c r="A218" s="29"/>
      <c r="B218" s="30"/>
      <c r="C218" s="217" t="s">
        <v>614</v>
      </c>
      <c r="D218" s="217" t="s">
        <v>284</v>
      </c>
      <c r="E218" s="218" t="s">
        <v>676</v>
      </c>
      <c r="F218" s="219" t="s">
        <v>677</v>
      </c>
      <c r="G218" s="220" t="s">
        <v>322</v>
      </c>
      <c r="H218" s="221">
        <v>391.82999999999998</v>
      </c>
      <c r="I218" s="222">
        <v>12.9</v>
      </c>
      <c r="J218" s="222">
        <f>ROUND(I218*H218,2)</f>
        <v>5054.6099999999997</v>
      </c>
      <c r="K218" s="223"/>
      <c r="L218" s="35"/>
      <c r="M218" s="224" t="s">
        <v>1</v>
      </c>
      <c r="N218" s="225" t="s">
        <v>38</v>
      </c>
      <c r="O218" s="226">
        <v>0.025000000000000001</v>
      </c>
      <c r="P218" s="226">
        <f>O218*H218</f>
        <v>9.79575</v>
      </c>
      <c r="Q218" s="226">
        <v>9.0000000000000006E-05</v>
      </c>
      <c r="R218" s="226">
        <f>Q218*H218</f>
        <v>0.035264700000000003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5054.6099999999997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5054.6099999999997</v>
      </c>
      <c r="BL218" s="14" t="s">
        <v>288</v>
      </c>
      <c r="BM218" s="228" t="s">
        <v>678</v>
      </c>
    </row>
    <row r="219" s="12" customFormat="1" ht="22.8" customHeight="1">
      <c r="A219" s="12"/>
      <c r="B219" s="202"/>
      <c r="C219" s="203"/>
      <c r="D219" s="204" t="s">
        <v>72</v>
      </c>
      <c r="E219" s="215" t="s">
        <v>315</v>
      </c>
      <c r="F219" s="215" t="s">
        <v>683</v>
      </c>
      <c r="G219" s="203"/>
      <c r="H219" s="203"/>
      <c r="I219" s="203"/>
      <c r="J219" s="216">
        <f>BK219</f>
        <v>38339.809999999998</v>
      </c>
      <c r="K219" s="203"/>
      <c r="L219" s="207"/>
      <c r="M219" s="208"/>
      <c r="N219" s="209"/>
      <c r="O219" s="209"/>
      <c r="P219" s="210">
        <f>SUM(P220:P224)</f>
        <v>23.484912000000001</v>
      </c>
      <c r="Q219" s="209"/>
      <c r="R219" s="210">
        <f>SUM(R220:R224)</f>
        <v>0</v>
      </c>
      <c r="S219" s="209"/>
      <c r="T219" s="211">
        <f>SUM(T220:T224)</f>
        <v>2.7218400000000003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2" t="s">
        <v>80</v>
      </c>
      <c r="AT219" s="213" t="s">
        <v>72</v>
      </c>
      <c r="AU219" s="213" t="s">
        <v>80</v>
      </c>
      <c r="AY219" s="212" t="s">
        <v>282</v>
      </c>
      <c r="BK219" s="214">
        <f>SUM(BK220:BK224)</f>
        <v>38339.809999999998</v>
      </c>
    </row>
    <row r="220" s="2" customFormat="1" ht="33" customHeight="1">
      <c r="A220" s="29"/>
      <c r="B220" s="30"/>
      <c r="C220" s="217" t="s">
        <v>618</v>
      </c>
      <c r="D220" s="217" t="s">
        <v>284</v>
      </c>
      <c r="E220" s="218" t="s">
        <v>693</v>
      </c>
      <c r="F220" s="219" t="s">
        <v>694</v>
      </c>
      <c r="G220" s="220" t="s">
        <v>322</v>
      </c>
      <c r="H220" s="221">
        <v>243.31999999999999</v>
      </c>
      <c r="I220" s="222">
        <v>115</v>
      </c>
      <c r="J220" s="222">
        <f>ROUND(I220*H220,2)</f>
        <v>27981.799999999999</v>
      </c>
      <c r="K220" s="223"/>
      <c r="L220" s="35"/>
      <c r="M220" s="224" t="s">
        <v>1</v>
      </c>
      <c r="N220" s="225" t="s">
        <v>38</v>
      </c>
      <c r="O220" s="226">
        <v>0</v>
      </c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27981.799999999999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27981.799999999999</v>
      </c>
      <c r="BL220" s="14" t="s">
        <v>288</v>
      </c>
      <c r="BM220" s="228" t="s">
        <v>695</v>
      </c>
    </row>
    <row r="221" s="2" customFormat="1" ht="21.75" customHeight="1">
      <c r="A221" s="29"/>
      <c r="B221" s="30"/>
      <c r="C221" s="217" t="s">
        <v>622</v>
      </c>
      <c r="D221" s="217" t="s">
        <v>284</v>
      </c>
      <c r="E221" s="218" t="s">
        <v>697</v>
      </c>
      <c r="F221" s="219" t="s">
        <v>698</v>
      </c>
      <c r="G221" s="220" t="s">
        <v>322</v>
      </c>
      <c r="H221" s="221">
        <v>218.988</v>
      </c>
      <c r="I221" s="222">
        <v>30.100000000000001</v>
      </c>
      <c r="J221" s="222">
        <f>ROUND(I221*H221,2)</f>
        <v>6591.54</v>
      </c>
      <c r="K221" s="223"/>
      <c r="L221" s="35"/>
      <c r="M221" s="224" t="s">
        <v>1</v>
      </c>
      <c r="N221" s="225" t="s">
        <v>38</v>
      </c>
      <c r="O221" s="226">
        <v>0.067000000000000004</v>
      </c>
      <c r="P221" s="226">
        <f>O221*H221</f>
        <v>14.672196000000001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6591.54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6591.54</v>
      </c>
      <c r="BL221" s="14" t="s">
        <v>288</v>
      </c>
      <c r="BM221" s="228" t="s">
        <v>699</v>
      </c>
    </row>
    <row r="222" s="2" customFormat="1" ht="16.5" customHeight="1">
      <c r="A222" s="29"/>
      <c r="B222" s="30"/>
      <c r="C222" s="217" t="s">
        <v>626</v>
      </c>
      <c r="D222" s="217" t="s">
        <v>284</v>
      </c>
      <c r="E222" s="218" t="s">
        <v>701</v>
      </c>
      <c r="F222" s="219" t="s">
        <v>702</v>
      </c>
      <c r="G222" s="220" t="s">
        <v>322</v>
      </c>
      <c r="H222" s="221">
        <v>24.332000000000001</v>
      </c>
      <c r="I222" s="222">
        <v>66.599999999999994</v>
      </c>
      <c r="J222" s="222">
        <f>ROUND(I222*H222,2)</f>
        <v>1620.51</v>
      </c>
      <c r="K222" s="223"/>
      <c r="L222" s="35"/>
      <c r="M222" s="224" t="s">
        <v>1</v>
      </c>
      <c r="N222" s="225" t="s">
        <v>38</v>
      </c>
      <c r="O222" s="226">
        <v>0.155</v>
      </c>
      <c r="P222" s="226">
        <f>O222*H222</f>
        <v>3.7714600000000003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1620.51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1620.51</v>
      </c>
      <c r="BL222" s="14" t="s">
        <v>288</v>
      </c>
      <c r="BM222" s="228" t="s">
        <v>703</v>
      </c>
    </row>
    <row r="223" s="2" customFormat="1" ht="21.75" customHeight="1">
      <c r="A223" s="29"/>
      <c r="B223" s="30"/>
      <c r="C223" s="217" t="s">
        <v>630</v>
      </c>
      <c r="D223" s="217" t="s">
        <v>284</v>
      </c>
      <c r="E223" s="218" t="s">
        <v>705</v>
      </c>
      <c r="F223" s="219" t="s">
        <v>706</v>
      </c>
      <c r="G223" s="220" t="s">
        <v>322</v>
      </c>
      <c r="H223" s="221">
        <v>24.332000000000001</v>
      </c>
      <c r="I223" s="222">
        <v>84</v>
      </c>
      <c r="J223" s="222">
        <f>ROUND(I223*H223,2)</f>
        <v>2043.8900000000001</v>
      </c>
      <c r="K223" s="223"/>
      <c r="L223" s="35"/>
      <c r="M223" s="224" t="s">
        <v>1</v>
      </c>
      <c r="N223" s="225" t="s">
        <v>38</v>
      </c>
      <c r="O223" s="226">
        <v>0.19600000000000001</v>
      </c>
      <c r="P223" s="226">
        <f>O223*H223</f>
        <v>4.7690720000000004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2043.8900000000001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2043.8900000000001</v>
      </c>
      <c r="BL223" s="14" t="s">
        <v>288</v>
      </c>
      <c r="BM223" s="228" t="s">
        <v>707</v>
      </c>
    </row>
    <row r="224" s="2" customFormat="1" ht="21.75" customHeight="1">
      <c r="A224" s="29"/>
      <c r="B224" s="30"/>
      <c r="C224" s="217" t="s">
        <v>634</v>
      </c>
      <c r="D224" s="217" t="s">
        <v>284</v>
      </c>
      <c r="E224" s="218" t="s">
        <v>713</v>
      </c>
      <c r="F224" s="219" t="s">
        <v>714</v>
      </c>
      <c r="G224" s="220" t="s">
        <v>287</v>
      </c>
      <c r="H224" s="221">
        <v>136.09200000000001</v>
      </c>
      <c r="I224" s="222">
        <v>0.75</v>
      </c>
      <c r="J224" s="222">
        <f>ROUND(I224*H224,2)</f>
        <v>102.06999999999999</v>
      </c>
      <c r="K224" s="223"/>
      <c r="L224" s="35"/>
      <c r="M224" s="224" t="s">
        <v>1</v>
      </c>
      <c r="N224" s="225" t="s">
        <v>38</v>
      </c>
      <c r="O224" s="226">
        <v>0.002</v>
      </c>
      <c r="P224" s="226">
        <f>O224*H224</f>
        <v>0.27218400000000004</v>
      </c>
      <c r="Q224" s="226">
        <v>0</v>
      </c>
      <c r="R224" s="226">
        <f>Q224*H224</f>
        <v>0</v>
      </c>
      <c r="S224" s="226">
        <v>0.02</v>
      </c>
      <c r="T224" s="227">
        <f>S224*H224</f>
        <v>2.7218400000000003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102.06999999999999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102.06999999999999</v>
      </c>
      <c r="BL224" s="14" t="s">
        <v>288</v>
      </c>
      <c r="BM224" s="228" t="s">
        <v>715</v>
      </c>
    </row>
    <row r="225" s="12" customFormat="1" ht="22.8" customHeight="1">
      <c r="A225" s="12"/>
      <c r="B225" s="202"/>
      <c r="C225" s="203"/>
      <c r="D225" s="204" t="s">
        <v>72</v>
      </c>
      <c r="E225" s="215" t="s">
        <v>721</v>
      </c>
      <c r="F225" s="215" t="s">
        <v>722</v>
      </c>
      <c r="G225" s="203"/>
      <c r="H225" s="203"/>
      <c r="I225" s="203"/>
      <c r="J225" s="216">
        <f>BK225</f>
        <v>122086.73999999999</v>
      </c>
      <c r="K225" s="203"/>
      <c r="L225" s="207"/>
      <c r="M225" s="208"/>
      <c r="N225" s="209"/>
      <c r="O225" s="209"/>
      <c r="P225" s="210">
        <f>SUM(P226:P233)</f>
        <v>45.573404000000004</v>
      </c>
      <c r="Q225" s="209"/>
      <c r="R225" s="210">
        <f>SUM(R226:R233)</f>
        <v>0</v>
      </c>
      <c r="S225" s="209"/>
      <c r="T225" s="211">
        <f>SUM(T226:T233)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2" t="s">
        <v>80</v>
      </c>
      <c r="AT225" s="213" t="s">
        <v>72</v>
      </c>
      <c r="AU225" s="213" t="s">
        <v>80</v>
      </c>
      <c r="AY225" s="212" t="s">
        <v>282</v>
      </c>
      <c r="BK225" s="214">
        <f>SUM(BK226:BK233)</f>
        <v>122086.73999999999</v>
      </c>
    </row>
    <row r="226" s="2" customFormat="1" ht="21.75" customHeight="1">
      <c r="A226" s="29"/>
      <c r="B226" s="30"/>
      <c r="C226" s="217" t="s">
        <v>638</v>
      </c>
      <c r="D226" s="217" t="s">
        <v>284</v>
      </c>
      <c r="E226" s="218" t="s">
        <v>724</v>
      </c>
      <c r="F226" s="219" t="s">
        <v>725</v>
      </c>
      <c r="G226" s="220" t="s">
        <v>429</v>
      </c>
      <c r="H226" s="221">
        <v>379.13299999999998</v>
      </c>
      <c r="I226" s="222">
        <v>42.700000000000003</v>
      </c>
      <c r="J226" s="222">
        <f>ROUND(I226*H226,2)</f>
        <v>16188.98</v>
      </c>
      <c r="K226" s="223"/>
      <c r="L226" s="35"/>
      <c r="M226" s="224" t="s">
        <v>1</v>
      </c>
      <c r="N226" s="225" t="s">
        <v>38</v>
      </c>
      <c r="O226" s="226">
        <v>0.029999999999999999</v>
      </c>
      <c r="P226" s="226">
        <f>O226*H226</f>
        <v>11.373989999999999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16188.98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16188.98</v>
      </c>
      <c r="BL226" s="14" t="s">
        <v>288</v>
      </c>
      <c r="BM226" s="228" t="s">
        <v>726</v>
      </c>
    </row>
    <row r="227" s="2" customFormat="1" ht="21.75" customHeight="1">
      <c r="A227" s="29"/>
      <c r="B227" s="30"/>
      <c r="C227" s="217" t="s">
        <v>642</v>
      </c>
      <c r="D227" s="217" t="s">
        <v>284</v>
      </c>
      <c r="E227" s="218" t="s">
        <v>728</v>
      </c>
      <c r="F227" s="219" t="s">
        <v>729</v>
      </c>
      <c r="G227" s="220" t="s">
        <v>429</v>
      </c>
      <c r="H227" s="221">
        <v>3597.373</v>
      </c>
      <c r="I227" s="222">
        <v>9.6300000000000008</v>
      </c>
      <c r="J227" s="222">
        <f>ROUND(I227*H227,2)</f>
        <v>34642.699999999997</v>
      </c>
      <c r="K227" s="223"/>
      <c r="L227" s="35"/>
      <c r="M227" s="224" t="s">
        <v>1</v>
      </c>
      <c r="N227" s="225" t="s">
        <v>38</v>
      </c>
      <c r="O227" s="226">
        <v>0.002</v>
      </c>
      <c r="P227" s="226">
        <f>O227*H227</f>
        <v>7.1947460000000003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34642.699999999997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34642.699999999997</v>
      </c>
      <c r="BL227" s="14" t="s">
        <v>288</v>
      </c>
      <c r="BM227" s="228" t="s">
        <v>730</v>
      </c>
    </row>
    <row r="228" s="2" customFormat="1" ht="21.75" customHeight="1">
      <c r="A228" s="29"/>
      <c r="B228" s="30"/>
      <c r="C228" s="217" t="s">
        <v>646</v>
      </c>
      <c r="D228" s="217" t="s">
        <v>284</v>
      </c>
      <c r="E228" s="218" t="s">
        <v>732</v>
      </c>
      <c r="F228" s="219" t="s">
        <v>733</v>
      </c>
      <c r="G228" s="220" t="s">
        <v>429</v>
      </c>
      <c r="H228" s="221">
        <v>24.864000000000001</v>
      </c>
      <c r="I228" s="222">
        <v>48</v>
      </c>
      <c r="J228" s="222">
        <f>ROUND(I228*H228,2)</f>
        <v>1193.47</v>
      </c>
      <c r="K228" s="223"/>
      <c r="L228" s="35"/>
      <c r="M228" s="224" t="s">
        <v>1</v>
      </c>
      <c r="N228" s="225" t="s">
        <v>38</v>
      </c>
      <c r="O228" s="226">
        <v>0.032000000000000001</v>
      </c>
      <c r="P228" s="226">
        <f>O228*H228</f>
        <v>0.79564800000000002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1193.47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1193.47</v>
      </c>
      <c r="BL228" s="14" t="s">
        <v>288</v>
      </c>
      <c r="BM228" s="228" t="s">
        <v>734</v>
      </c>
    </row>
    <row r="229" s="2" customFormat="1" ht="21.75" customHeight="1">
      <c r="A229" s="29"/>
      <c r="B229" s="30"/>
      <c r="C229" s="217" t="s">
        <v>650</v>
      </c>
      <c r="D229" s="217" t="s">
        <v>284</v>
      </c>
      <c r="E229" s="218" t="s">
        <v>736</v>
      </c>
      <c r="F229" s="219" t="s">
        <v>737</v>
      </c>
      <c r="G229" s="220" t="s">
        <v>429</v>
      </c>
      <c r="H229" s="221">
        <v>248.63999999999999</v>
      </c>
      <c r="I229" s="222">
        <v>12.300000000000001</v>
      </c>
      <c r="J229" s="222">
        <f>ROUND(I229*H229,2)</f>
        <v>3058.27</v>
      </c>
      <c r="K229" s="223"/>
      <c r="L229" s="35"/>
      <c r="M229" s="224" t="s">
        <v>1</v>
      </c>
      <c r="N229" s="225" t="s">
        <v>38</v>
      </c>
      <c r="O229" s="226">
        <v>0.0030000000000000001</v>
      </c>
      <c r="P229" s="226">
        <f>O229*H229</f>
        <v>0.74592000000000003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3058.27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3058.27</v>
      </c>
      <c r="BL229" s="14" t="s">
        <v>288</v>
      </c>
      <c r="BM229" s="228" t="s">
        <v>738</v>
      </c>
    </row>
    <row r="230" s="2" customFormat="1" ht="21.75" customHeight="1">
      <c r="A230" s="29"/>
      <c r="B230" s="30"/>
      <c r="C230" s="217" t="s">
        <v>654</v>
      </c>
      <c r="D230" s="217" t="s">
        <v>284</v>
      </c>
      <c r="E230" s="218" t="s">
        <v>740</v>
      </c>
      <c r="F230" s="219" t="s">
        <v>741</v>
      </c>
      <c r="G230" s="220" t="s">
        <v>429</v>
      </c>
      <c r="H230" s="221">
        <v>156.31</v>
      </c>
      <c r="I230" s="222">
        <v>165</v>
      </c>
      <c r="J230" s="222">
        <f>ROUND(I230*H230,2)</f>
        <v>25791.150000000001</v>
      </c>
      <c r="K230" s="223"/>
      <c r="L230" s="35"/>
      <c r="M230" s="224" t="s">
        <v>1</v>
      </c>
      <c r="N230" s="225" t="s">
        <v>38</v>
      </c>
      <c r="O230" s="226">
        <v>0.159</v>
      </c>
      <c r="P230" s="226">
        <f>O230*H230</f>
        <v>24.853290000000001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25791.150000000001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25791.150000000001</v>
      </c>
      <c r="BL230" s="14" t="s">
        <v>288</v>
      </c>
      <c r="BM230" s="228" t="s">
        <v>742</v>
      </c>
    </row>
    <row r="231" s="2" customFormat="1" ht="16.5" customHeight="1">
      <c r="A231" s="29"/>
      <c r="B231" s="30"/>
      <c r="C231" s="217" t="s">
        <v>658</v>
      </c>
      <c r="D231" s="217" t="s">
        <v>284</v>
      </c>
      <c r="E231" s="218" t="s">
        <v>744</v>
      </c>
      <c r="F231" s="219" t="s">
        <v>745</v>
      </c>
      <c r="G231" s="220" t="s">
        <v>429</v>
      </c>
      <c r="H231" s="221">
        <v>101.63500000000001</v>
      </c>
      <c r="I231" s="222">
        <v>11.1</v>
      </c>
      <c r="J231" s="222">
        <f>ROUND(I231*H231,2)</f>
        <v>1128.1500000000001</v>
      </c>
      <c r="K231" s="223"/>
      <c r="L231" s="35"/>
      <c r="M231" s="224" t="s">
        <v>1</v>
      </c>
      <c r="N231" s="225" t="s">
        <v>38</v>
      </c>
      <c r="O231" s="226">
        <v>0.0060000000000000001</v>
      </c>
      <c r="P231" s="226">
        <f>O231*H231</f>
        <v>0.60981000000000007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1128.1500000000001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1128.1500000000001</v>
      </c>
      <c r="BL231" s="14" t="s">
        <v>288</v>
      </c>
      <c r="BM231" s="228" t="s">
        <v>801</v>
      </c>
    </row>
    <row r="232" s="2" customFormat="1" ht="44.25" customHeight="1">
      <c r="A232" s="29"/>
      <c r="B232" s="30"/>
      <c r="C232" s="217" t="s">
        <v>662</v>
      </c>
      <c r="D232" s="217" t="s">
        <v>284</v>
      </c>
      <c r="E232" s="218" t="s">
        <v>748</v>
      </c>
      <c r="F232" s="219" t="s">
        <v>749</v>
      </c>
      <c r="G232" s="220" t="s">
        <v>429</v>
      </c>
      <c r="H232" s="221">
        <v>133.62000000000001</v>
      </c>
      <c r="I232" s="222">
        <v>253</v>
      </c>
      <c r="J232" s="222">
        <f>ROUND(I232*H232,2)</f>
        <v>33805.860000000001</v>
      </c>
      <c r="K232" s="223"/>
      <c r="L232" s="35"/>
      <c r="M232" s="224" t="s">
        <v>1</v>
      </c>
      <c r="N232" s="225" t="s">
        <v>38</v>
      </c>
      <c r="O232" s="226">
        <v>0</v>
      </c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33805.860000000001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33805.860000000001</v>
      </c>
      <c r="BL232" s="14" t="s">
        <v>288</v>
      </c>
      <c r="BM232" s="228" t="s">
        <v>750</v>
      </c>
    </row>
    <row r="233" s="2" customFormat="1" ht="44.25" customHeight="1">
      <c r="A233" s="29"/>
      <c r="B233" s="30"/>
      <c r="C233" s="217" t="s">
        <v>666</v>
      </c>
      <c r="D233" s="217" t="s">
        <v>284</v>
      </c>
      <c r="E233" s="218" t="s">
        <v>752</v>
      </c>
      <c r="F233" s="219" t="s">
        <v>753</v>
      </c>
      <c r="G233" s="220" t="s">
        <v>429</v>
      </c>
      <c r="H233" s="221">
        <v>12.432</v>
      </c>
      <c r="I233" s="222">
        <v>505</v>
      </c>
      <c r="J233" s="222">
        <f>ROUND(I233*H233,2)</f>
        <v>6278.1599999999999</v>
      </c>
      <c r="K233" s="223"/>
      <c r="L233" s="35"/>
      <c r="M233" s="224" t="s">
        <v>1</v>
      </c>
      <c r="N233" s="225" t="s">
        <v>38</v>
      </c>
      <c r="O233" s="226">
        <v>0</v>
      </c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6278.1599999999999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6278.1599999999999</v>
      </c>
      <c r="BL233" s="14" t="s">
        <v>288</v>
      </c>
      <c r="BM233" s="228" t="s">
        <v>754</v>
      </c>
    </row>
    <row r="234" s="12" customFormat="1" ht="22.8" customHeight="1">
      <c r="A234" s="12"/>
      <c r="B234" s="202"/>
      <c r="C234" s="203"/>
      <c r="D234" s="204" t="s">
        <v>72</v>
      </c>
      <c r="E234" s="215" t="s">
        <v>755</v>
      </c>
      <c r="F234" s="215" t="s">
        <v>756</v>
      </c>
      <c r="G234" s="203"/>
      <c r="H234" s="203"/>
      <c r="I234" s="203"/>
      <c r="J234" s="216">
        <f>BK234</f>
        <v>496093.84999999998</v>
      </c>
      <c r="K234" s="203"/>
      <c r="L234" s="207"/>
      <c r="M234" s="208"/>
      <c r="N234" s="209"/>
      <c r="O234" s="209"/>
      <c r="P234" s="210">
        <f>P235</f>
        <v>768.81560000000002</v>
      </c>
      <c r="Q234" s="209"/>
      <c r="R234" s="210">
        <f>R235</f>
        <v>0</v>
      </c>
      <c r="S234" s="209"/>
      <c r="T234" s="211">
        <f>T235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12" t="s">
        <v>80</v>
      </c>
      <c r="AT234" s="213" t="s">
        <v>72</v>
      </c>
      <c r="AU234" s="213" t="s">
        <v>80</v>
      </c>
      <c r="AY234" s="212" t="s">
        <v>282</v>
      </c>
      <c r="BK234" s="214">
        <f>BK235</f>
        <v>496093.84999999998</v>
      </c>
    </row>
    <row r="235" s="2" customFormat="1" ht="21.75" customHeight="1">
      <c r="A235" s="29"/>
      <c r="B235" s="30"/>
      <c r="C235" s="217" t="s">
        <v>670</v>
      </c>
      <c r="D235" s="217" t="s">
        <v>284</v>
      </c>
      <c r="E235" s="218" t="s">
        <v>758</v>
      </c>
      <c r="F235" s="219" t="s">
        <v>759</v>
      </c>
      <c r="G235" s="220" t="s">
        <v>429</v>
      </c>
      <c r="H235" s="221">
        <v>519.47000000000003</v>
      </c>
      <c r="I235" s="222">
        <v>955</v>
      </c>
      <c r="J235" s="222">
        <f>ROUND(I235*H235,2)</f>
        <v>496093.84999999998</v>
      </c>
      <c r="K235" s="223"/>
      <c r="L235" s="35"/>
      <c r="M235" s="240" t="s">
        <v>1</v>
      </c>
      <c r="N235" s="241" t="s">
        <v>38</v>
      </c>
      <c r="O235" s="242">
        <v>1.48</v>
      </c>
      <c r="P235" s="242">
        <f>O235*H235</f>
        <v>768.81560000000002</v>
      </c>
      <c r="Q235" s="242">
        <v>0</v>
      </c>
      <c r="R235" s="242">
        <f>Q235*H235</f>
        <v>0</v>
      </c>
      <c r="S235" s="242">
        <v>0</v>
      </c>
      <c r="T235" s="243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496093.84999999998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496093.84999999998</v>
      </c>
      <c r="BL235" s="14" t="s">
        <v>288</v>
      </c>
      <c r="BM235" s="228" t="s">
        <v>802</v>
      </c>
    </row>
    <row r="236" s="2" customFormat="1" ht="6.96" customHeight="1">
      <c r="A236" s="29"/>
      <c r="B236" s="56"/>
      <c r="C236" s="57"/>
      <c r="D236" s="57"/>
      <c r="E236" s="57"/>
      <c r="F236" s="57"/>
      <c r="G236" s="57"/>
      <c r="H236" s="57"/>
      <c r="I236" s="57"/>
      <c r="J236" s="57"/>
      <c r="K236" s="57"/>
      <c r="L236" s="35"/>
      <c r="M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</row>
  </sheetData>
  <sheetProtection sheet="1" autoFilter="0" formatColumns="0" formatRows="0" objects="1" scenarios="1" spinCount="100000" saltValue="CO+Xb1elJeKTqdVq6kydIwq03THYkrd/bjIfmDIyRCiTitxOaOGYBmu4Ulkr/XeqkPCyqKvRFs7aT58ZJchswQ==" hashValue="7mqHIB+hRt1YwxOHVxCGi/ASXKg55R/mfsWalnA419klB0h/T7O4OwsQRn4uNovsvNcQmqikxsDm5y8G4NukwQ==" algorithmName="SHA-512" password="CC35"/>
  <autoFilter ref="C129:K23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178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2292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2349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ROUND(J125, 2)</f>
        <v>381727.40000000002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ROUND((SUM(BE125:BE142)),  2)</f>
        <v>381727.40000000002</v>
      </c>
      <c r="G37" s="29"/>
      <c r="H37" s="29"/>
      <c r="I37" s="155">
        <v>0.20999999999999999</v>
      </c>
      <c r="J37" s="154">
        <f>ROUND(((SUM(BE125:BE142))*I37),  2)</f>
        <v>80162.75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ROUND((SUM(BF125:BF142)),  2)</f>
        <v>0</v>
      </c>
      <c r="G38" s="29"/>
      <c r="H38" s="29"/>
      <c r="I38" s="155">
        <v>0.14999999999999999</v>
      </c>
      <c r="J38" s="154">
        <f>ROUND(((SUM(BF125:BF142))*I38),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ROUND((SUM(BG125:BG142)),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ROUND((SUM(BH125:BH142)),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ROUND((SUM(BI125:BI142)),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461890.15000000002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2292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003.2-2 - ČSOV 2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J125</f>
        <v>381727.40000000002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2294</v>
      </c>
      <c r="E101" s="182"/>
      <c r="F101" s="182"/>
      <c r="G101" s="182"/>
      <c r="H101" s="182"/>
      <c r="I101" s="182"/>
      <c r="J101" s="183">
        <f>J126</f>
        <v>381727.40000000002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29"/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53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="2" customFormat="1" ht="6.96" customHeight="1">
      <c r="A103" s="29"/>
      <c r="B103" s="56"/>
      <c r="C103" s="57"/>
      <c r="D103" s="57"/>
      <c r="E103" s="57"/>
      <c r="F103" s="57"/>
      <c r="G103" s="57"/>
      <c r="H103" s="57"/>
      <c r="I103" s="57"/>
      <c r="J103" s="57"/>
      <c r="K103" s="57"/>
      <c r="L103" s="53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7" s="2" customFormat="1" ht="6.96" customHeight="1">
      <c r="A107" s="29"/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24.96" customHeight="1">
      <c r="A108" s="29"/>
      <c r="B108" s="30"/>
      <c r="C108" s="20" t="s">
        <v>267</v>
      </c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6.96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12" customHeight="1">
      <c r="A110" s="29"/>
      <c r="B110" s="30"/>
      <c r="C110" s="26" t="s">
        <v>14</v>
      </c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26.25" customHeight="1">
      <c r="A111" s="29"/>
      <c r="B111" s="30"/>
      <c r="C111" s="31"/>
      <c r="D111" s="31"/>
      <c r="E111" s="174" t="str">
        <f>E7</f>
        <v>Kanalizace a ČOV pro obec Horní Kruty, místní část Dolní Kruty, Přestavlky a Bohouňovice II</v>
      </c>
      <c r="F111" s="26"/>
      <c r="G111" s="26"/>
      <c r="H111" s="26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1" customFormat="1" ht="12" customHeight="1">
      <c r="B112" s="18"/>
      <c r="C112" s="26" t="s">
        <v>246</v>
      </c>
      <c r="D112" s="19"/>
      <c r="E112" s="19"/>
      <c r="F112" s="19"/>
      <c r="G112" s="19"/>
      <c r="H112" s="19"/>
      <c r="I112" s="19"/>
      <c r="J112" s="19"/>
      <c r="K112" s="19"/>
      <c r="L112" s="17"/>
    </row>
    <row r="113" s="1" customFormat="1" ht="16.5" customHeight="1">
      <c r="B113" s="18"/>
      <c r="C113" s="19"/>
      <c r="D113" s="19"/>
      <c r="E113" s="174" t="s">
        <v>1821</v>
      </c>
      <c r="F113" s="19"/>
      <c r="G113" s="19"/>
      <c r="H113" s="19"/>
      <c r="I113" s="19"/>
      <c r="J113" s="19"/>
      <c r="K113" s="19"/>
      <c r="L113" s="17"/>
    </row>
    <row r="114" s="1" customFormat="1" ht="12" customHeight="1">
      <c r="B114" s="18"/>
      <c r="C114" s="26" t="s">
        <v>248</v>
      </c>
      <c r="D114" s="19"/>
      <c r="E114" s="19"/>
      <c r="F114" s="19"/>
      <c r="G114" s="19"/>
      <c r="H114" s="19"/>
      <c r="I114" s="19"/>
      <c r="J114" s="19"/>
      <c r="K114" s="19"/>
      <c r="L114" s="17"/>
    </row>
    <row r="115" s="2" customFormat="1" ht="16.5" customHeight="1">
      <c r="A115" s="29"/>
      <c r="B115" s="30"/>
      <c r="C115" s="31"/>
      <c r="D115" s="31"/>
      <c r="E115" s="244" t="s">
        <v>2292</v>
      </c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1823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6.5" customHeight="1">
      <c r="A117" s="29"/>
      <c r="B117" s="30"/>
      <c r="C117" s="31"/>
      <c r="D117" s="31"/>
      <c r="E117" s="66" t="str">
        <f>E13</f>
        <v>003.2-2 - ČSOV 2</v>
      </c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18</v>
      </c>
      <c r="D119" s="31"/>
      <c r="E119" s="31"/>
      <c r="F119" s="23" t="str">
        <f>F16</f>
        <v>Horní Kruty, místní část Dolní Kruty, Přestavlky a</v>
      </c>
      <c r="G119" s="31"/>
      <c r="H119" s="31"/>
      <c r="I119" s="26" t="s">
        <v>20</v>
      </c>
      <c r="J119" s="69" t="str">
        <f>IF(J16="","",J16)</f>
        <v>10. 2. 2021</v>
      </c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40.05" customHeight="1">
      <c r="A121" s="29"/>
      <c r="B121" s="30"/>
      <c r="C121" s="26" t="s">
        <v>22</v>
      </c>
      <c r="D121" s="31"/>
      <c r="E121" s="31"/>
      <c r="F121" s="23" t="str">
        <f>E19</f>
        <v>Obec Horní Kruty</v>
      </c>
      <c r="G121" s="31"/>
      <c r="H121" s="31"/>
      <c r="I121" s="26" t="s">
        <v>28</v>
      </c>
      <c r="J121" s="27" t="str">
        <f>E25</f>
        <v>Vodohospodářské inženýrské služby a.s.</v>
      </c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5.15" customHeight="1">
      <c r="A122" s="29"/>
      <c r="B122" s="30"/>
      <c r="C122" s="26" t="s">
        <v>26</v>
      </c>
      <c r="D122" s="31"/>
      <c r="E122" s="31"/>
      <c r="F122" s="23" t="str">
        <f>IF(E22="","",E22)</f>
        <v xml:space="preserve"> </v>
      </c>
      <c r="G122" s="31"/>
      <c r="H122" s="31"/>
      <c r="I122" s="26" t="s">
        <v>31</v>
      </c>
      <c r="J122" s="27" t="str">
        <f>E28</f>
        <v xml:space="preserve"> </v>
      </c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0.32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11" customFormat="1" ht="29.28" customHeight="1">
      <c r="A124" s="190"/>
      <c r="B124" s="191"/>
      <c r="C124" s="192" t="s">
        <v>268</v>
      </c>
      <c r="D124" s="193" t="s">
        <v>58</v>
      </c>
      <c r="E124" s="193" t="s">
        <v>54</v>
      </c>
      <c r="F124" s="193" t="s">
        <v>55</v>
      </c>
      <c r="G124" s="193" t="s">
        <v>269</v>
      </c>
      <c r="H124" s="193" t="s">
        <v>270</v>
      </c>
      <c r="I124" s="193" t="s">
        <v>271</v>
      </c>
      <c r="J124" s="194" t="s">
        <v>252</v>
      </c>
      <c r="K124" s="195" t="s">
        <v>272</v>
      </c>
      <c r="L124" s="196"/>
      <c r="M124" s="90" t="s">
        <v>1</v>
      </c>
      <c r="N124" s="91" t="s">
        <v>37</v>
      </c>
      <c r="O124" s="91" t="s">
        <v>273</v>
      </c>
      <c r="P124" s="91" t="s">
        <v>274</v>
      </c>
      <c r="Q124" s="91" t="s">
        <v>275</v>
      </c>
      <c r="R124" s="91" t="s">
        <v>276</v>
      </c>
      <c r="S124" s="91" t="s">
        <v>277</v>
      </c>
      <c r="T124" s="92" t="s">
        <v>278</v>
      </c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</row>
    <row r="125" s="2" customFormat="1" ht="22.8" customHeight="1">
      <c r="A125" s="29"/>
      <c r="B125" s="30"/>
      <c r="C125" s="97" t="s">
        <v>279</v>
      </c>
      <c r="D125" s="31"/>
      <c r="E125" s="31"/>
      <c r="F125" s="31"/>
      <c r="G125" s="31"/>
      <c r="H125" s="31"/>
      <c r="I125" s="31"/>
      <c r="J125" s="197">
        <f>BK125</f>
        <v>381727.40000000002</v>
      </c>
      <c r="K125" s="31"/>
      <c r="L125" s="35"/>
      <c r="M125" s="93"/>
      <c r="N125" s="198"/>
      <c r="O125" s="94"/>
      <c r="P125" s="199">
        <f>P126</f>
        <v>0</v>
      </c>
      <c r="Q125" s="94"/>
      <c r="R125" s="199">
        <f>R126</f>
        <v>0</v>
      </c>
      <c r="S125" s="94"/>
      <c r="T125" s="200">
        <f>T126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72</v>
      </c>
      <c r="AU125" s="14" t="s">
        <v>254</v>
      </c>
      <c r="BK125" s="201">
        <f>BK126</f>
        <v>381727.40000000002</v>
      </c>
    </row>
    <row r="126" s="12" customFormat="1" ht="25.92" customHeight="1">
      <c r="A126" s="12"/>
      <c r="B126" s="202"/>
      <c r="C126" s="203"/>
      <c r="D126" s="204" t="s">
        <v>72</v>
      </c>
      <c r="E126" s="205" t="s">
        <v>2295</v>
      </c>
      <c r="F126" s="205" t="s">
        <v>2296</v>
      </c>
      <c r="G126" s="203"/>
      <c r="H126" s="203"/>
      <c r="I126" s="203"/>
      <c r="J126" s="206">
        <f>BK126</f>
        <v>381727.40000000002</v>
      </c>
      <c r="K126" s="203"/>
      <c r="L126" s="207"/>
      <c r="M126" s="208"/>
      <c r="N126" s="209"/>
      <c r="O126" s="209"/>
      <c r="P126" s="210">
        <f>SUM(P127:P142)</f>
        <v>0</v>
      </c>
      <c r="Q126" s="209"/>
      <c r="R126" s="210">
        <f>SUM(R127:R142)</f>
        <v>0</v>
      </c>
      <c r="S126" s="209"/>
      <c r="T126" s="211">
        <f>SUM(T127:T142)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2" t="s">
        <v>80</v>
      </c>
      <c r="AT126" s="213" t="s">
        <v>72</v>
      </c>
      <c r="AU126" s="213" t="s">
        <v>73</v>
      </c>
      <c r="AY126" s="212" t="s">
        <v>282</v>
      </c>
      <c r="BK126" s="214">
        <f>SUM(BK127:BK142)</f>
        <v>381727.40000000002</v>
      </c>
    </row>
    <row r="127" s="2" customFormat="1" ht="44.25" customHeight="1">
      <c r="A127" s="29"/>
      <c r="B127" s="30"/>
      <c r="C127" s="217" t="s">
        <v>80</v>
      </c>
      <c r="D127" s="217" t="s">
        <v>284</v>
      </c>
      <c r="E127" s="218" t="s">
        <v>2350</v>
      </c>
      <c r="F127" s="219" t="s">
        <v>2351</v>
      </c>
      <c r="G127" s="220" t="s">
        <v>1417</v>
      </c>
      <c r="H127" s="221">
        <v>2</v>
      </c>
      <c r="I127" s="222">
        <v>85800</v>
      </c>
      <c r="J127" s="222">
        <f>ROUND(I127*H127,2)</f>
        <v>171600</v>
      </c>
      <c r="K127" s="223"/>
      <c r="L127" s="35"/>
      <c r="M127" s="224" t="s">
        <v>1</v>
      </c>
      <c r="N127" s="225" t="s">
        <v>38</v>
      </c>
      <c r="O127" s="226">
        <v>0</v>
      </c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228" t="s">
        <v>544</v>
      </c>
      <c r="AT127" s="228" t="s">
        <v>284</v>
      </c>
      <c r="AU127" s="228" t="s">
        <v>80</v>
      </c>
      <c r="AY127" s="14" t="s">
        <v>282</v>
      </c>
      <c r="BE127" s="229">
        <f>IF(N127="základní",J127,0)</f>
        <v>171600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4" t="s">
        <v>80</v>
      </c>
      <c r="BK127" s="229">
        <f>ROUND(I127*H127,2)</f>
        <v>171600</v>
      </c>
      <c r="BL127" s="14" t="s">
        <v>544</v>
      </c>
      <c r="BM127" s="228" t="s">
        <v>2352</v>
      </c>
    </row>
    <row r="128" s="2" customFormat="1" ht="21.75" customHeight="1">
      <c r="A128" s="29"/>
      <c r="B128" s="30"/>
      <c r="C128" s="217" t="s">
        <v>82</v>
      </c>
      <c r="D128" s="217" t="s">
        <v>284</v>
      </c>
      <c r="E128" s="218" t="s">
        <v>2353</v>
      </c>
      <c r="F128" s="219" t="s">
        <v>2354</v>
      </c>
      <c r="G128" s="220" t="s">
        <v>719</v>
      </c>
      <c r="H128" s="221">
        <v>4</v>
      </c>
      <c r="I128" s="222">
        <v>1540</v>
      </c>
      <c r="J128" s="222">
        <f>ROUND(I128*H128,2)</f>
        <v>6160</v>
      </c>
      <c r="K128" s="223"/>
      <c r="L128" s="35"/>
      <c r="M128" s="224" t="s">
        <v>1</v>
      </c>
      <c r="N128" s="225" t="s">
        <v>38</v>
      </c>
      <c r="O128" s="226">
        <v>0</v>
      </c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544</v>
      </c>
      <c r="AT128" s="228" t="s">
        <v>284</v>
      </c>
      <c r="AU128" s="228" t="s">
        <v>80</v>
      </c>
      <c r="AY128" s="14" t="s">
        <v>282</v>
      </c>
      <c r="BE128" s="229">
        <f>IF(N128="základní",J128,0)</f>
        <v>6160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6160</v>
      </c>
      <c r="BL128" s="14" t="s">
        <v>544</v>
      </c>
      <c r="BM128" s="228" t="s">
        <v>2355</v>
      </c>
    </row>
    <row r="129" s="2" customFormat="1" ht="21.75" customHeight="1">
      <c r="A129" s="29"/>
      <c r="B129" s="30"/>
      <c r="C129" s="217" t="s">
        <v>155</v>
      </c>
      <c r="D129" s="217" t="s">
        <v>284</v>
      </c>
      <c r="E129" s="218" t="s">
        <v>2304</v>
      </c>
      <c r="F129" s="219" t="s">
        <v>2305</v>
      </c>
      <c r="G129" s="220" t="s">
        <v>322</v>
      </c>
      <c r="H129" s="221">
        <v>8.5999999999999996</v>
      </c>
      <c r="I129" s="222">
        <v>1089</v>
      </c>
      <c r="J129" s="222">
        <f>ROUND(I129*H129,2)</f>
        <v>9365.3999999999996</v>
      </c>
      <c r="K129" s="223"/>
      <c r="L129" s="35"/>
      <c r="M129" s="224" t="s">
        <v>1</v>
      </c>
      <c r="N129" s="225" t="s">
        <v>38</v>
      </c>
      <c r="O129" s="226">
        <v>0</v>
      </c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544</v>
      </c>
      <c r="AT129" s="228" t="s">
        <v>284</v>
      </c>
      <c r="AU129" s="228" t="s">
        <v>80</v>
      </c>
      <c r="AY129" s="14" t="s">
        <v>282</v>
      </c>
      <c r="BE129" s="229">
        <f>IF(N129="základní",J129,0)</f>
        <v>9365.3999999999996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9365.3999999999996</v>
      </c>
      <c r="BL129" s="14" t="s">
        <v>544</v>
      </c>
      <c r="BM129" s="228" t="s">
        <v>2356</v>
      </c>
    </row>
    <row r="130" s="2" customFormat="1" ht="16.5" customHeight="1">
      <c r="A130" s="29"/>
      <c r="B130" s="30"/>
      <c r="C130" s="217" t="s">
        <v>288</v>
      </c>
      <c r="D130" s="217" t="s">
        <v>284</v>
      </c>
      <c r="E130" s="218" t="s">
        <v>2307</v>
      </c>
      <c r="F130" s="219" t="s">
        <v>2308</v>
      </c>
      <c r="G130" s="220" t="s">
        <v>719</v>
      </c>
      <c r="H130" s="221">
        <v>2</v>
      </c>
      <c r="I130" s="222">
        <v>9240</v>
      </c>
      <c r="J130" s="222">
        <f>ROUND(I130*H130,2)</f>
        <v>18480</v>
      </c>
      <c r="K130" s="223"/>
      <c r="L130" s="35"/>
      <c r="M130" s="224" t="s">
        <v>1</v>
      </c>
      <c r="N130" s="225" t="s">
        <v>38</v>
      </c>
      <c r="O130" s="226">
        <v>0</v>
      </c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544</v>
      </c>
      <c r="AT130" s="228" t="s">
        <v>284</v>
      </c>
      <c r="AU130" s="228" t="s">
        <v>80</v>
      </c>
      <c r="AY130" s="14" t="s">
        <v>282</v>
      </c>
      <c r="BE130" s="229">
        <f>IF(N130="základní",J130,0)</f>
        <v>18480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18480</v>
      </c>
      <c r="BL130" s="14" t="s">
        <v>544</v>
      </c>
      <c r="BM130" s="228" t="s">
        <v>2357</v>
      </c>
    </row>
    <row r="131" s="2" customFormat="1" ht="16.5" customHeight="1">
      <c r="A131" s="29"/>
      <c r="B131" s="30"/>
      <c r="C131" s="217" t="s">
        <v>299</v>
      </c>
      <c r="D131" s="217" t="s">
        <v>284</v>
      </c>
      <c r="E131" s="218" t="s">
        <v>2310</v>
      </c>
      <c r="F131" s="219" t="s">
        <v>2311</v>
      </c>
      <c r="G131" s="220" t="s">
        <v>719</v>
      </c>
      <c r="H131" s="221">
        <v>2</v>
      </c>
      <c r="I131" s="222">
        <v>6380</v>
      </c>
      <c r="J131" s="222">
        <f>ROUND(I131*H131,2)</f>
        <v>12760</v>
      </c>
      <c r="K131" s="223"/>
      <c r="L131" s="35"/>
      <c r="M131" s="224" t="s">
        <v>1</v>
      </c>
      <c r="N131" s="225" t="s">
        <v>38</v>
      </c>
      <c r="O131" s="226">
        <v>0</v>
      </c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544</v>
      </c>
      <c r="AT131" s="228" t="s">
        <v>284</v>
      </c>
      <c r="AU131" s="228" t="s">
        <v>80</v>
      </c>
      <c r="AY131" s="14" t="s">
        <v>282</v>
      </c>
      <c r="BE131" s="229">
        <f>IF(N131="základní",J131,0)</f>
        <v>12760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12760</v>
      </c>
      <c r="BL131" s="14" t="s">
        <v>544</v>
      </c>
      <c r="BM131" s="228" t="s">
        <v>2358</v>
      </c>
    </row>
    <row r="132" s="2" customFormat="1" ht="16.5" customHeight="1">
      <c r="A132" s="29"/>
      <c r="B132" s="30"/>
      <c r="C132" s="217" t="s">
        <v>303</v>
      </c>
      <c r="D132" s="217" t="s">
        <v>284</v>
      </c>
      <c r="E132" s="218" t="s">
        <v>2313</v>
      </c>
      <c r="F132" s="219" t="s">
        <v>2314</v>
      </c>
      <c r="G132" s="220" t="s">
        <v>719</v>
      </c>
      <c r="H132" s="221">
        <v>1</v>
      </c>
      <c r="I132" s="222">
        <v>1320</v>
      </c>
      <c r="J132" s="222">
        <f>ROUND(I132*H132,2)</f>
        <v>1320</v>
      </c>
      <c r="K132" s="223"/>
      <c r="L132" s="35"/>
      <c r="M132" s="224" t="s">
        <v>1</v>
      </c>
      <c r="N132" s="225" t="s">
        <v>38</v>
      </c>
      <c r="O132" s="226">
        <v>0</v>
      </c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544</v>
      </c>
      <c r="AT132" s="228" t="s">
        <v>284</v>
      </c>
      <c r="AU132" s="228" t="s">
        <v>80</v>
      </c>
      <c r="AY132" s="14" t="s">
        <v>282</v>
      </c>
      <c r="BE132" s="229">
        <f>IF(N132="základní",J132,0)</f>
        <v>1320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1320</v>
      </c>
      <c r="BL132" s="14" t="s">
        <v>544</v>
      </c>
      <c r="BM132" s="228" t="s">
        <v>2359</v>
      </c>
    </row>
    <row r="133" s="2" customFormat="1" ht="16.5" customHeight="1">
      <c r="A133" s="29"/>
      <c r="B133" s="30"/>
      <c r="C133" s="217" t="s">
        <v>307</v>
      </c>
      <c r="D133" s="217" t="s">
        <v>284</v>
      </c>
      <c r="E133" s="218" t="s">
        <v>2316</v>
      </c>
      <c r="F133" s="219" t="s">
        <v>2317</v>
      </c>
      <c r="G133" s="220" t="s">
        <v>719</v>
      </c>
      <c r="H133" s="221">
        <v>1</v>
      </c>
      <c r="I133" s="222">
        <v>2640</v>
      </c>
      <c r="J133" s="222">
        <f>ROUND(I133*H133,2)</f>
        <v>2640</v>
      </c>
      <c r="K133" s="223"/>
      <c r="L133" s="35"/>
      <c r="M133" s="224" t="s">
        <v>1</v>
      </c>
      <c r="N133" s="225" t="s">
        <v>38</v>
      </c>
      <c r="O133" s="226">
        <v>0</v>
      </c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544</v>
      </c>
      <c r="AT133" s="228" t="s">
        <v>284</v>
      </c>
      <c r="AU133" s="228" t="s">
        <v>80</v>
      </c>
      <c r="AY133" s="14" t="s">
        <v>282</v>
      </c>
      <c r="BE133" s="229">
        <f>IF(N133="základní",J133,0)</f>
        <v>2640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2640</v>
      </c>
      <c r="BL133" s="14" t="s">
        <v>544</v>
      </c>
      <c r="BM133" s="228" t="s">
        <v>2360</v>
      </c>
    </row>
    <row r="134" s="2" customFormat="1" ht="21.75" customHeight="1">
      <c r="A134" s="29"/>
      <c r="B134" s="30"/>
      <c r="C134" s="217" t="s">
        <v>311</v>
      </c>
      <c r="D134" s="217" t="s">
        <v>284</v>
      </c>
      <c r="E134" s="218" t="s">
        <v>2319</v>
      </c>
      <c r="F134" s="219" t="s">
        <v>2320</v>
      </c>
      <c r="G134" s="220" t="s">
        <v>719</v>
      </c>
      <c r="H134" s="221">
        <v>1</v>
      </c>
      <c r="I134" s="222">
        <v>46200</v>
      </c>
      <c r="J134" s="222">
        <f>ROUND(I134*H134,2)</f>
        <v>46200</v>
      </c>
      <c r="K134" s="223"/>
      <c r="L134" s="35"/>
      <c r="M134" s="224" t="s">
        <v>1</v>
      </c>
      <c r="N134" s="225" t="s">
        <v>38</v>
      </c>
      <c r="O134" s="226">
        <v>0</v>
      </c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544</v>
      </c>
      <c r="AT134" s="228" t="s">
        <v>284</v>
      </c>
      <c r="AU134" s="228" t="s">
        <v>80</v>
      </c>
      <c r="AY134" s="14" t="s">
        <v>282</v>
      </c>
      <c r="BE134" s="229">
        <f>IF(N134="základní",J134,0)</f>
        <v>46200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46200</v>
      </c>
      <c r="BL134" s="14" t="s">
        <v>544</v>
      </c>
      <c r="BM134" s="228" t="s">
        <v>2361</v>
      </c>
    </row>
    <row r="135" s="2" customFormat="1" ht="16.5" customHeight="1">
      <c r="A135" s="29"/>
      <c r="B135" s="30"/>
      <c r="C135" s="217" t="s">
        <v>315</v>
      </c>
      <c r="D135" s="217" t="s">
        <v>284</v>
      </c>
      <c r="E135" s="218" t="s">
        <v>2322</v>
      </c>
      <c r="F135" s="219" t="s">
        <v>2323</v>
      </c>
      <c r="G135" s="220" t="s">
        <v>719</v>
      </c>
      <c r="H135" s="221">
        <v>1</v>
      </c>
      <c r="I135" s="222">
        <v>3850</v>
      </c>
      <c r="J135" s="222">
        <f>ROUND(I135*H135,2)</f>
        <v>3850</v>
      </c>
      <c r="K135" s="223"/>
      <c r="L135" s="35"/>
      <c r="M135" s="224" t="s">
        <v>1</v>
      </c>
      <c r="N135" s="225" t="s">
        <v>38</v>
      </c>
      <c r="O135" s="226">
        <v>0</v>
      </c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544</v>
      </c>
      <c r="AT135" s="228" t="s">
        <v>284</v>
      </c>
      <c r="AU135" s="228" t="s">
        <v>80</v>
      </c>
      <c r="AY135" s="14" t="s">
        <v>282</v>
      </c>
      <c r="BE135" s="229">
        <f>IF(N135="základní",J135,0)</f>
        <v>3850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3850</v>
      </c>
      <c r="BL135" s="14" t="s">
        <v>544</v>
      </c>
      <c r="BM135" s="228" t="s">
        <v>2362</v>
      </c>
    </row>
    <row r="136" s="2" customFormat="1" ht="16.5" customHeight="1">
      <c r="A136" s="29"/>
      <c r="B136" s="30"/>
      <c r="C136" s="217" t="s">
        <v>319</v>
      </c>
      <c r="D136" s="217" t="s">
        <v>284</v>
      </c>
      <c r="E136" s="218" t="s">
        <v>2325</v>
      </c>
      <c r="F136" s="219" t="s">
        <v>2326</v>
      </c>
      <c r="G136" s="220" t="s">
        <v>322</v>
      </c>
      <c r="H136" s="221">
        <v>1.8999999999999999</v>
      </c>
      <c r="I136" s="222">
        <v>2640</v>
      </c>
      <c r="J136" s="222">
        <f>ROUND(I136*H136,2)</f>
        <v>5016</v>
      </c>
      <c r="K136" s="223"/>
      <c r="L136" s="35"/>
      <c r="M136" s="224" t="s">
        <v>1</v>
      </c>
      <c r="N136" s="225" t="s">
        <v>38</v>
      </c>
      <c r="O136" s="226">
        <v>0</v>
      </c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544</v>
      </c>
      <c r="AT136" s="228" t="s">
        <v>284</v>
      </c>
      <c r="AU136" s="228" t="s">
        <v>80</v>
      </c>
      <c r="AY136" s="14" t="s">
        <v>282</v>
      </c>
      <c r="BE136" s="229">
        <f>IF(N136="základní",J136,0)</f>
        <v>5016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5016</v>
      </c>
      <c r="BL136" s="14" t="s">
        <v>544</v>
      </c>
      <c r="BM136" s="228" t="s">
        <v>2363</v>
      </c>
    </row>
    <row r="137" s="2" customFormat="1" ht="21.75" customHeight="1">
      <c r="A137" s="29"/>
      <c r="B137" s="30"/>
      <c r="C137" s="217" t="s">
        <v>324</v>
      </c>
      <c r="D137" s="217" t="s">
        <v>284</v>
      </c>
      <c r="E137" s="218" t="s">
        <v>2328</v>
      </c>
      <c r="F137" s="219" t="s">
        <v>2329</v>
      </c>
      <c r="G137" s="220" t="s">
        <v>1417</v>
      </c>
      <c r="H137" s="221">
        <v>1</v>
      </c>
      <c r="I137" s="222">
        <v>73700</v>
      </c>
      <c r="J137" s="222">
        <f>ROUND(I137*H137,2)</f>
        <v>73700</v>
      </c>
      <c r="K137" s="223"/>
      <c r="L137" s="35"/>
      <c r="M137" s="224" t="s">
        <v>1</v>
      </c>
      <c r="N137" s="225" t="s">
        <v>38</v>
      </c>
      <c r="O137" s="226">
        <v>0</v>
      </c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544</v>
      </c>
      <c r="AT137" s="228" t="s">
        <v>284</v>
      </c>
      <c r="AU137" s="228" t="s">
        <v>80</v>
      </c>
      <c r="AY137" s="14" t="s">
        <v>282</v>
      </c>
      <c r="BE137" s="229">
        <f>IF(N137="základní",J137,0)</f>
        <v>73700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73700</v>
      </c>
      <c r="BL137" s="14" t="s">
        <v>544</v>
      </c>
      <c r="BM137" s="228" t="s">
        <v>2364</v>
      </c>
    </row>
    <row r="138" s="2" customFormat="1" ht="16.5" customHeight="1">
      <c r="A138" s="29"/>
      <c r="B138" s="30"/>
      <c r="C138" s="217" t="s">
        <v>329</v>
      </c>
      <c r="D138" s="217" t="s">
        <v>284</v>
      </c>
      <c r="E138" s="218" t="s">
        <v>2331</v>
      </c>
      <c r="F138" s="219" t="s">
        <v>2332</v>
      </c>
      <c r="G138" s="220" t="s">
        <v>322</v>
      </c>
      <c r="H138" s="221">
        <v>2.2000000000000002</v>
      </c>
      <c r="I138" s="222">
        <v>2640</v>
      </c>
      <c r="J138" s="222">
        <f>ROUND(I138*H138,2)</f>
        <v>5808</v>
      </c>
      <c r="K138" s="223"/>
      <c r="L138" s="35"/>
      <c r="M138" s="224" t="s">
        <v>1</v>
      </c>
      <c r="N138" s="225" t="s">
        <v>38</v>
      </c>
      <c r="O138" s="226">
        <v>0</v>
      </c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544</v>
      </c>
      <c r="AT138" s="228" t="s">
        <v>284</v>
      </c>
      <c r="AU138" s="228" t="s">
        <v>80</v>
      </c>
      <c r="AY138" s="14" t="s">
        <v>282</v>
      </c>
      <c r="BE138" s="229">
        <f>IF(N138="základní",J138,0)</f>
        <v>5808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5808</v>
      </c>
      <c r="BL138" s="14" t="s">
        <v>544</v>
      </c>
      <c r="BM138" s="228" t="s">
        <v>2365</v>
      </c>
    </row>
    <row r="139" s="2" customFormat="1" ht="21.75" customHeight="1">
      <c r="A139" s="29"/>
      <c r="B139" s="30"/>
      <c r="C139" s="217" t="s">
        <v>334</v>
      </c>
      <c r="D139" s="217" t="s">
        <v>284</v>
      </c>
      <c r="E139" s="218" t="s">
        <v>2334</v>
      </c>
      <c r="F139" s="219" t="s">
        <v>2335</v>
      </c>
      <c r="G139" s="220" t="s">
        <v>1417</v>
      </c>
      <c r="H139" s="221">
        <v>1</v>
      </c>
      <c r="I139" s="222">
        <v>4048</v>
      </c>
      <c r="J139" s="222">
        <f>ROUND(I139*H139,2)</f>
        <v>4048</v>
      </c>
      <c r="K139" s="223"/>
      <c r="L139" s="35"/>
      <c r="M139" s="224" t="s">
        <v>1</v>
      </c>
      <c r="N139" s="225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544</v>
      </c>
      <c r="AT139" s="228" t="s">
        <v>284</v>
      </c>
      <c r="AU139" s="228" t="s">
        <v>80</v>
      </c>
      <c r="AY139" s="14" t="s">
        <v>282</v>
      </c>
      <c r="BE139" s="229">
        <f>IF(N139="základní",J139,0)</f>
        <v>4048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4048</v>
      </c>
      <c r="BL139" s="14" t="s">
        <v>544</v>
      </c>
      <c r="BM139" s="228" t="s">
        <v>2366</v>
      </c>
    </row>
    <row r="140" s="2" customFormat="1" ht="16.5" customHeight="1">
      <c r="A140" s="29"/>
      <c r="B140" s="30"/>
      <c r="C140" s="217" t="s">
        <v>338</v>
      </c>
      <c r="D140" s="217" t="s">
        <v>284</v>
      </c>
      <c r="E140" s="218" t="s">
        <v>2337</v>
      </c>
      <c r="F140" s="219" t="s">
        <v>2338</v>
      </c>
      <c r="G140" s="220" t="s">
        <v>1417</v>
      </c>
      <c r="H140" s="221">
        <v>2</v>
      </c>
      <c r="I140" s="222">
        <v>5390</v>
      </c>
      <c r="J140" s="222">
        <f>ROUND(I140*H140,2)</f>
        <v>10780</v>
      </c>
      <c r="K140" s="223"/>
      <c r="L140" s="35"/>
      <c r="M140" s="224" t="s">
        <v>1</v>
      </c>
      <c r="N140" s="225" t="s">
        <v>38</v>
      </c>
      <c r="O140" s="226">
        <v>0</v>
      </c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544</v>
      </c>
      <c r="AT140" s="228" t="s">
        <v>284</v>
      </c>
      <c r="AU140" s="228" t="s">
        <v>80</v>
      </c>
      <c r="AY140" s="14" t="s">
        <v>282</v>
      </c>
      <c r="BE140" s="229">
        <f>IF(N140="základní",J140,0)</f>
        <v>10780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10780</v>
      </c>
      <c r="BL140" s="14" t="s">
        <v>544</v>
      </c>
      <c r="BM140" s="228" t="s">
        <v>2367</v>
      </c>
    </row>
    <row r="141" s="2" customFormat="1" ht="16.5" customHeight="1">
      <c r="A141" s="29"/>
      <c r="B141" s="30"/>
      <c r="C141" s="217" t="s">
        <v>8</v>
      </c>
      <c r="D141" s="217" t="s">
        <v>284</v>
      </c>
      <c r="E141" s="218" t="s">
        <v>2343</v>
      </c>
      <c r="F141" s="219" t="s">
        <v>2344</v>
      </c>
      <c r="G141" s="220" t="s">
        <v>1417</v>
      </c>
      <c r="H141" s="221">
        <v>1</v>
      </c>
      <c r="I141" s="222">
        <v>3500</v>
      </c>
      <c r="J141" s="222">
        <f>ROUND(I141*H141,2)</f>
        <v>3500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544</v>
      </c>
      <c r="AT141" s="228" t="s">
        <v>284</v>
      </c>
      <c r="AU141" s="228" t="s">
        <v>80</v>
      </c>
      <c r="AY141" s="14" t="s">
        <v>282</v>
      </c>
      <c r="BE141" s="229">
        <f>IF(N141="základní",J141,0)</f>
        <v>3500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3500</v>
      </c>
      <c r="BL141" s="14" t="s">
        <v>544</v>
      </c>
      <c r="BM141" s="228" t="s">
        <v>2368</v>
      </c>
    </row>
    <row r="142" s="2" customFormat="1" ht="16.5" customHeight="1">
      <c r="A142" s="29"/>
      <c r="B142" s="30"/>
      <c r="C142" s="217" t="s">
        <v>345</v>
      </c>
      <c r="D142" s="217" t="s">
        <v>284</v>
      </c>
      <c r="E142" s="218" t="s">
        <v>2346</v>
      </c>
      <c r="F142" s="219" t="s">
        <v>2347</v>
      </c>
      <c r="G142" s="220" t="s">
        <v>1417</v>
      </c>
      <c r="H142" s="221">
        <v>1</v>
      </c>
      <c r="I142" s="222">
        <v>6500</v>
      </c>
      <c r="J142" s="222">
        <f>ROUND(I142*H142,2)</f>
        <v>6500</v>
      </c>
      <c r="K142" s="223"/>
      <c r="L142" s="35"/>
      <c r="M142" s="240" t="s">
        <v>1</v>
      </c>
      <c r="N142" s="241" t="s">
        <v>38</v>
      </c>
      <c r="O142" s="242">
        <v>0</v>
      </c>
      <c r="P142" s="242">
        <f>O142*H142</f>
        <v>0</v>
      </c>
      <c r="Q142" s="242">
        <v>0</v>
      </c>
      <c r="R142" s="242">
        <f>Q142*H142</f>
        <v>0</v>
      </c>
      <c r="S142" s="242">
        <v>0</v>
      </c>
      <c r="T142" s="243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544</v>
      </c>
      <c r="AT142" s="228" t="s">
        <v>284</v>
      </c>
      <c r="AU142" s="228" t="s">
        <v>80</v>
      </c>
      <c r="AY142" s="14" t="s">
        <v>282</v>
      </c>
      <c r="BE142" s="229">
        <f>IF(N142="základní",J142,0)</f>
        <v>6500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6500</v>
      </c>
      <c r="BL142" s="14" t="s">
        <v>544</v>
      </c>
      <c r="BM142" s="228" t="s">
        <v>2369</v>
      </c>
    </row>
    <row r="143" s="2" customFormat="1" ht="6.96" customHeight="1">
      <c r="A143" s="29"/>
      <c r="B143" s="56"/>
      <c r="C143" s="57"/>
      <c r="D143" s="57"/>
      <c r="E143" s="57"/>
      <c r="F143" s="57"/>
      <c r="G143" s="57"/>
      <c r="H143" s="57"/>
      <c r="I143" s="57"/>
      <c r="J143" s="57"/>
      <c r="K143" s="57"/>
      <c r="L143" s="35"/>
      <c r="M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</sheetData>
  <sheetProtection sheet="1" autoFilter="0" formatColumns="0" formatRows="0" objects="1" scenarios="1" spinCount="100000" saltValue="3i3UxC190fowA5he6paxZIKgRP75l1SI6rgtpTaYdmm5Ymw391Itg6gxdLpwTCC6GJv/I8F0MZH4ol6oeTnBqQ==" hashValue="rwJ3rxATB65FaVF1bsuw3hjzDY8VZCEjmXcQl5eBnf/jxQ6xGyWfcHVsxYiRNR5FLT3MlCctRzlR22a9sKa2Cg==" algorithmName="SHA-512" password="CC35"/>
  <autoFilter ref="C124:K14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180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2292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2370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ROUND(J125, 2)</f>
        <v>447967.20000000001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ROUND((SUM(BE125:BE142)),  2)</f>
        <v>447967.20000000001</v>
      </c>
      <c r="G37" s="29"/>
      <c r="H37" s="29"/>
      <c r="I37" s="155">
        <v>0.20999999999999999</v>
      </c>
      <c r="J37" s="154">
        <f>ROUND(((SUM(BE125:BE142))*I37),  2)</f>
        <v>94073.110000000001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ROUND((SUM(BF125:BF142)),  2)</f>
        <v>0</v>
      </c>
      <c r="G38" s="29"/>
      <c r="H38" s="29"/>
      <c r="I38" s="155">
        <v>0.14999999999999999</v>
      </c>
      <c r="J38" s="154">
        <f>ROUND(((SUM(BF125:BF142))*I38),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ROUND((SUM(BG125:BG142)),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ROUND((SUM(BH125:BH142)),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ROUND((SUM(BI125:BI142)),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542040.31000000006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2292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003.2-3 - ČSOV 3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J125</f>
        <v>447967.20000000001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2294</v>
      </c>
      <c r="E101" s="182"/>
      <c r="F101" s="182"/>
      <c r="G101" s="182"/>
      <c r="H101" s="182"/>
      <c r="I101" s="182"/>
      <c r="J101" s="183">
        <f>J126</f>
        <v>447967.20000000001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29"/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53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="2" customFormat="1" ht="6.96" customHeight="1">
      <c r="A103" s="29"/>
      <c r="B103" s="56"/>
      <c r="C103" s="57"/>
      <c r="D103" s="57"/>
      <c r="E103" s="57"/>
      <c r="F103" s="57"/>
      <c r="G103" s="57"/>
      <c r="H103" s="57"/>
      <c r="I103" s="57"/>
      <c r="J103" s="57"/>
      <c r="K103" s="57"/>
      <c r="L103" s="53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7" s="2" customFormat="1" ht="6.96" customHeight="1">
      <c r="A107" s="29"/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24.96" customHeight="1">
      <c r="A108" s="29"/>
      <c r="B108" s="30"/>
      <c r="C108" s="20" t="s">
        <v>267</v>
      </c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6.96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12" customHeight="1">
      <c r="A110" s="29"/>
      <c r="B110" s="30"/>
      <c r="C110" s="26" t="s">
        <v>14</v>
      </c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26.25" customHeight="1">
      <c r="A111" s="29"/>
      <c r="B111" s="30"/>
      <c r="C111" s="31"/>
      <c r="D111" s="31"/>
      <c r="E111" s="174" t="str">
        <f>E7</f>
        <v>Kanalizace a ČOV pro obec Horní Kruty, místní část Dolní Kruty, Přestavlky a Bohouňovice II</v>
      </c>
      <c r="F111" s="26"/>
      <c r="G111" s="26"/>
      <c r="H111" s="26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1" customFormat="1" ht="12" customHeight="1">
      <c r="B112" s="18"/>
      <c r="C112" s="26" t="s">
        <v>246</v>
      </c>
      <c r="D112" s="19"/>
      <c r="E112" s="19"/>
      <c r="F112" s="19"/>
      <c r="G112" s="19"/>
      <c r="H112" s="19"/>
      <c r="I112" s="19"/>
      <c r="J112" s="19"/>
      <c r="K112" s="19"/>
      <c r="L112" s="17"/>
    </row>
    <row r="113" s="1" customFormat="1" ht="16.5" customHeight="1">
      <c r="B113" s="18"/>
      <c r="C113" s="19"/>
      <c r="D113" s="19"/>
      <c r="E113" s="174" t="s">
        <v>1821</v>
      </c>
      <c r="F113" s="19"/>
      <c r="G113" s="19"/>
      <c r="H113" s="19"/>
      <c r="I113" s="19"/>
      <c r="J113" s="19"/>
      <c r="K113" s="19"/>
      <c r="L113" s="17"/>
    </row>
    <row r="114" s="1" customFormat="1" ht="12" customHeight="1">
      <c r="B114" s="18"/>
      <c r="C114" s="26" t="s">
        <v>248</v>
      </c>
      <c r="D114" s="19"/>
      <c r="E114" s="19"/>
      <c r="F114" s="19"/>
      <c r="G114" s="19"/>
      <c r="H114" s="19"/>
      <c r="I114" s="19"/>
      <c r="J114" s="19"/>
      <c r="K114" s="19"/>
      <c r="L114" s="17"/>
    </row>
    <row r="115" s="2" customFormat="1" ht="16.5" customHeight="1">
      <c r="A115" s="29"/>
      <c r="B115" s="30"/>
      <c r="C115" s="31"/>
      <c r="D115" s="31"/>
      <c r="E115" s="244" t="s">
        <v>2292</v>
      </c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1823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6.5" customHeight="1">
      <c r="A117" s="29"/>
      <c r="B117" s="30"/>
      <c r="C117" s="31"/>
      <c r="D117" s="31"/>
      <c r="E117" s="66" t="str">
        <f>E13</f>
        <v>003.2-3 - ČSOV 3</v>
      </c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18</v>
      </c>
      <c r="D119" s="31"/>
      <c r="E119" s="31"/>
      <c r="F119" s="23" t="str">
        <f>F16</f>
        <v>Horní Kruty, místní část Dolní Kruty, Přestavlky a</v>
      </c>
      <c r="G119" s="31"/>
      <c r="H119" s="31"/>
      <c r="I119" s="26" t="s">
        <v>20</v>
      </c>
      <c r="J119" s="69" t="str">
        <f>IF(J16="","",J16)</f>
        <v>10. 2. 2021</v>
      </c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40.05" customHeight="1">
      <c r="A121" s="29"/>
      <c r="B121" s="30"/>
      <c r="C121" s="26" t="s">
        <v>22</v>
      </c>
      <c r="D121" s="31"/>
      <c r="E121" s="31"/>
      <c r="F121" s="23" t="str">
        <f>E19</f>
        <v>Obec Horní Kruty</v>
      </c>
      <c r="G121" s="31"/>
      <c r="H121" s="31"/>
      <c r="I121" s="26" t="s">
        <v>28</v>
      </c>
      <c r="J121" s="27" t="str">
        <f>E25</f>
        <v>Vodohospodářské inženýrské služby a.s.</v>
      </c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5.15" customHeight="1">
      <c r="A122" s="29"/>
      <c r="B122" s="30"/>
      <c r="C122" s="26" t="s">
        <v>26</v>
      </c>
      <c r="D122" s="31"/>
      <c r="E122" s="31"/>
      <c r="F122" s="23" t="str">
        <f>IF(E22="","",E22)</f>
        <v xml:space="preserve"> </v>
      </c>
      <c r="G122" s="31"/>
      <c r="H122" s="31"/>
      <c r="I122" s="26" t="s">
        <v>31</v>
      </c>
      <c r="J122" s="27" t="str">
        <f>E28</f>
        <v xml:space="preserve"> </v>
      </c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0.32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11" customFormat="1" ht="29.28" customHeight="1">
      <c r="A124" s="190"/>
      <c r="B124" s="191"/>
      <c r="C124" s="192" t="s">
        <v>268</v>
      </c>
      <c r="D124" s="193" t="s">
        <v>58</v>
      </c>
      <c r="E124" s="193" t="s">
        <v>54</v>
      </c>
      <c r="F124" s="193" t="s">
        <v>55</v>
      </c>
      <c r="G124" s="193" t="s">
        <v>269</v>
      </c>
      <c r="H124" s="193" t="s">
        <v>270</v>
      </c>
      <c r="I124" s="193" t="s">
        <v>271</v>
      </c>
      <c r="J124" s="194" t="s">
        <v>252</v>
      </c>
      <c r="K124" s="195" t="s">
        <v>272</v>
      </c>
      <c r="L124" s="196"/>
      <c r="M124" s="90" t="s">
        <v>1</v>
      </c>
      <c r="N124" s="91" t="s">
        <v>37</v>
      </c>
      <c r="O124" s="91" t="s">
        <v>273</v>
      </c>
      <c r="P124" s="91" t="s">
        <v>274</v>
      </c>
      <c r="Q124" s="91" t="s">
        <v>275</v>
      </c>
      <c r="R124" s="91" t="s">
        <v>276</v>
      </c>
      <c r="S124" s="91" t="s">
        <v>277</v>
      </c>
      <c r="T124" s="92" t="s">
        <v>278</v>
      </c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</row>
    <row r="125" s="2" customFormat="1" ht="22.8" customHeight="1">
      <c r="A125" s="29"/>
      <c r="B125" s="30"/>
      <c r="C125" s="97" t="s">
        <v>279</v>
      </c>
      <c r="D125" s="31"/>
      <c r="E125" s="31"/>
      <c r="F125" s="31"/>
      <c r="G125" s="31"/>
      <c r="H125" s="31"/>
      <c r="I125" s="31"/>
      <c r="J125" s="197">
        <f>BK125</f>
        <v>447967.20000000001</v>
      </c>
      <c r="K125" s="31"/>
      <c r="L125" s="35"/>
      <c r="M125" s="93"/>
      <c r="N125" s="198"/>
      <c r="O125" s="94"/>
      <c r="P125" s="199">
        <f>P126</f>
        <v>0</v>
      </c>
      <c r="Q125" s="94"/>
      <c r="R125" s="199">
        <f>R126</f>
        <v>0</v>
      </c>
      <c r="S125" s="94"/>
      <c r="T125" s="200">
        <f>T126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72</v>
      </c>
      <c r="AU125" s="14" t="s">
        <v>254</v>
      </c>
      <c r="BK125" s="201">
        <f>BK126</f>
        <v>447967.20000000001</v>
      </c>
    </row>
    <row r="126" s="12" customFormat="1" ht="25.92" customHeight="1">
      <c r="A126" s="12"/>
      <c r="B126" s="202"/>
      <c r="C126" s="203"/>
      <c r="D126" s="204" t="s">
        <v>72</v>
      </c>
      <c r="E126" s="205" t="s">
        <v>2295</v>
      </c>
      <c r="F126" s="205" t="s">
        <v>2296</v>
      </c>
      <c r="G126" s="203"/>
      <c r="H126" s="203"/>
      <c r="I126" s="203"/>
      <c r="J126" s="206">
        <f>BK126</f>
        <v>447967.20000000001</v>
      </c>
      <c r="K126" s="203"/>
      <c r="L126" s="207"/>
      <c r="M126" s="208"/>
      <c r="N126" s="209"/>
      <c r="O126" s="209"/>
      <c r="P126" s="210">
        <f>SUM(P127:P142)</f>
        <v>0</v>
      </c>
      <c r="Q126" s="209"/>
      <c r="R126" s="210">
        <f>SUM(R127:R142)</f>
        <v>0</v>
      </c>
      <c r="S126" s="209"/>
      <c r="T126" s="211">
        <f>SUM(T127:T142)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2" t="s">
        <v>80</v>
      </c>
      <c r="AT126" s="213" t="s">
        <v>72</v>
      </c>
      <c r="AU126" s="213" t="s">
        <v>73</v>
      </c>
      <c r="AY126" s="212" t="s">
        <v>282</v>
      </c>
      <c r="BK126" s="214">
        <f>SUM(BK127:BK142)</f>
        <v>447967.20000000001</v>
      </c>
    </row>
    <row r="127" s="2" customFormat="1" ht="44.25" customHeight="1">
      <c r="A127" s="29"/>
      <c r="B127" s="30"/>
      <c r="C127" s="217" t="s">
        <v>80</v>
      </c>
      <c r="D127" s="217" t="s">
        <v>284</v>
      </c>
      <c r="E127" s="218" t="s">
        <v>2297</v>
      </c>
      <c r="F127" s="219" t="s">
        <v>2298</v>
      </c>
      <c r="G127" s="220" t="s">
        <v>1417</v>
      </c>
      <c r="H127" s="221">
        <v>2</v>
      </c>
      <c r="I127" s="222">
        <v>119900</v>
      </c>
      <c r="J127" s="222">
        <f>ROUND(I127*H127,2)</f>
        <v>239800</v>
      </c>
      <c r="K127" s="223"/>
      <c r="L127" s="35"/>
      <c r="M127" s="224" t="s">
        <v>1</v>
      </c>
      <c r="N127" s="225" t="s">
        <v>38</v>
      </c>
      <c r="O127" s="226">
        <v>0</v>
      </c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228" t="s">
        <v>544</v>
      </c>
      <c r="AT127" s="228" t="s">
        <v>284</v>
      </c>
      <c r="AU127" s="228" t="s">
        <v>80</v>
      </c>
      <c r="AY127" s="14" t="s">
        <v>282</v>
      </c>
      <c r="BE127" s="229">
        <f>IF(N127="základní",J127,0)</f>
        <v>239800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4" t="s">
        <v>80</v>
      </c>
      <c r="BK127" s="229">
        <f>ROUND(I127*H127,2)</f>
        <v>239800</v>
      </c>
      <c r="BL127" s="14" t="s">
        <v>544</v>
      </c>
      <c r="BM127" s="228" t="s">
        <v>2371</v>
      </c>
    </row>
    <row r="128" s="2" customFormat="1" ht="21.75" customHeight="1">
      <c r="A128" s="29"/>
      <c r="B128" s="30"/>
      <c r="C128" s="217" t="s">
        <v>82</v>
      </c>
      <c r="D128" s="217" t="s">
        <v>284</v>
      </c>
      <c r="E128" s="218" t="s">
        <v>2372</v>
      </c>
      <c r="F128" s="219" t="s">
        <v>2373</v>
      </c>
      <c r="G128" s="220" t="s">
        <v>719</v>
      </c>
      <c r="H128" s="221">
        <v>4</v>
      </c>
      <c r="I128" s="222">
        <v>1540</v>
      </c>
      <c r="J128" s="222">
        <f>ROUND(I128*H128,2)</f>
        <v>6160</v>
      </c>
      <c r="K128" s="223"/>
      <c r="L128" s="35"/>
      <c r="M128" s="224" t="s">
        <v>1</v>
      </c>
      <c r="N128" s="225" t="s">
        <v>38</v>
      </c>
      <c r="O128" s="226">
        <v>0</v>
      </c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544</v>
      </c>
      <c r="AT128" s="228" t="s">
        <v>284</v>
      </c>
      <c r="AU128" s="228" t="s">
        <v>80</v>
      </c>
      <c r="AY128" s="14" t="s">
        <v>282</v>
      </c>
      <c r="BE128" s="229">
        <f>IF(N128="základní",J128,0)</f>
        <v>6160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6160</v>
      </c>
      <c r="BL128" s="14" t="s">
        <v>544</v>
      </c>
      <c r="BM128" s="228" t="s">
        <v>2374</v>
      </c>
    </row>
    <row r="129" s="2" customFormat="1" ht="21.75" customHeight="1">
      <c r="A129" s="29"/>
      <c r="B129" s="30"/>
      <c r="C129" s="217" t="s">
        <v>155</v>
      </c>
      <c r="D129" s="217" t="s">
        <v>284</v>
      </c>
      <c r="E129" s="218" t="s">
        <v>2304</v>
      </c>
      <c r="F129" s="219" t="s">
        <v>2305</v>
      </c>
      <c r="G129" s="220" t="s">
        <v>322</v>
      </c>
      <c r="H129" s="221">
        <v>6.7999999999999998</v>
      </c>
      <c r="I129" s="222">
        <v>1089</v>
      </c>
      <c r="J129" s="222">
        <f>ROUND(I129*H129,2)</f>
        <v>7405.1999999999998</v>
      </c>
      <c r="K129" s="223"/>
      <c r="L129" s="35"/>
      <c r="M129" s="224" t="s">
        <v>1</v>
      </c>
      <c r="N129" s="225" t="s">
        <v>38</v>
      </c>
      <c r="O129" s="226">
        <v>0</v>
      </c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544</v>
      </c>
      <c r="AT129" s="228" t="s">
        <v>284</v>
      </c>
      <c r="AU129" s="228" t="s">
        <v>80</v>
      </c>
      <c r="AY129" s="14" t="s">
        <v>282</v>
      </c>
      <c r="BE129" s="229">
        <f>IF(N129="základní",J129,0)</f>
        <v>7405.1999999999998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7405.1999999999998</v>
      </c>
      <c r="BL129" s="14" t="s">
        <v>544</v>
      </c>
      <c r="BM129" s="228" t="s">
        <v>2375</v>
      </c>
    </row>
    <row r="130" s="2" customFormat="1" ht="16.5" customHeight="1">
      <c r="A130" s="29"/>
      <c r="B130" s="30"/>
      <c r="C130" s="217" t="s">
        <v>288</v>
      </c>
      <c r="D130" s="217" t="s">
        <v>284</v>
      </c>
      <c r="E130" s="218" t="s">
        <v>2307</v>
      </c>
      <c r="F130" s="219" t="s">
        <v>2308</v>
      </c>
      <c r="G130" s="220" t="s">
        <v>719</v>
      </c>
      <c r="H130" s="221">
        <v>2</v>
      </c>
      <c r="I130" s="222">
        <v>9240</v>
      </c>
      <c r="J130" s="222">
        <f>ROUND(I130*H130,2)</f>
        <v>18480</v>
      </c>
      <c r="K130" s="223"/>
      <c r="L130" s="35"/>
      <c r="M130" s="224" t="s">
        <v>1</v>
      </c>
      <c r="N130" s="225" t="s">
        <v>38</v>
      </c>
      <c r="O130" s="226">
        <v>0</v>
      </c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544</v>
      </c>
      <c r="AT130" s="228" t="s">
        <v>284</v>
      </c>
      <c r="AU130" s="228" t="s">
        <v>80</v>
      </c>
      <c r="AY130" s="14" t="s">
        <v>282</v>
      </c>
      <c r="BE130" s="229">
        <f>IF(N130="základní",J130,0)</f>
        <v>18480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18480</v>
      </c>
      <c r="BL130" s="14" t="s">
        <v>544</v>
      </c>
      <c r="BM130" s="228" t="s">
        <v>2376</v>
      </c>
    </row>
    <row r="131" s="2" customFormat="1" ht="16.5" customHeight="1">
      <c r="A131" s="29"/>
      <c r="B131" s="30"/>
      <c r="C131" s="217" t="s">
        <v>299</v>
      </c>
      <c r="D131" s="217" t="s">
        <v>284</v>
      </c>
      <c r="E131" s="218" t="s">
        <v>2310</v>
      </c>
      <c r="F131" s="219" t="s">
        <v>2311</v>
      </c>
      <c r="G131" s="220" t="s">
        <v>719</v>
      </c>
      <c r="H131" s="221">
        <v>2</v>
      </c>
      <c r="I131" s="222">
        <v>6380</v>
      </c>
      <c r="J131" s="222">
        <f>ROUND(I131*H131,2)</f>
        <v>12760</v>
      </c>
      <c r="K131" s="223"/>
      <c r="L131" s="35"/>
      <c r="M131" s="224" t="s">
        <v>1</v>
      </c>
      <c r="N131" s="225" t="s">
        <v>38</v>
      </c>
      <c r="O131" s="226">
        <v>0</v>
      </c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544</v>
      </c>
      <c r="AT131" s="228" t="s">
        <v>284</v>
      </c>
      <c r="AU131" s="228" t="s">
        <v>80</v>
      </c>
      <c r="AY131" s="14" t="s">
        <v>282</v>
      </c>
      <c r="BE131" s="229">
        <f>IF(N131="základní",J131,0)</f>
        <v>12760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12760</v>
      </c>
      <c r="BL131" s="14" t="s">
        <v>544</v>
      </c>
      <c r="BM131" s="228" t="s">
        <v>2377</v>
      </c>
    </row>
    <row r="132" s="2" customFormat="1" ht="16.5" customHeight="1">
      <c r="A132" s="29"/>
      <c r="B132" s="30"/>
      <c r="C132" s="217" t="s">
        <v>303</v>
      </c>
      <c r="D132" s="217" t="s">
        <v>284</v>
      </c>
      <c r="E132" s="218" t="s">
        <v>2313</v>
      </c>
      <c r="F132" s="219" t="s">
        <v>2314</v>
      </c>
      <c r="G132" s="220" t="s">
        <v>719</v>
      </c>
      <c r="H132" s="221">
        <v>1</v>
      </c>
      <c r="I132" s="222">
        <v>1320</v>
      </c>
      <c r="J132" s="222">
        <f>ROUND(I132*H132,2)</f>
        <v>1320</v>
      </c>
      <c r="K132" s="223"/>
      <c r="L132" s="35"/>
      <c r="M132" s="224" t="s">
        <v>1</v>
      </c>
      <c r="N132" s="225" t="s">
        <v>38</v>
      </c>
      <c r="O132" s="226">
        <v>0</v>
      </c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544</v>
      </c>
      <c r="AT132" s="228" t="s">
        <v>284</v>
      </c>
      <c r="AU132" s="228" t="s">
        <v>80</v>
      </c>
      <c r="AY132" s="14" t="s">
        <v>282</v>
      </c>
      <c r="BE132" s="229">
        <f>IF(N132="základní",J132,0)</f>
        <v>1320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1320</v>
      </c>
      <c r="BL132" s="14" t="s">
        <v>544</v>
      </c>
      <c r="BM132" s="228" t="s">
        <v>2378</v>
      </c>
    </row>
    <row r="133" s="2" customFormat="1" ht="16.5" customHeight="1">
      <c r="A133" s="29"/>
      <c r="B133" s="30"/>
      <c r="C133" s="217" t="s">
        <v>307</v>
      </c>
      <c r="D133" s="217" t="s">
        <v>284</v>
      </c>
      <c r="E133" s="218" t="s">
        <v>2316</v>
      </c>
      <c r="F133" s="219" t="s">
        <v>2317</v>
      </c>
      <c r="G133" s="220" t="s">
        <v>719</v>
      </c>
      <c r="H133" s="221">
        <v>1</v>
      </c>
      <c r="I133" s="222">
        <v>2640</v>
      </c>
      <c r="J133" s="222">
        <f>ROUND(I133*H133,2)</f>
        <v>2640</v>
      </c>
      <c r="K133" s="223"/>
      <c r="L133" s="35"/>
      <c r="M133" s="224" t="s">
        <v>1</v>
      </c>
      <c r="N133" s="225" t="s">
        <v>38</v>
      </c>
      <c r="O133" s="226">
        <v>0</v>
      </c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544</v>
      </c>
      <c r="AT133" s="228" t="s">
        <v>284</v>
      </c>
      <c r="AU133" s="228" t="s">
        <v>80</v>
      </c>
      <c r="AY133" s="14" t="s">
        <v>282</v>
      </c>
      <c r="BE133" s="229">
        <f>IF(N133="základní",J133,0)</f>
        <v>2640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2640</v>
      </c>
      <c r="BL133" s="14" t="s">
        <v>544</v>
      </c>
      <c r="BM133" s="228" t="s">
        <v>2379</v>
      </c>
    </row>
    <row r="134" s="2" customFormat="1" ht="21.75" customHeight="1">
      <c r="A134" s="29"/>
      <c r="B134" s="30"/>
      <c r="C134" s="217" t="s">
        <v>311</v>
      </c>
      <c r="D134" s="217" t="s">
        <v>284</v>
      </c>
      <c r="E134" s="218" t="s">
        <v>2319</v>
      </c>
      <c r="F134" s="219" t="s">
        <v>2320</v>
      </c>
      <c r="G134" s="220" t="s">
        <v>719</v>
      </c>
      <c r="H134" s="221">
        <v>1</v>
      </c>
      <c r="I134" s="222">
        <v>46200</v>
      </c>
      <c r="J134" s="222">
        <f>ROUND(I134*H134,2)</f>
        <v>46200</v>
      </c>
      <c r="K134" s="223"/>
      <c r="L134" s="35"/>
      <c r="M134" s="224" t="s">
        <v>1</v>
      </c>
      <c r="N134" s="225" t="s">
        <v>38</v>
      </c>
      <c r="O134" s="226">
        <v>0</v>
      </c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544</v>
      </c>
      <c r="AT134" s="228" t="s">
        <v>284</v>
      </c>
      <c r="AU134" s="228" t="s">
        <v>80</v>
      </c>
      <c r="AY134" s="14" t="s">
        <v>282</v>
      </c>
      <c r="BE134" s="229">
        <f>IF(N134="základní",J134,0)</f>
        <v>46200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46200</v>
      </c>
      <c r="BL134" s="14" t="s">
        <v>544</v>
      </c>
      <c r="BM134" s="228" t="s">
        <v>2380</v>
      </c>
    </row>
    <row r="135" s="2" customFormat="1" ht="16.5" customHeight="1">
      <c r="A135" s="29"/>
      <c r="B135" s="30"/>
      <c r="C135" s="217" t="s">
        <v>315</v>
      </c>
      <c r="D135" s="217" t="s">
        <v>284</v>
      </c>
      <c r="E135" s="218" t="s">
        <v>2322</v>
      </c>
      <c r="F135" s="219" t="s">
        <v>2323</v>
      </c>
      <c r="G135" s="220" t="s">
        <v>719</v>
      </c>
      <c r="H135" s="221">
        <v>1</v>
      </c>
      <c r="I135" s="222">
        <v>3850</v>
      </c>
      <c r="J135" s="222">
        <f>ROUND(I135*H135,2)</f>
        <v>3850</v>
      </c>
      <c r="K135" s="223"/>
      <c r="L135" s="35"/>
      <c r="M135" s="224" t="s">
        <v>1</v>
      </c>
      <c r="N135" s="225" t="s">
        <v>38</v>
      </c>
      <c r="O135" s="226">
        <v>0</v>
      </c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544</v>
      </c>
      <c r="AT135" s="228" t="s">
        <v>284</v>
      </c>
      <c r="AU135" s="228" t="s">
        <v>80</v>
      </c>
      <c r="AY135" s="14" t="s">
        <v>282</v>
      </c>
      <c r="BE135" s="229">
        <f>IF(N135="základní",J135,0)</f>
        <v>3850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3850</v>
      </c>
      <c r="BL135" s="14" t="s">
        <v>544</v>
      </c>
      <c r="BM135" s="228" t="s">
        <v>2381</v>
      </c>
    </row>
    <row r="136" s="2" customFormat="1" ht="16.5" customHeight="1">
      <c r="A136" s="29"/>
      <c r="B136" s="30"/>
      <c r="C136" s="217" t="s">
        <v>319</v>
      </c>
      <c r="D136" s="217" t="s">
        <v>284</v>
      </c>
      <c r="E136" s="218" t="s">
        <v>2325</v>
      </c>
      <c r="F136" s="219" t="s">
        <v>2326</v>
      </c>
      <c r="G136" s="220" t="s">
        <v>322</v>
      </c>
      <c r="H136" s="221">
        <v>1.8999999999999999</v>
      </c>
      <c r="I136" s="222">
        <v>2640</v>
      </c>
      <c r="J136" s="222">
        <f>ROUND(I136*H136,2)</f>
        <v>5016</v>
      </c>
      <c r="K136" s="223"/>
      <c r="L136" s="35"/>
      <c r="M136" s="224" t="s">
        <v>1</v>
      </c>
      <c r="N136" s="225" t="s">
        <v>38</v>
      </c>
      <c r="O136" s="226">
        <v>0</v>
      </c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544</v>
      </c>
      <c r="AT136" s="228" t="s">
        <v>284</v>
      </c>
      <c r="AU136" s="228" t="s">
        <v>80</v>
      </c>
      <c r="AY136" s="14" t="s">
        <v>282</v>
      </c>
      <c r="BE136" s="229">
        <f>IF(N136="základní",J136,0)</f>
        <v>5016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5016</v>
      </c>
      <c r="BL136" s="14" t="s">
        <v>544</v>
      </c>
      <c r="BM136" s="228" t="s">
        <v>2382</v>
      </c>
    </row>
    <row r="137" s="2" customFormat="1" ht="21.75" customHeight="1">
      <c r="A137" s="29"/>
      <c r="B137" s="30"/>
      <c r="C137" s="217" t="s">
        <v>324</v>
      </c>
      <c r="D137" s="217" t="s">
        <v>284</v>
      </c>
      <c r="E137" s="218" t="s">
        <v>2328</v>
      </c>
      <c r="F137" s="219" t="s">
        <v>2329</v>
      </c>
      <c r="G137" s="220" t="s">
        <v>1417</v>
      </c>
      <c r="H137" s="221">
        <v>1</v>
      </c>
      <c r="I137" s="222">
        <v>73700</v>
      </c>
      <c r="J137" s="222">
        <f>ROUND(I137*H137,2)</f>
        <v>73700</v>
      </c>
      <c r="K137" s="223"/>
      <c r="L137" s="35"/>
      <c r="M137" s="224" t="s">
        <v>1</v>
      </c>
      <c r="N137" s="225" t="s">
        <v>38</v>
      </c>
      <c r="O137" s="226">
        <v>0</v>
      </c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544</v>
      </c>
      <c r="AT137" s="228" t="s">
        <v>284</v>
      </c>
      <c r="AU137" s="228" t="s">
        <v>80</v>
      </c>
      <c r="AY137" s="14" t="s">
        <v>282</v>
      </c>
      <c r="BE137" s="229">
        <f>IF(N137="základní",J137,0)</f>
        <v>73700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73700</v>
      </c>
      <c r="BL137" s="14" t="s">
        <v>544</v>
      </c>
      <c r="BM137" s="228" t="s">
        <v>2383</v>
      </c>
    </row>
    <row r="138" s="2" customFormat="1" ht="16.5" customHeight="1">
      <c r="A138" s="29"/>
      <c r="B138" s="30"/>
      <c r="C138" s="217" t="s">
        <v>329</v>
      </c>
      <c r="D138" s="217" t="s">
        <v>284</v>
      </c>
      <c r="E138" s="218" t="s">
        <v>2331</v>
      </c>
      <c r="F138" s="219" t="s">
        <v>2332</v>
      </c>
      <c r="G138" s="220" t="s">
        <v>322</v>
      </c>
      <c r="H138" s="221">
        <v>2.2000000000000002</v>
      </c>
      <c r="I138" s="222">
        <v>2640</v>
      </c>
      <c r="J138" s="222">
        <f>ROUND(I138*H138,2)</f>
        <v>5808</v>
      </c>
      <c r="K138" s="223"/>
      <c r="L138" s="35"/>
      <c r="M138" s="224" t="s">
        <v>1</v>
      </c>
      <c r="N138" s="225" t="s">
        <v>38</v>
      </c>
      <c r="O138" s="226">
        <v>0</v>
      </c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544</v>
      </c>
      <c r="AT138" s="228" t="s">
        <v>284</v>
      </c>
      <c r="AU138" s="228" t="s">
        <v>80</v>
      </c>
      <c r="AY138" s="14" t="s">
        <v>282</v>
      </c>
      <c r="BE138" s="229">
        <f>IF(N138="základní",J138,0)</f>
        <v>5808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5808</v>
      </c>
      <c r="BL138" s="14" t="s">
        <v>544</v>
      </c>
      <c r="BM138" s="228" t="s">
        <v>2384</v>
      </c>
    </row>
    <row r="139" s="2" customFormat="1" ht="21.75" customHeight="1">
      <c r="A139" s="29"/>
      <c r="B139" s="30"/>
      <c r="C139" s="217" t="s">
        <v>334</v>
      </c>
      <c r="D139" s="217" t="s">
        <v>284</v>
      </c>
      <c r="E139" s="218" t="s">
        <v>2334</v>
      </c>
      <c r="F139" s="219" t="s">
        <v>2335</v>
      </c>
      <c r="G139" s="220" t="s">
        <v>1417</v>
      </c>
      <c r="H139" s="221">
        <v>1</v>
      </c>
      <c r="I139" s="222">
        <v>4048</v>
      </c>
      <c r="J139" s="222">
        <f>ROUND(I139*H139,2)</f>
        <v>4048</v>
      </c>
      <c r="K139" s="223"/>
      <c r="L139" s="35"/>
      <c r="M139" s="224" t="s">
        <v>1</v>
      </c>
      <c r="N139" s="225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544</v>
      </c>
      <c r="AT139" s="228" t="s">
        <v>284</v>
      </c>
      <c r="AU139" s="228" t="s">
        <v>80</v>
      </c>
      <c r="AY139" s="14" t="s">
        <v>282</v>
      </c>
      <c r="BE139" s="229">
        <f>IF(N139="základní",J139,0)</f>
        <v>4048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4048</v>
      </c>
      <c r="BL139" s="14" t="s">
        <v>544</v>
      </c>
      <c r="BM139" s="228" t="s">
        <v>2385</v>
      </c>
    </row>
    <row r="140" s="2" customFormat="1" ht="16.5" customHeight="1">
      <c r="A140" s="29"/>
      <c r="B140" s="30"/>
      <c r="C140" s="217" t="s">
        <v>338</v>
      </c>
      <c r="D140" s="217" t="s">
        <v>284</v>
      </c>
      <c r="E140" s="218" t="s">
        <v>2337</v>
      </c>
      <c r="F140" s="219" t="s">
        <v>2338</v>
      </c>
      <c r="G140" s="220" t="s">
        <v>1417</v>
      </c>
      <c r="H140" s="221">
        <v>2</v>
      </c>
      <c r="I140" s="222">
        <v>5390</v>
      </c>
      <c r="J140" s="222">
        <f>ROUND(I140*H140,2)</f>
        <v>10780</v>
      </c>
      <c r="K140" s="223"/>
      <c r="L140" s="35"/>
      <c r="M140" s="224" t="s">
        <v>1</v>
      </c>
      <c r="N140" s="225" t="s">
        <v>38</v>
      </c>
      <c r="O140" s="226">
        <v>0</v>
      </c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544</v>
      </c>
      <c r="AT140" s="228" t="s">
        <v>284</v>
      </c>
      <c r="AU140" s="228" t="s">
        <v>80</v>
      </c>
      <c r="AY140" s="14" t="s">
        <v>282</v>
      </c>
      <c r="BE140" s="229">
        <f>IF(N140="základní",J140,0)</f>
        <v>10780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10780</v>
      </c>
      <c r="BL140" s="14" t="s">
        <v>544</v>
      </c>
      <c r="BM140" s="228" t="s">
        <v>2386</v>
      </c>
    </row>
    <row r="141" s="2" customFormat="1" ht="16.5" customHeight="1">
      <c r="A141" s="29"/>
      <c r="B141" s="30"/>
      <c r="C141" s="217" t="s">
        <v>8</v>
      </c>
      <c r="D141" s="217" t="s">
        <v>284</v>
      </c>
      <c r="E141" s="218" t="s">
        <v>2343</v>
      </c>
      <c r="F141" s="219" t="s">
        <v>2344</v>
      </c>
      <c r="G141" s="220" t="s">
        <v>1417</v>
      </c>
      <c r="H141" s="221">
        <v>1</v>
      </c>
      <c r="I141" s="222">
        <v>3500</v>
      </c>
      <c r="J141" s="222">
        <f>ROUND(I141*H141,2)</f>
        <v>3500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544</v>
      </c>
      <c r="AT141" s="228" t="s">
        <v>284</v>
      </c>
      <c r="AU141" s="228" t="s">
        <v>80</v>
      </c>
      <c r="AY141" s="14" t="s">
        <v>282</v>
      </c>
      <c r="BE141" s="229">
        <f>IF(N141="základní",J141,0)</f>
        <v>3500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3500</v>
      </c>
      <c r="BL141" s="14" t="s">
        <v>544</v>
      </c>
      <c r="BM141" s="228" t="s">
        <v>2387</v>
      </c>
    </row>
    <row r="142" s="2" customFormat="1" ht="16.5" customHeight="1">
      <c r="A142" s="29"/>
      <c r="B142" s="30"/>
      <c r="C142" s="217" t="s">
        <v>345</v>
      </c>
      <c r="D142" s="217" t="s">
        <v>284</v>
      </c>
      <c r="E142" s="218" t="s">
        <v>2346</v>
      </c>
      <c r="F142" s="219" t="s">
        <v>2347</v>
      </c>
      <c r="G142" s="220" t="s">
        <v>1417</v>
      </c>
      <c r="H142" s="221">
        <v>1</v>
      </c>
      <c r="I142" s="222">
        <v>6500</v>
      </c>
      <c r="J142" s="222">
        <f>ROUND(I142*H142,2)</f>
        <v>6500</v>
      </c>
      <c r="K142" s="223"/>
      <c r="L142" s="35"/>
      <c r="M142" s="240" t="s">
        <v>1</v>
      </c>
      <c r="N142" s="241" t="s">
        <v>38</v>
      </c>
      <c r="O142" s="242">
        <v>0</v>
      </c>
      <c r="P142" s="242">
        <f>O142*H142</f>
        <v>0</v>
      </c>
      <c r="Q142" s="242">
        <v>0</v>
      </c>
      <c r="R142" s="242">
        <f>Q142*H142</f>
        <v>0</v>
      </c>
      <c r="S142" s="242">
        <v>0</v>
      </c>
      <c r="T142" s="243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544</v>
      </c>
      <c r="AT142" s="228" t="s">
        <v>284</v>
      </c>
      <c r="AU142" s="228" t="s">
        <v>80</v>
      </c>
      <c r="AY142" s="14" t="s">
        <v>282</v>
      </c>
      <c r="BE142" s="229">
        <f>IF(N142="základní",J142,0)</f>
        <v>6500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6500</v>
      </c>
      <c r="BL142" s="14" t="s">
        <v>544</v>
      </c>
      <c r="BM142" s="228" t="s">
        <v>2388</v>
      </c>
    </row>
    <row r="143" s="2" customFormat="1" ht="6.96" customHeight="1">
      <c r="A143" s="29"/>
      <c r="B143" s="56"/>
      <c r="C143" s="57"/>
      <c r="D143" s="57"/>
      <c r="E143" s="57"/>
      <c r="F143" s="57"/>
      <c r="G143" s="57"/>
      <c r="H143" s="57"/>
      <c r="I143" s="57"/>
      <c r="J143" s="57"/>
      <c r="K143" s="57"/>
      <c r="L143" s="35"/>
      <c r="M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</sheetData>
  <sheetProtection sheet="1" autoFilter="0" formatColumns="0" formatRows="0" objects="1" scenarios="1" spinCount="100000" saltValue="eHDiOexTzK8ykxDKnug9Y/yPisxK+mEJkkOd/IAPaGl7MQw9RO0uwZb9fZTUgPunviUSN2tS7j3mWW8YZ5OGhQ==" hashValue="/D91hFH6SiEjWNeTlPUkXBmrEkqyF2Qh6q0hxOqozpYONtZXEP+c2DoY8D1T3Ewo6tSzZ8Tg0y2MEczGvoL7gA==" algorithmName="SHA-512" password="CC35"/>
  <autoFilter ref="C124:K14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182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2292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2389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ROUND(J125, 2)</f>
        <v>479471.20000000001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ROUND((SUM(BE125:BE143)),  2)</f>
        <v>479471.20000000001</v>
      </c>
      <c r="G37" s="29"/>
      <c r="H37" s="29"/>
      <c r="I37" s="155">
        <v>0.20999999999999999</v>
      </c>
      <c r="J37" s="154">
        <f>ROUND(((SUM(BE125:BE143))*I37),  2)</f>
        <v>100688.95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ROUND((SUM(BF125:BF143)),  2)</f>
        <v>0</v>
      </c>
      <c r="G38" s="29"/>
      <c r="H38" s="29"/>
      <c r="I38" s="155">
        <v>0.14999999999999999</v>
      </c>
      <c r="J38" s="154">
        <f>ROUND(((SUM(BF125:BF143))*I38),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ROUND((SUM(BG125:BG143)),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ROUND((SUM(BH125:BH143)),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ROUND((SUM(BI125:BI143)),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580160.15000000002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2292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003.2-4 - ČSOV 4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J125</f>
        <v>479471.20000000001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2294</v>
      </c>
      <c r="E101" s="182"/>
      <c r="F101" s="182"/>
      <c r="G101" s="182"/>
      <c r="H101" s="182"/>
      <c r="I101" s="182"/>
      <c r="J101" s="183">
        <f>J126</f>
        <v>479471.20000000001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29"/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53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="2" customFormat="1" ht="6.96" customHeight="1">
      <c r="A103" s="29"/>
      <c r="B103" s="56"/>
      <c r="C103" s="57"/>
      <c r="D103" s="57"/>
      <c r="E103" s="57"/>
      <c r="F103" s="57"/>
      <c r="G103" s="57"/>
      <c r="H103" s="57"/>
      <c r="I103" s="57"/>
      <c r="J103" s="57"/>
      <c r="K103" s="57"/>
      <c r="L103" s="53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7" s="2" customFormat="1" ht="6.96" customHeight="1">
      <c r="A107" s="29"/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24.96" customHeight="1">
      <c r="A108" s="29"/>
      <c r="B108" s="30"/>
      <c r="C108" s="20" t="s">
        <v>267</v>
      </c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6.96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12" customHeight="1">
      <c r="A110" s="29"/>
      <c r="B110" s="30"/>
      <c r="C110" s="26" t="s">
        <v>14</v>
      </c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26.25" customHeight="1">
      <c r="A111" s="29"/>
      <c r="B111" s="30"/>
      <c r="C111" s="31"/>
      <c r="D111" s="31"/>
      <c r="E111" s="174" t="str">
        <f>E7</f>
        <v>Kanalizace a ČOV pro obec Horní Kruty, místní část Dolní Kruty, Přestavlky a Bohouňovice II</v>
      </c>
      <c r="F111" s="26"/>
      <c r="G111" s="26"/>
      <c r="H111" s="26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1" customFormat="1" ht="12" customHeight="1">
      <c r="B112" s="18"/>
      <c r="C112" s="26" t="s">
        <v>246</v>
      </c>
      <c r="D112" s="19"/>
      <c r="E112" s="19"/>
      <c r="F112" s="19"/>
      <c r="G112" s="19"/>
      <c r="H112" s="19"/>
      <c r="I112" s="19"/>
      <c r="J112" s="19"/>
      <c r="K112" s="19"/>
      <c r="L112" s="17"/>
    </row>
    <row r="113" s="1" customFormat="1" ht="16.5" customHeight="1">
      <c r="B113" s="18"/>
      <c r="C113" s="19"/>
      <c r="D113" s="19"/>
      <c r="E113" s="174" t="s">
        <v>1821</v>
      </c>
      <c r="F113" s="19"/>
      <c r="G113" s="19"/>
      <c r="H113" s="19"/>
      <c r="I113" s="19"/>
      <c r="J113" s="19"/>
      <c r="K113" s="19"/>
      <c r="L113" s="17"/>
    </row>
    <row r="114" s="1" customFormat="1" ht="12" customHeight="1">
      <c r="B114" s="18"/>
      <c r="C114" s="26" t="s">
        <v>248</v>
      </c>
      <c r="D114" s="19"/>
      <c r="E114" s="19"/>
      <c r="F114" s="19"/>
      <c r="G114" s="19"/>
      <c r="H114" s="19"/>
      <c r="I114" s="19"/>
      <c r="J114" s="19"/>
      <c r="K114" s="19"/>
      <c r="L114" s="17"/>
    </row>
    <row r="115" s="2" customFormat="1" ht="16.5" customHeight="1">
      <c r="A115" s="29"/>
      <c r="B115" s="30"/>
      <c r="C115" s="31"/>
      <c r="D115" s="31"/>
      <c r="E115" s="244" t="s">
        <v>2292</v>
      </c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1823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6.5" customHeight="1">
      <c r="A117" s="29"/>
      <c r="B117" s="30"/>
      <c r="C117" s="31"/>
      <c r="D117" s="31"/>
      <c r="E117" s="66" t="str">
        <f>E13</f>
        <v>003.2-4 - ČSOV 4</v>
      </c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18</v>
      </c>
      <c r="D119" s="31"/>
      <c r="E119" s="31"/>
      <c r="F119" s="23" t="str">
        <f>F16</f>
        <v>Horní Kruty, místní část Dolní Kruty, Přestavlky a</v>
      </c>
      <c r="G119" s="31"/>
      <c r="H119" s="31"/>
      <c r="I119" s="26" t="s">
        <v>20</v>
      </c>
      <c r="J119" s="69" t="str">
        <f>IF(J16="","",J16)</f>
        <v>10. 2. 2021</v>
      </c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40.05" customHeight="1">
      <c r="A121" s="29"/>
      <c r="B121" s="30"/>
      <c r="C121" s="26" t="s">
        <v>22</v>
      </c>
      <c r="D121" s="31"/>
      <c r="E121" s="31"/>
      <c r="F121" s="23" t="str">
        <f>E19</f>
        <v>Obec Horní Kruty</v>
      </c>
      <c r="G121" s="31"/>
      <c r="H121" s="31"/>
      <c r="I121" s="26" t="s">
        <v>28</v>
      </c>
      <c r="J121" s="27" t="str">
        <f>E25</f>
        <v>Vodohospodářské inženýrské služby a.s.</v>
      </c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5.15" customHeight="1">
      <c r="A122" s="29"/>
      <c r="B122" s="30"/>
      <c r="C122" s="26" t="s">
        <v>26</v>
      </c>
      <c r="D122" s="31"/>
      <c r="E122" s="31"/>
      <c r="F122" s="23" t="str">
        <f>IF(E22="","",E22)</f>
        <v xml:space="preserve"> </v>
      </c>
      <c r="G122" s="31"/>
      <c r="H122" s="31"/>
      <c r="I122" s="26" t="s">
        <v>31</v>
      </c>
      <c r="J122" s="27" t="str">
        <f>E28</f>
        <v xml:space="preserve"> </v>
      </c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0.32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11" customFormat="1" ht="29.28" customHeight="1">
      <c r="A124" s="190"/>
      <c r="B124" s="191"/>
      <c r="C124" s="192" t="s">
        <v>268</v>
      </c>
      <c r="D124" s="193" t="s">
        <v>58</v>
      </c>
      <c r="E124" s="193" t="s">
        <v>54</v>
      </c>
      <c r="F124" s="193" t="s">
        <v>55</v>
      </c>
      <c r="G124" s="193" t="s">
        <v>269</v>
      </c>
      <c r="H124" s="193" t="s">
        <v>270</v>
      </c>
      <c r="I124" s="193" t="s">
        <v>271</v>
      </c>
      <c r="J124" s="194" t="s">
        <v>252</v>
      </c>
      <c r="K124" s="195" t="s">
        <v>272</v>
      </c>
      <c r="L124" s="196"/>
      <c r="M124" s="90" t="s">
        <v>1</v>
      </c>
      <c r="N124" s="91" t="s">
        <v>37</v>
      </c>
      <c r="O124" s="91" t="s">
        <v>273</v>
      </c>
      <c r="P124" s="91" t="s">
        <v>274</v>
      </c>
      <c r="Q124" s="91" t="s">
        <v>275</v>
      </c>
      <c r="R124" s="91" t="s">
        <v>276</v>
      </c>
      <c r="S124" s="91" t="s">
        <v>277</v>
      </c>
      <c r="T124" s="92" t="s">
        <v>278</v>
      </c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</row>
    <row r="125" s="2" customFormat="1" ht="22.8" customHeight="1">
      <c r="A125" s="29"/>
      <c r="B125" s="30"/>
      <c r="C125" s="97" t="s">
        <v>279</v>
      </c>
      <c r="D125" s="31"/>
      <c r="E125" s="31"/>
      <c r="F125" s="31"/>
      <c r="G125" s="31"/>
      <c r="H125" s="31"/>
      <c r="I125" s="31"/>
      <c r="J125" s="197">
        <f>BK125</f>
        <v>479471.20000000001</v>
      </c>
      <c r="K125" s="31"/>
      <c r="L125" s="35"/>
      <c r="M125" s="93"/>
      <c r="N125" s="198"/>
      <c r="O125" s="94"/>
      <c r="P125" s="199">
        <f>P126</f>
        <v>0</v>
      </c>
      <c r="Q125" s="94"/>
      <c r="R125" s="199">
        <f>R126</f>
        <v>0</v>
      </c>
      <c r="S125" s="94"/>
      <c r="T125" s="200">
        <f>T126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72</v>
      </c>
      <c r="AU125" s="14" t="s">
        <v>254</v>
      </c>
      <c r="BK125" s="201">
        <f>BK126</f>
        <v>479471.20000000001</v>
      </c>
    </row>
    <row r="126" s="12" customFormat="1" ht="25.92" customHeight="1">
      <c r="A126" s="12"/>
      <c r="B126" s="202"/>
      <c r="C126" s="203"/>
      <c r="D126" s="204" t="s">
        <v>72</v>
      </c>
      <c r="E126" s="205" t="s">
        <v>2295</v>
      </c>
      <c r="F126" s="205" t="s">
        <v>2296</v>
      </c>
      <c r="G126" s="203"/>
      <c r="H126" s="203"/>
      <c r="I126" s="203"/>
      <c r="J126" s="206">
        <f>BK126</f>
        <v>479471.20000000001</v>
      </c>
      <c r="K126" s="203"/>
      <c r="L126" s="207"/>
      <c r="M126" s="208"/>
      <c r="N126" s="209"/>
      <c r="O126" s="209"/>
      <c r="P126" s="210">
        <f>SUM(P127:P143)</f>
        <v>0</v>
      </c>
      <c r="Q126" s="209"/>
      <c r="R126" s="210">
        <f>SUM(R127:R143)</f>
        <v>0</v>
      </c>
      <c r="S126" s="209"/>
      <c r="T126" s="211">
        <f>SUM(T127:T143)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2" t="s">
        <v>80</v>
      </c>
      <c r="AT126" s="213" t="s">
        <v>72</v>
      </c>
      <c r="AU126" s="213" t="s">
        <v>73</v>
      </c>
      <c r="AY126" s="212" t="s">
        <v>282</v>
      </c>
      <c r="BK126" s="214">
        <f>SUM(BK127:BK143)</f>
        <v>479471.20000000001</v>
      </c>
    </row>
    <row r="127" s="2" customFormat="1" ht="44.25" customHeight="1">
      <c r="A127" s="29"/>
      <c r="B127" s="30"/>
      <c r="C127" s="217" t="s">
        <v>80</v>
      </c>
      <c r="D127" s="217" t="s">
        <v>284</v>
      </c>
      <c r="E127" s="218" t="s">
        <v>2390</v>
      </c>
      <c r="F127" s="219" t="s">
        <v>2391</v>
      </c>
      <c r="G127" s="220" t="s">
        <v>1417</v>
      </c>
      <c r="H127" s="221">
        <v>2</v>
      </c>
      <c r="I127" s="222">
        <v>130900</v>
      </c>
      <c r="J127" s="222">
        <f>ROUND(I127*H127,2)</f>
        <v>261800</v>
      </c>
      <c r="K127" s="223"/>
      <c r="L127" s="35"/>
      <c r="M127" s="224" t="s">
        <v>1</v>
      </c>
      <c r="N127" s="225" t="s">
        <v>38</v>
      </c>
      <c r="O127" s="226">
        <v>0</v>
      </c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228" t="s">
        <v>544</v>
      </c>
      <c r="AT127" s="228" t="s">
        <v>284</v>
      </c>
      <c r="AU127" s="228" t="s">
        <v>80</v>
      </c>
      <c r="AY127" s="14" t="s">
        <v>282</v>
      </c>
      <c r="BE127" s="229">
        <f>IF(N127="základní",J127,0)</f>
        <v>261800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4" t="s">
        <v>80</v>
      </c>
      <c r="BK127" s="229">
        <f>ROUND(I127*H127,2)</f>
        <v>261800</v>
      </c>
      <c r="BL127" s="14" t="s">
        <v>544</v>
      </c>
      <c r="BM127" s="228" t="s">
        <v>2392</v>
      </c>
    </row>
    <row r="128" s="2" customFormat="1" ht="21.75" customHeight="1">
      <c r="A128" s="29"/>
      <c r="B128" s="30"/>
      <c r="C128" s="217" t="s">
        <v>82</v>
      </c>
      <c r="D128" s="217" t="s">
        <v>284</v>
      </c>
      <c r="E128" s="218" t="s">
        <v>2372</v>
      </c>
      <c r="F128" s="219" t="s">
        <v>2373</v>
      </c>
      <c r="G128" s="220" t="s">
        <v>719</v>
      </c>
      <c r="H128" s="221">
        <v>4</v>
      </c>
      <c r="I128" s="222">
        <v>1540</v>
      </c>
      <c r="J128" s="222">
        <f>ROUND(I128*H128,2)</f>
        <v>6160</v>
      </c>
      <c r="K128" s="223"/>
      <c r="L128" s="35"/>
      <c r="M128" s="224" t="s">
        <v>1</v>
      </c>
      <c r="N128" s="225" t="s">
        <v>38</v>
      </c>
      <c r="O128" s="226">
        <v>0</v>
      </c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544</v>
      </c>
      <c r="AT128" s="228" t="s">
        <v>284</v>
      </c>
      <c r="AU128" s="228" t="s">
        <v>80</v>
      </c>
      <c r="AY128" s="14" t="s">
        <v>282</v>
      </c>
      <c r="BE128" s="229">
        <f>IF(N128="základní",J128,0)</f>
        <v>6160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6160</v>
      </c>
      <c r="BL128" s="14" t="s">
        <v>544</v>
      </c>
      <c r="BM128" s="228" t="s">
        <v>2393</v>
      </c>
    </row>
    <row r="129" s="2" customFormat="1" ht="21.75" customHeight="1">
      <c r="A129" s="29"/>
      <c r="B129" s="30"/>
      <c r="C129" s="217" t="s">
        <v>155</v>
      </c>
      <c r="D129" s="217" t="s">
        <v>284</v>
      </c>
      <c r="E129" s="218" t="s">
        <v>2304</v>
      </c>
      <c r="F129" s="219" t="s">
        <v>2305</v>
      </c>
      <c r="G129" s="220" t="s">
        <v>322</v>
      </c>
      <c r="H129" s="221">
        <v>6.7999999999999998</v>
      </c>
      <c r="I129" s="222">
        <v>1089</v>
      </c>
      <c r="J129" s="222">
        <f>ROUND(I129*H129,2)</f>
        <v>7405.1999999999998</v>
      </c>
      <c r="K129" s="223"/>
      <c r="L129" s="35"/>
      <c r="M129" s="224" t="s">
        <v>1</v>
      </c>
      <c r="N129" s="225" t="s">
        <v>38</v>
      </c>
      <c r="O129" s="226">
        <v>0</v>
      </c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544</v>
      </c>
      <c r="AT129" s="228" t="s">
        <v>284</v>
      </c>
      <c r="AU129" s="228" t="s">
        <v>80</v>
      </c>
      <c r="AY129" s="14" t="s">
        <v>282</v>
      </c>
      <c r="BE129" s="229">
        <f>IF(N129="základní",J129,0)</f>
        <v>7405.1999999999998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7405.1999999999998</v>
      </c>
      <c r="BL129" s="14" t="s">
        <v>544</v>
      </c>
      <c r="BM129" s="228" t="s">
        <v>2394</v>
      </c>
    </row>
    <row r="130" s="2" customFormat="1" ht="16.5" customHeight="1">
      <c r="A130" s="29"/>
      <c r="B130" s="30"/>
      <c r="C130" s="217" t="s">
        <v>288</v>
      </c>
      <c r="D130" s="217" t="s">
        <v>284</v>
      </c>
      <c r="E130" s="218" t="s">
        <v>2307</v>
      </c>
      <c r="F130" s="219" t="s">
        <v>2308</v>
      </c>
      <c r="G130" s="220" t="s">
        <v>719</v>
      </c>
      <c r="H130" s="221">
        <v>2</v>
      </c>
      <c r="I130" s="222">
        <v>9240</v>
      </c>
      <c r="J130" s="222">
        <f>ROUND(I130*H130,2)</f>
        <v>18480</v>
      </c>
      <c r="K130" s="223"/>
      <c r="L130" s="35"/>
      <c r="M130" s="224" t="s">
        <v>1</v>
      </c>
      <c r="N130" s="225" t="s">
        <v>38</v>
      </c>
      <c r="O130" s="226">
        <v>0</v>
      </c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544</v>
      </c>
      <c r="AT130" s="228" t="s">
        <v>284</v>
      </c>
      <c r="AU130" s="228" t="s">
        <v>80</v>
      </c>
      <c r="AY130" s="14" t="s">
        <v>282</v>
      </c>
      <c r="BE130" s="229">
        <f>IF(N130="základní",J130,0)</f>
        <v>18480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18480</v>
      </c>
      <c r="BL130" s="14" t="s">
        <v>544</v>
      </c>
      <c r="BM130" s="228" t="s">
        <v>2395</v>
      </c>
    </row>
    <row r="131" s="2" customFormat="1" ht="16.5" customHeight="1">
      <c r="A131" s="29"/>
      <c r="B131" s="30"/>
      <c r="C131" s="217" t="s">
        <v>299</v>
      </c>
      <c r="D131" s="217" t="s">
        <v>284</v>
      </c>
      <c r="E131" s="218" t="s">
        <v>2310</v>
      </c>
      <c r="F131" s="219" t="s">
        <v>2311</v>
      </c>
      <c r="G131" s="220" t="s">
        <v>719</v>
      </c>
      <c r="H131" s="221">
        <v>2</v>
      </c>
      <c r="I131" s="222">
        <v>6380</v>
      </c>
      <c r="J131" s="222">
        <f>ROUND(I131*H131,2)</f>
        <v>12760</v>
      </c>
      <c r="K131" s="223"/>
      <c r="L131" s="35"/>
      <c r="M131" s="224" t="s">
        <v>1</v>
      </c>
      <c r="N131" s="225" t="s">
        <v>38</v>
      </c>
      <c r="O131" s="226">
        <v>0</v>
      </c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544</v>
      </c>
      <c r="AT131" s="228" t="s">
        <v>284</v>
      </c>
      <c r="AU131" s="228" t="s">
        <v>80</v>
      </c>
      <c r="AY131" s="14" t="s">
        <v>282</v>
      </c>
      <c r="BE131" s="229">
        <f>IF(N131="základní",J131,0)</f>
        <v>12760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12760</v>
      </c>
      <c r="BL131" s="14" t="s">
        <v>544</v>
      </c>
      <c r="BM131" s="228" t="s">
        <v>2396</v>
      </c>
    </row>
    <row r="132" s="2" customFormat="1" ht="16.5" customHeight="1">
      <c r="A132" s="29"/>
      <c r="B132" s="30"/>
      <c r="C132" s="217" t="s">
        <v>303</v>
      </c>
      <c r="D132" s="217" t="s">
        <v>284</v>
      </c>
      <c r="E132" s="218" t="s">
        <v>2313</v>
      </c>
      <c r="F132" s="219" t="s">
        <v>2314</v>
      </c>
      <c r="G132" s="220" t="s">
        <v>719</v>
      </c>
      <c r="H132" s="221">
        <v>1</v>
      </c>
      <c r="I132" s="222">
        <v>1320</v>
      </c>
      <c r="J132" s="222">
        <f>ROUND(I132*H132,2)</f>
        <v>1320</v>
      </c>
      <c r="K132" s="223"/>
      <c r="L132" s="35"/>
      <c r="M132" s="224" t="s">
        <v>1</v>
      </c>
      <c r="N132" s="225" t="s">
        <v>38</v>
      </c>
      <c r="O132" s="226">
        <v>0</v>
      </c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544</v>
      </c>
      <c r="AT132" s="228" t="s">
        <v>284</v>
      </c>
      <c r="AU132" s="228" t="s">
        <v>80</v>
      </c>
      <c r="AY132" s="14" t="s">
        <v>282</v>
      </c>
      <c r="BE132" s="229">
        <f>IF(N132="základní",J132,0)</f>
        <v>1320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1320</v>
      </c>
      <c r="BL132" s="14" t="s">
        <v>544</v>
      </c>
      <c r="BM132" s="228" t="s">
        <v>2397</v>
      </c>
    </row>
    <row r="133" s="2" customFormat="1" ht="16.5" customHeight="1">
      <c r="A133" s="29"/>
      <c r="B133" s="30"/>
      <c r="C133" s="217" t="s">
        <v>307</v>
      </c>
      <c r="D133" s="217" t="s">
        <v>284</v>
      </c>
      <c r="E133" s="218" t="s">
        <v>2316</v>
      </c>
      <c r="F133" s="219" t="s">
        <v>2317</v>
      </c>
      <c r="G133" s="220" t="s">
        <v>719</v>
      </c>
      <c r="H133" s="221">
        <v>1</v>
      </c>
      <c r="I133" s="222">
        <v>2640</v>
      </c>
      <c r="J133" s="222">
        <f>ROUND(I133*H133,2)</f>
        <v>2640</v>
      </c>
      <c r="K133" s="223"/>
      <c r="L133" s="35"/>
      <c r="M133" s="224" t="s">
        <v>1</v>
      </c>
      <c r="N133" s="225" t="s">
        <v>38</v>
      </c>
      <c r="O133" s="226">
        <v>0</v>
      </c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544</v>
      </c>
      <c r="AT133" s="228" t="s">
        <v>284</v>
      </c>
      <c r="AU133" s="228" t="s">
        <v>80</v>
      </c>
      <c r="AY133" s="14" t="s">
        <v>282</v>
      </c>
      <c r="BE133" s="229">
        <f>IF(N133="základní",J133,0)</f>
        <v>2640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2640</v>
      </c>
      <c r="BL133" s="14" t="s">
        <v>544</v>
      </c>
      <c r="BM133" s="228" t="s">
        <v>2398</v>
      </c>
    </row>
    <row r="134" s="2" customFormat="1" ht="21.75" customHeight="1">
      <c r="A134" s="29"/>
      <c r="B134" s="30"/>
      <c r="C134" s="217" t="s">
        <v>311</v>
      </c>
      <c r="D134" s="217" t="s">
        <v>284</v>
      </c>
      <c r="E134" s="218" t="s">
        <v>2319</v>
      </c>
      <c r="F134" s="219" t="s">
        <v>2320</v>
      </c>
      <c r="G134" s="220" t="s">
        <v>719</v>
      </c>
      <c r="H134" s="221">
        <v>1</v>
      </c>
      <c r="I134" s="222">
        <v>46200</v>
      </c>
      <c r="J134" s="222">
        <f>ROUND(I134*H134,2)</f>
        <v>46200</v>
      </c>
      <c r="K134" s="223"/>
      <c r="L134" s="35"/>
      <c r="M134" s="224" t="s">
        <v>1</v>
      </c>
      <c r="N134" s="225" t="s">
        <v>38</v>
      </c>
      <c r="O134" s="226">
        <v>0</v>
      </c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544</v>
      </c>
      <c r="AT134" s="228" t="s">
        <v>284</v>
      </c>
      <c r="AU134" s="228" t="s">
        <v>80</v>
      </c>
      <c r="AY134" s="14" t="s">
        <v>282</v>
      </c>
      <c r="BE134" s="229">
        <f>IF(N134="základní",J134,0)</f>
        <v>46200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46200</v>
      </c>
      <c r="BL134" s="14" t="s">
        <v>544</v>
      </c>
      <c r="BM134" s="228" t="s">
        <v>2399</v>
      </c>
    </row>
    <row r="135" s="2" customFormat="1" ht="16.5" customHeight="1">
      <c r="A135" s="29"/>
      <c r="B135" s="30"/>
      <c r="C135" s="217" t="s">
        <v>315</v>
      </c>
      <c r="D135" s="217" t="s">
        <v>284</v>
      </c>
      <c r="E135" s="218" t="s">
        <v>2322</v>
      </c>
      <c r="F135" s="219" t="s">
        <v>2323</v>
      </c>
      <c r="G135" s="220" t="s">
        <v>719</v>
      </c>
      <c r="H135" s="221">
        <v>1</v>
      </c>
      <c r="I135" s="222">
        <v>3850</v>
      </c>
      <c r="J135" s="222">
        <f>ROUND(I135*H135,2)</f>
        <v>3850</v>
      </c>
      <c r="K135" s="223"/>
      <c r="L135" s="35"/>
      <c r="M135" s="224" t="s">
        <v>1</v>
      </c>
      <c r="N135" s="225" t="s">
        <v>38</v>
      </c>
      <c r="O135" s="226">
        <v>0</v>
      </c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544</v>
      </c>
      <c r="AT135" s="228" t="s">
        <v>284</v>
      </c>
      <c r="AU135" s="228" t="s">
        <v>80</v>
      </c>
      <c r="AY135" s="14" t="s">
        <v>282</v>
      </c>
      <c r="BE135" s="229">
        <f>IF(N135="základní",J135,0)</f>
        <v>3850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3850</v>
      </c>
      <c r="BL135" s="14" t="s">
        <v>544</v>
      </c>
      <c r="BM135" s="228" t="s">
        <v>2400</v>
      </c>
    </row>
    <row r="136" s="2" customFormat="1" ht="16.5" customHeight="1">
      <c r="A136" s="29"/>
      <c r="B136" s="30"/>
      <c r="C136" s="217" t="s">
        <v>319</v>
      </c>
      <c r="D136" s="217" t="s">
        <v>284</v>
      </c>
      <c r="E136" s="218" t="s">
        <v>2325</v>
      </c>
      <c r="F136" s="219" t="s">
        <v>2326</v>
      </c>
      <c r="G136" s="220" t="s">
        <v>322</v>
      </c>
      <c r="H136" s="221">
        <v>1.8999999999999999</v>
      </c>
      <c r="I136" s="222">
        <v>2640</v>
      </c>
      <c r="J136" s="222">
        <f>ROUND(I136*H136,2)</f>
        <v>5016</v>
      </c>
      <c r="K136" s="223"/>
      <c r="L136" s="35"/>
      <c r="M136" s="224" t="s">
        <v>1</v>
      </c>
      <c r="N136" s="225" t="s">
        <v>38</v>
      </c>
      <c r="O136" s="226">
        <v>0</v>
      </c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544</v>
      </c>
      <c r="AT136" s="228" t="s">
        <v>284</v>
      </c>
      <c r="AU136" s="228" t="s">
        <v>80</v>
      </c>
      <c r="AY136" s="14" t="s">
        <v>282</v>
      </c>
      <c r="BE136" s="229">
        <f>IF(N136="základní",J136,0)</f>
        <v>5016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5016</v>
      </c>
      <c r="BL136" s="14" t="s">
        <v>544</v>
      </c>
      <c r="BM136" s="228" t="s">
        <v>2401</v>
      </c>
    </row>
    <row r="137" s="2" customFormat="1" ht="21.75" customHeight="1">
      <c r="A137" s="29"/>
      <c r="B137" s="30"/>
      <c r="C137" s="217" t="s">
        <v>324</v>
      </c>
      <c r="D137" s="217" t="s">
        <v>284</v>
      </c>
      <c r="E137" s="218" t="s">
        <v>2328</v>
      </c>
      <c r="F137" s="219" t="s">
        <v>2329</v>
      </c>
      <c r="G137" s="220" t="s">
        <v>1417</v>
      </c>
      <c r="H137" s="221">
        <v>1</v>
      </c>
      <c r="I137" s="222">
        <v>73700</v>
      </c>
      <c r="J137" s="222">
        <f>ROUND(I137*H137,2)</f>
        <v>73700</v>
      </c>
      <c r="K137" s="223"/>
      <c r="L137" s="35"/>
      <c r="M137" s="224" t="s">
        <v>1</v>
      </c>
      <c r="N137" s="225" t="s">
        <v>38</v>
      </c>
      <c r="O137" s="226">
        <v>0</v>
      </c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544</v>
      </c>
      <c r="AT137" s="228" t="s">
        <v>284</v>
      </c>
      <c r="AU137" s="228" t="s">
        <v>80</v>
      </c>
      <c r="AY137" s="14" t="s">
        <v>282</v>
      </c>
      <c r="BE137" s="229">
        <f>IF(N137="základní",J137,0)</f>
        <v>73700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73700</v>
      </c>
      <c r="BL137" s="14" t="s">
        <v>544</v>
      </c>
      <c r="BM137" s="228" t="s">
        <v>2402</v>
      </c>
    </row>
    <row r="138" s="2" customFormat="1" ht="16.5" customHeight="1">
      <c r="A138" s="29"/>
      <c r="B138" s="30"/>
      <c r="C138" s="217" t="s">
        <v>329</v>
      </c>
      <c r="D138" s="217" t="s">
        <v>284</v>
      </c>
      <c r="E138" s="218" t="s">
        <v>2331</v>
      </c>
      <c r="F138" s="219" t="s">
        <v>2332</v>
      </c>
      <c r="G138" s="220" t="s">
        <v>322</v>
      </c>
      <c r="H138" s="221">
        <v>2.2000000000000002</v>
      </c>
      <c r="I138" s="222">
        <v>2640</v>
      </c>
      <c r="J138" s="222">
        <f>ROUND(I138*H138,2)</f>
        <v>5808</v>
      </c>
      <c r="K138" s="223"/>
      <c r="L138" s="35"/>
      <c r="M138" s="224" t="s">
        <v>1</v>
      </c>
      <c r="N138" s="225" t="s">
        <v>38</v>
      </c>
      <c r="O138" s="226">
        <v>0</v>
      </c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544</v>
      </c>
      <c r="AT138" s="228" t="s">
        <v>284</v>
      </c>
      <c r="AU138" s="228" t="s">
        <v>80</v>
      </c>
      <c r="AY138" s="14" t="s">
        <v>282</v>
      </c>
      <c r="BE138" s="229">
        <f>IF(N138="základní",J138,0)</f>
        <v>5808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5808</v>
      </c>
      <c r="BL138" s="14" t="s">
        <v>544</v>
      </c>
      <c r="BM138" s="228" t="s">
        <v>2403</v>
      </c>
    </row>
    <row r="139" s="2" customFormat="1" ht="21.75" customHeight="1">
      <c r="A139" s="29"/>
      <c r="B139" s="30"/>
      <c r="C139" s="217" t="s">
        <v>334</v>
      </c>
      <c r="D139" s="217" t="s">
        <v>284</v>
      </c>
      <c r="E139" s="218" t="s">
        <v>2334</v>
      </c>
      <c r="F139" s="219" t="s">
        <v>2335</v>
      </c>
      <c r="G139" s="220" t="s">
        <v>1417</v>
      </c>
      <c r="H139" s="221">
        <v>1</v>
      </c>
      <c r="I139" s="222">
        <v>4048</v>
      </c>
      <c r="J139" s="222">
        <f>ROUND(I139*H139,2)</f>
        <v>4048</v>
      </c>
      <c r="K139" s="223"/>
      <c r="L139" s="35"/>
      <c r="M139" s="224" t="s">
        <v>1</v>
      </c>
      <c r="N139" s="225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544</v>
      </c>
      <c r="AT139" s="228" t="s">
        <v>284</v>
      </c>
      <c r="AU139" s="228" t="s">
        <v>80</v>
      </c>
      <c r="AY139" s="14" t="s">
        <v>282</v>
      </c>
      <c r="BE139" s="229">
        <f>IF(N139="základní",J139,0)</f>
        <v>4048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4048</v>
      </c>
      <c r="BL139" s="14" t="s">
        <v>544</v>
      </c>
      <c r="BM139" s="228" t="s">
        <v>2404</v>
      </c>
    </row>
    <row r="140" s="2" customFormat="1" ht="16.5" customHeight="1">
      <c r="A140" s="29"/>
      <c r="B140" s="30"/>
      <c r="C140" s="217" t="s">
        <v>338</v>
      </c>
      <c r="D140" s="217" t="s">
        <v>284</v>
      </c>
      <c r="E140" s="218" t="s">
        <v>2337</v>
      </c>
      <c r="F140" s="219" t="s">
        <v>2338</v>
      </c>
      <c r="G140" s="220" t="s">
        <v>1417</v>
      </c>
      <c r="H140" s="221">
        <v>2</v>
      </c>
      <c r="I140" s="222">
        <v>5390</v>
      </c>
      <c r="J140" s="222">
        <f>ROUND(I140*H140,2)</f>
        <v>10780</v>
      </c>
      <c r="K140" s="223"/>
      <c r="L140" s="35"/>
      <c r="M140" s="224" t="s">
        <v>1</v>
      </c>
      <c r="N140" s="225" t="s">
        <v>38</v>
      </c>
      <c r="O140" s="226">
        <v>0</v>
      </c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544</v>
      </c>
      <c r="AT140" s="228" t="s">
        <v>284</v>
      </c>
      <c r="AU140" s="228" t="s">
        <v>80</v>
      </c>
      <c r="AY140" s="14" t="s">
        <v>282</v>
      </c>
      <c r="BE140" s="229">
        <f>IF(N140="základní",J140,0)</f>
        <v>10780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10780</v>
      </c>
      <c r="BL140" s="14" t="s">
        <v>544</v>
      </c>
      <c r="BM140" s="228" t="s">
        <v>2405</v>
      </c>
    </row>
    <row r="141" s="2" customFormat="1" ht="16.5" customHeight="1">
      <c r="A141" s="29"/>
      <c r="B141" s="30"/>
      <c r="C141" s="217" t="s">
        <v>8</v>
      </c>
      <c r="D141" s="217" t="s">
        <v>284</v>
      </c>
      <c r="E141" s="218" t="s">
        <v>2406</v>
      </c>
      <c r="F141" s="219" t="s">
        <v>2407</v>
      </c>
      <c r="G141" s="220" t="s">
        <v>322</v>
      </c>
      <c r="H141" s="221">
        <v>3.6000000000000001</v>
      </c>
      <c r="I141" s="222">
        <v>2640</v>
      </c>
      <c r="J141" s="222">
        <f>ROUND(I141*H141,2)</f>
        <v>9504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544</v>
      </c>
      <c r="AT141" s="228" t="s">
        <v>284</v>
      </c>
      <c r="AU141" s="228" t="s">
        <v>80</v>
      </c>
      <c r="AY141" s="14" t="s">
        <v>282</v>
      </c>
      <c r="BE141" s="229">
        <f>IF(N141="základní",J141,0)</f>
        <v>9504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9504</v>
      </c>
      <c r="BL141" s="14" t="s">
        <v>544</v>
      </c>
      <c r="BM141" s="228" t="s">
        <v>2408</v>
      </c>
    </row>
    <row r="142" s="2" customFormat="1" ht="16.5" customHeight="1">
      <c r="A142" s="29"/>
      <c r="B142" s="30"/>
      <c r="C142" s="217" t="s">
        <v>345</v>
      </c>
      <c r="D142" s="217" t="s">
        <v>284</v>
      </c>
      <c r="E142" s="218" t="s">
        <v>2343</v>
      </c>
      <c r="F142" s="219" t="s">
        <v>2344</v>
      </c>
      <c r="G142" s="220" t="s">
        <v>1417</v>
      </c>
      <c r="H142" s="221">
        <v>1</v>
      </c>
      <c r="I142" s="222">
        <v>3500</v>
      </c>
      <c r="J142" s="222">
        <f>ROUND(I142*H142,2)</f>
        <v>3500</v>
      </c>
      <c r="K142" s="223"/>
      <c r="L142" s="35"/>
      <c r="M142" s="224" t="s">
        <v>1</v>
      </c>
      <c r="N142" s="225" t="s">
        <v>38</v>
      </c>
      <c r="O142" s="226">
        <v>0</v>
      </c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544</v>
      </c>
      <c r="AT142" s="228" t="s">
        <v>284</v>
      </c>
      <c r="AU142" s="228" t="s">
        <v>80</v>
      </c>
      <c r="AY142" s="14" t="s">
        <v>282</v>
      </c>
      <c r="BE142" s="229">
        <f>IF(N142="základní",J142,0)</f>
        <v>3500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3500</v>
      </c>
      <c r="BL142" s="14" t="s">
        <v>544</v>
      </c>
      <c r="BM142" s="228" t="s">
        <v>2409</v>
      </c>
    </row>
    <row r="143" s="2" customFormat="1" ht="16.5" customHeight="1">
      <c r="A143" s="29"/>
      <c r="B143" s="30"/>
      <c r="C143" s="217" t="s">
        <v>349</v>
      </c>
      <c r="D143" s="217" t="s">
        <v>284</v>
      </c>
      <c r="E143" s="218" t="s">
        <v>2346</v>
      </c>
      <c r="F143" s="219" t="s">
        <v>2347</v>
      </c>
      <c r="G143" s="220" t="s">
        <v>1417</v>
      </c>
      <c r="H143" s="221">
        <v>1</v>
      </c>
      <c r="I143" s="222">
        <v>6500</v>
      </c>
      <c r="J143" s="222">
        <f>ROUND(I143*H143,2)</f>
        <v>6500</v>
      </c>
      <c r="K143" s="223"/>
      <c r="L143" s="35"/>
      <c r="M143" s="240" t="s">
        <v>1</v>
      </c>
      <c r="N143" s="241" t="s">
        <v>38</v>
      </c>
      <c r="O143" s="242">
        <v>0</v>
      </c>
      <c r="P143" s="242">
        <f>O143*H143</f>
        <v>0</v>
      </c>
      <c r="Q143" s="242">
        <v>0</v>
      </c>
      <c r="R143" s="242">
        <f>Q143*H143</f>
        <v>0</v>
      </c>
      <c r="S143" s="242">
        <v>0</v>
      </c>
      <c r="T143" s="243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544</v>
      </c>
      <c r="AT143" s="228" t="s">
        <v>284</v>
      </c>
      <c r="AU143" s="228" t="s">
        <v>80</v>
      </c>
      <c r="AY143" s="14" t="s">
        <v>282</v>
      </c>
      <c r="BE143" s="229">
        <f>IF(N143="základní",J143,0)</f>
        <v>6500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6500</v>
      </c>
      <c r="BL143" s="14" t="s">
        <v>544</v>
      </c>
      <c r="BM143" s="228" t="s">
        <v>2410</v>
      </c>
    </row>
    <row r="144" s="2" customFormat="1" ht="6.96" customHeight="1">
      <c r="A144" s="29"/>
      <c r="B144" s="56"/>
      <c r="C144" s="57"/>
      <c r="D144" s="57"/>
      <c r="E144" s="57"/>
      <c r="F144" s="57"/>
      <c r="G144" s="57"/>
      <c r="H144" s="57"/>
      <c r="I144" s="57"/>
      <c r="J144" s="57"/>
      <c r="K144" s="57"/>
      <c r="L144" s="35"/>
      <c r="M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</sheetData>
  <sheetProtection sheet="1" autoFilter="0" formatColumns="0" formatRows="0" objects="1" scenarios="1" spinCount="100000" saltValue="mXQjI/VP5jP2n80vjS2lwpv9GScb656IFogBDLbyqKofPifhK5YthRDeRRZ2o8RrN8b9WfCOJY/Ff77uvhvdYw==" hashValue="/HQOAUicD3Q4rKlGvnAhYv1KsidM+BmaAb/zL2P8GCYiglIyvorCJ40HL0blYd6sUSMMomN/JNeN4qXMGn3QtQ==" algorithmName="SHA-512" password="CC35"/>
  <autoFilter ref="C124:K14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184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2292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2411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ROUND(J125, 2)</f>
        <v>447967.20000000001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ROUND((SUM(BE125:BE142)),  2)</f>
        <v>447967.20000000001</v>
      </c>
      <c r="G37" s="29"/>
      <c r="H37" s="29"/>
      <c r="I37" s="155">
        <v>0.20999999999999999</v>
      </c>
      <c r="J37" s="154">
        <f>ROUND(((SUM(BE125:BE142))*I37),  2)</f>
        <v>94073.110000000001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ROUND((SUM(BF125:BF142)),  2)</f>
        <v>0</v>
      </c>
      <c r="G38" s="29"/>
      <c r="H38" s="29"/>
      <c r="I38" s="155">
        <v>0.14999999999999999</v>
      </c>
      <c r="J38" s="154">
        <f>ROUND(((SUM(BF125:BF142))*I38),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ROUND((SUM(BG125:BG142)),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ROUND((SUM(BH125:BH142)),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ROUND((SUM(BI125:BI142)),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542040.31000000006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2292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003.2-5 - ČSOV 5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J125</f>
        <v>447967.20000000001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2294</v>
      </c>
      <c r="E101" s="182"/>
      <c r="F101" s="182"/>
      <c r="G101" s="182"/>
      <c r="H101" s="182"/>
      <c r="I101" s="182"/>
      <c r="J101" s="183">
        <f>J126</f>
        <v>447967.20000000001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29"/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53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="2" customFormat="1" ht="6.96" customHeight="1">
      <c r="A103" s="29"/>
      <c r="B103" s="56"/>
      <c r="C103" s="57"/>
      <c r="D103" s="57"/>
      <c r="E103" s="57"/>
      <c r="F103" s="57"/>
      <c r="G103" s="57"/>
      <c r="H103" s="57"/>
      <c r="I103" s="57"/>
      <c r="J103" s="57"/>
      <c r="K103" s="57"/>
      <c r="L103" s="53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7" s="2" customFormat="1" ht="6.96" customHeight="1">
      <c r="A107" s="29"/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24.96" customHeight="1">
      <c r="A108" s="29"/>
      <c r="B108" s="30"/>
      <c r="C108" s="20" t="s">
        <v>267</v>
      </c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6.96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12" customHeight="1">
      <c r="A110" s="29"/>
      <c r="B110" s="30"/>
      <c r="C110" s="26" t="s">
        <v>14</v>
      </c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26.25" customHeight="1">
      <c r="A111" s="29"/>
      <c r="B111" s="30"/>
      <c r="C111" s="31"/>
      <c r="D111" s="31"/>
      <c r="E111" s="174" t="str">
        <f>E7</f>
        <v>Kanalizace a ČOV pro obec Horní Kruty, místní část Dolní Kruty, Přestavlky a Bohouňovice II</v>
      </c>
      <c r="F111" s="26"/>
      <c r="G111" s="26"/>
      <c r="H111" s="26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1" customFormat="1" ht="12" customHeight="1">
      <c r="B112" s="18"/>
      <c r="C112" s="26" t="s">
        <v>246</v>
      </c>
      <c r="D112" s="19"/>
      <c r="E112" s="19"/>
      <c r="F112" s="19"/>
      <c r="G112" s="19"/>
      <c r="H112" s="19"/>
      <c r="I112" s="19"/>
      <c r="J112" s="19"/>
      <c r="K112" s="19"/>
      <c r="L112" s="17"/>
    </row>
    <row r="113" s="1" customFormat="1" ht="16.5" customHeight="1">
      <c r="B113" s="18"/>
      <c r="C113" s="19"/>
      <c r="D113" s="19"/>
      <c r="E113" s="174" t="s">
        <v>1821</v>
      </c>
      <c r="F113" s="19"/>
      <c r="G113" s="19"/>
      <c r="H113" s="19"/>
      <c r="I113" s="19"/>
      <c r="J113" s="19"/>
      <c r="K113" s="19"/>
      <c r="L113" s="17"/>
    </row>
    <row r="114" s="1" customFormat="1" ht="12" customHeight="1">
      <c r="B114" s="18"/>
      <c r="C114" s="26" t="s">
        <v>248</v>
      </c>
      <c r="D114" s="19"/>
      <c r="E114" s="19"/>
      <c r="F114" s="19"/>
      <c r="G114" s="19"/>
      <c r="H114" s="19"/>
      <c r="I114" s="19"/>
      <c r="J114" s="19"/>
      <c r="K114" s="19"/>
      <c r="L114" s="17"/>
    </row>
    <row r="115" s="2" customFormat="1" ht="16.5" customHeight="1">
      <c r="A115" s="29"/>
      <c r="B115" s="30"/>
      <c r="C115" s="31"/>
      <c r="D115" s="31"/>
      <c r="E115" s="244" t="s">
        <v>2292</v>
      </c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1823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6.5" customHeight="1">
      <c r="A117" s="29"/>
      <c r="B117" s="30"/>
      <c r="C117" s="31"/>
      <c r="D117" s="31"/>
      <c r="E117" s="66" t="str">
        <f>E13</f>
        <v>003.2-5 - ČSOV 5</v>
      </c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18</v>
      </c>
      <c r="D119" s="31"/>
      <c r="E119" s="31"/>
      <c r="F119" s="23" t="str">
        <f>F16</f>
        <v>Horní Kruty, místní část Dolní Kruty, Přestavlky a</v>
      </c>
      <c r="G119" s="31"/>
      <c r="H119" s="31"/>
      <c r="I119" s="26" t="s">
        <v>20</v>
      </c>
      <c r="J119" s="69" t="str">
        <f>IF(J16="","",J16)</f>
        <v>10. 2. 2021</v>
      </c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40.05" customHeight="1">
      <c r="A121" s="29"/>
      <c r="B121" s="30"/>
      <c r="C121" s="26" t="s">
        <v>22</v>
      </c>
      <c r="D121" s="31"/>
      <c r="E121" s="31"/>
      <c r="F121" s="23" t="str">
        <f>E19</f>
        <v>Obec Horní Kruty</v>
      </c>
      <c r="G121" s="31"/>
      <c r="H121" s="31"/>
      <c r="I121" s="26" t="s">
        <v>28</v>
      </c>
      <c r="J121" s="27" t="str">
        <f>E25</f>
        <v>Vodohospodářské inženýrské služby a.s.</v>
      </c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5.15" customHeight="1">
      <c r="A122" s="29"/>
      <c r="B122" s="30"/>
      <c r="C122" s="26" t="s">
        <v>26</v>
      </c>
      <c r="D122" s="31"/>
      <c r="E122" s="31"/>
      <c r="F122" s="23" t="str">
        <f>IF(E22="","",E22)</f>
        <v xml:space="preserve"> </v>
      </c>
      <c r="G122" s="31"/>
      <c r="H122" s="31"/>
      <c r="I122" s="26" t="s">
        <v>31</v>
      </c>
      <c r="J122" s="27" t="str">
        <f>E28</f>
        <v xml:space="preserve"> </v>
      </c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0.32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11" customFormat="1" ht="29.28" customHeight="1">
      <c r="A124" s="190"/>
      <c r="B124" s="191"/>
      <c r="C124" s="192" t="s">
        <v>268</v>
      </c>
      <c r="D124" s="193" t="s">
        <v>58</v>
      </c>
      <c r="E124" s="193" t="s">
        <v>54</v>
      </c>
      <c r="F124" s="193" t="s">
        <v>55</v>
      </c>
      <c r="G124" s="193" t="s">
        <v>269</v>
      </c>
      <c r="H124" s="193" t="s">
        <v>270</v>
      </c>
      <c r="I124" s="193" t="s">
        <v>271</v>
      </c>
      <c r="J124" s="194" t="s">
        <v>252</v>
      </c>
      <c r="K124" s="195" t="s">
        <v>272</v>
      </c>
      <c r="L124" s="196"/>
      <c r="M124" s="90" t="s">
        <v>1</v>
      </c>
      <c r="N124" s="91" t="s">
        <v>37</v>
      </c>
      <c r="O124" s="91" t="s">
        <v>273</v>
      </c>
      <c r="P124" s="91" t="s">
        <v>274</v>
      </c>
      <c r="Q124" s="91" t="s">
        <v>275</v>
      </c>
      <c r="R124" s="91" t="s">
        <v>276</v>
      </c>
      <c r="S124" s="91" t="s">
        <v>277</v>
      </c>
      <c r="T124" s="92" t="s">
        <v>278</v>
      </c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</row>
    <row r="125" s="2" customFormat="1" ht="22.8" customHeight="1">
      <c r="A125" s="29"/>
      <c r="B125" s="30"/>
      <c r="C125" s="97" t="s">
        <v>279</v>
      </c>
      <c r="D125" s="31"/>
      <c r="E125" s="31"/>
      <c r="F125" s="31"/>
      <c r="G125" s="31"/>
      <c r="H125" s="31"/>
      <c r="I125" s="31"/>
      <c r="J125" s="197">
        <f>BK125</f>
        <v>447967.20000000001</v>
      </c>
      <c r="K125" s="31"/>
      <c r="L125" s="35"/>
      <c r="M125" s="93"/>
      <c r="N125" s="198"/>
      <c r="O125" s="94"/>
      <c r="P125" s="199">
        <f>P126</f>
        <v>0</v>
      </c>
      <c r="Q125" s="94"/>
      <c r="R125" s="199">
        <f>R126</f>
        <v>0</v>
      </c>
      <c r="S125" s="94"/>
      <c r="T125" s="200">
        <f>T126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72</v>
      </c>
      <c r="AU125" s="14" t="s">
        <v>254</v>
      </c>
      <c r="BK125" s="201">
        <f>BK126</f>
        <v>447967.20000000001</v>
      </c>
    </row>
    <row r="126" s="12" customFormat="1" ht="25.92" customHeight="1">
      <c r="A126" s="12"/>
      <c r="B126" s="202"/>
      <c r="C126" s="203"/>
      <c r="D126" s="204" t="s">
        <v>72</v>
      </c>
      <c r="E126" s="205" t="s">
        <v>2295</v>
      </c>
      <c r="F126" s="205" t="s">
        <v>2296</v>
      </c>
      <c r="G126" s="203"/>
      <c r="H126" s="203"/>
      <c r="I126" s="203"/>
      <c r="J126" s="206">
        <f>BK126</f>
        <v>447967.20000000001</v>
      </c>
      <c r="K126" s="203"/>
      <c r="L126" s="207"/>
      <c r="M126" s="208"/>
      <c r="N126" s="209"/>
      <c r="O126" s="209"/>
      <c r="P126" s="210">
        <f>SUM(P127:P142)</f>
        <v>0</v>
      </c>
      <c r="Q126" s="209"/>
      <c r="R126" s="210">
        <f>SUM(R127:R142)</f>
        <v>0</v>
      </c>
      <c r="S126" s="209"/>
      <c r="T126" s="211">
        <f>SUM(T127:T142)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2" t="s">
        <v>80</v>
      </c>
      <c r="AT126" s="213" t="s">
        <v>72</v>
      </c>
      <c r="AU126" s="213" t="s">
        <v>73</v>
      </c>
      <c r="AY126" s="212" t="s">
        <v>282</v>
      </c>
      <c r="BK126" s="214">
        <f>SUM(BK127:BK142)</f>
        <v>447967.20000000001</v>
      </c>
    </row>
    <row r="127" s="2" customFormat="1" ht="44.25" customHeight="1">
      <c r="A127" s="29"/>
      <c r="B127" s="30"/>
      <c r="C127" s="217" t="s">
        <v>80</v>
      </c>
      <c r="D127" s="217" t="s">
        <v>284</v>
      </c>
      <c r="E127" s="218" t="s">
        <v>2297</v>
      </c>
      <c r="F127" s="219" t="s">
        <v>2298</v>
      </c>
      <c r="G127" s="220" t="s">
        <v>1417</v>
      </c>
      <c r="H127" s="221">
        <v>2</v>
      </c>
      <c r="I127" s="222">
        <v>119900</v>
      </c>
      <c r="J127" s="222">
        <f>ROUND(I127*H127,2)</f>
        <v>239800</v>
      </c>
      <c r="K127" s="223"/>
      <c r="L127" s="35"/>
      <c r="M127" s="224" t="s">
        <v>1</v>
      </c>
      <c r="N127" s="225" t="s">
        <v>38</v>
      </c>
      <c r="O127" s="226">
        <v>0</v>
      </c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228" t="s">
        <v>544</v>
      </c>
      <c r="AT127" s="228" t="s">
        <v>284</v>
      </c>
      <c r="AU127" s="228" t="s">
        <v>80</v>
      </c>
      <c r="AY127" s="14" t="s">
        <v>282</v>
      </c>
      <c r="BE127" s="229">
        <f>IF(N127="základní",J127,0)</f>
        <v>239800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4" t="s">
        <v>80</v>
      </c>
      <c r="BK127" s="229">
        <f>ROUND(I127*H127,2)</f>
        <v>239800</v>
      </c>
      <c r="BL127" s="14" t="s">
        <v>544</v>
      </c>
      <c r="BM127" s="228" t="s">
        <v>2412</v>
      </c>
    </row>
    <row r="128" s="2" customFormat="1" ht="21.75" customHeight="1">
      <c r="A128" s="29"/>
      <c r="B128" s="30"/>
      <c r="C128" s="217" t="s">
        <v>82</v>
      </c>
      <c r="D128" s="217" t="s">
        <v>284</v>
      </c>
      <c r="E128" s="218" t="s">
        <v>2372</v>
      </c>
      <c r="F128" s="219" t="s">
        <v>2373</v>
      </c>
      <c r="G128" s="220" t="s">
        <v>719</v>
      </c>
      <c r="H128" s="221">
        <v>4</v>
      </c>
      <c r="I128" s="222">
        <v>1540</v>
      </c>
      <c r="J128" s="222">
        <f>ROUND(I128*H128,2)</f>
        <v>6160</v>
      </c>
      <c r="K128" s="223"/>
      <c r="L128" s="35"/>
      <c r="M128" s="224" t="s">
        <v>1</v>
      </c>
      <c r="N128" s="225" t="s">
        <v>38</v>
      </c>
      <c r="O128" s="226">
        <v>0</v>
      </c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544</v>
      </c>
      <c r="AT128" s="228" t="s">
        <v>284</v>
      </c>
      <c r="AU128" s="228" t="s">
        <v>80</v>
      </c>
      <c r="AY128" s="14" t="s">
        <v>282</v>
      </c>
      <c r="BE128" s="229">
        <f>IF(N128="základní",J128,0)</f>
        <v>6160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6160</v>
      </c>
      <c r="BL128" s="14" t="s">
        <v>544</v>
      </c>
      <c r="BM128" s="228" t="s">
        <v>2413</v>
      </c>
    </row>
    <row r="129" s="2" customFormat="1" ht="21.75" customHeight="1">
      <c r="A129" s="29"/>
      <c r="B129" s="30"/>
      <c r="C129" s="217" t="s">
        <v>155</v>
      </c>
      <c r="D129" s="217" t="s">
        <v>284</v>
      </c>
      <c r="E129" s="218" t="s">
        <v>2304</v>
      </c>
      <c r="F129" s="219" t="s">
        <v>2305</v>
      </c>
      <c r="G129" s="220" t="s">
        <v>322</v>
      </c>
      <c r="H129" s="221">
        <v>6.7999999999999998</v>
      </c>
      <c r="I129" s="222">
        <v>1089</v>
      </c>
      <c r="J129" s="222">
        <f>ROUND(I129*H129,2)</f>
        <v>7405.1999999999998</v>
      </c>
      <c r="K129" s="223"/>
      <c r="L129" s="35"/>
      <c r="M129" s="224" t="s">
        <v>1</v>
      </c>
      <c r="N129" s="225" t="s">
        <v>38</v>
      </c>
      <c r="O129" s="226">
        <v>0</v>
      </c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544</v>
      </c>
      <c r="AT129" s="228" t="s">
        <v>284</v>
      </c>
      <c r="AU129" s="228" t="s">
        <v>80</v>
      </c>
      <c r="AY129" s="14" t="s">
        <v>282</v>
      </c>
      <c r="BE129" s="229">
        <f>IF(N129="základní",J129,0)</f>
        <v>7405.1999999999998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7405.1999999999998</v>
      </c>
      <c r="BL129" s="14" t="s">
        <v>544</v>
      </c>
      <c r="BM129" s="228" t="s">
        <v>2414</v>
      </c>
    </row>
    <row r="130" s="2" customFormat="1" ht="16.5" customHeight="1">
      <c r="A130" s="29"/>
      <c r="B130" s="30"/>
      <c r="C130" s="217" t="s">
        <v>288</v>
      </c>
      <c r="D130" s="217" t="s">
        <v>284</v>
      </c>
      <c r="E130" s="218" t="s">
        <v>2307</v>
      </c>
      <c r="F130" s="219" t="s">
        <v>2308</v>
      </c>
      <c r="G130" s="220" t="s">
        <v>719</v>
      </c>
      <c r="H130" s="221">
        <v>2</v>
      </c>
      <c r="I130" s="222">
        <v>9240</v>
      </c>
      <c r="J130" s="222">
        <f>ROUND(I130*H130,2)</f>
        <v>18480</v>
      </c>
      <c r="K130" s="223"/>
      <c r="L130" s="35"/>
      <c r="M130" s="224" t="s">
        <v>1</v>
      </c>
      <c r="N130" s="225" t="s">
        <v>38</v>
      </c>
      <c r="O130" s="226">
        <v>0</v>
      </c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544</v>
      </c>
      <c r="AT130" s="228" t="s">
        <v>284</v>
      </c>
      <c r="AU130" s="228" t="s">
        <v>80</v>
      </c>
      <c r="AY130" s="14" t="s">
        <v>282</v>
      </c>
      <c r="BE130" s="229">
        <f>IF(N130="základní",J130,0)</f>
        <v>18480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18480</v>
      </c>
      <c r="BL130" s="14" t="s">
        <v>544</v>
      </c>
      <c r="BM130" s="228" t="s">
        <v>2415</v>
      </c>
    </row>
    <row r="131" s="2" customFormat="1" ht="16.5" customHeight="1">
      <c r="A131" s="29"/>
      <c r="B131" s="30"/>
      <c r="C131" s="217" t="s">
        <v>299</v>
      </c>
      <c r="D131" s="217" t="s">
        <v>284</v>
      </c>
      <c r="E131" s="218" t="s">
        <v>2310</v>
      </c>
      <c r="F131" s="219" t="s">
        <v>2311</v>
      </c>
      <c r="G131" s="220" t="s">
        <v>719</v>
      </c>
      <c r="H131" s="221">
        <v>2</v>
      </c>
      <c r="I131" s="222">
        <v>6380</v>
      </c>
      <c r="J131" s="222">
        <f>ROUND(I131*H131,2)</f>
        <v>12760</v>
      </c>
      <c r="K131" s="223"/>
      <c r="L131" s="35"/>
      <c r="M131" s="224" t="s">
        <v>1</v>
      </c>
      <c r="N131" s="225" t="s">
        <v>38</v>
      </c>
      <c r="O131" s="226">
        <v>0</v>
      </c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544</v>
      </c>
      <c r="AT131" s="228" t="s">
        <v>284</v>
      </c>
      <c r="AU131" s="228" t="s">
        <v>80</v>
      </c>
      <c r="AY131" s="14" t="s">
        <v>282</v>
      </c>
      <c r="BE131" s="229">
        <f>IF(N131="základní",J131,0)</f>
        <v>12760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12760</v>
      </c>
      <c r="BL131" s="14" t="s">
        <v>544</v>
      </c>
      <c r="BM131" s="228" t="s">
        <v>2416</v>
      </c>
    </row>
    <row r="132" s="2" customFormat="1" ht="16.5" customHeight="1">
      <c r="A132" s="29"/>
      <c r="B132" s="30"/>
      <c r="C132" s="217" t="s">
        <v>303</v>
      </c>
      <c r="D132" s="217" t="s">
        <v>284</v>
      </c>
      <c r="E132" s="218" t="s">
        <v>2313</v>
      </c>
      <c r="F132" s="219" t="s">
        <v>2314</v>
      </c>
      <c r="G132" s="220" t="s">
        <v>719</v>
      </c>
      <c r="H132" s="221">
        <v>1</v>
      </c>
      <c r="I132" s="222">
        <v>1320</v>
      </c>
      <c r="J132" s="222">
        <f>ROUND(I132*H132,2)</f>
        <v>1320</v>
      </c>
      <c r="K132" s="223"/>
      <c r="L132" s="35"/>
      <c r="M132" s="224" t="s">
        <v>1</v>
      </c>
      <c r="N132" s="225" t="s">
        <v>38</v>
      </c>
      <c r="O132" s="226">
        <v>0</v>
      </c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544</v>
      </c>
      <c r="AT132" s="228" t="s">
        <v>284</v>
      </c>
      <c r="AU132" s="228" t="s">
        <v>80</v>
      </c>
      <c r="AY132" s="14" t="s">
        <v>282</v>
      </c>
      <c r="BE132" s="229">
        <f>IF(N132="základní",J132,0)</f>
        <v>1320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1320</v>
      </c>
      <c r="BL132" s="14" t="s">
        <v>544</v>
      </c>
      <c r="BM132" s="228" t="s">
        <v>2417</v>
      </c>
    </row>
    <row r="133" s="2" customFormat="1" ht="16.5" customHeight="1">
      <c r="A133" s="29"/>
      <c r="B133" s="30"/>
      <c r="C133" s="217" t="s">
        <v>307</v>
      </c>
      <c r="D133" s="217" t="s">
        <v>284</v>
      </c>
      <c r="E133" s="218" t="s">
        <v>2316</v>
      </c>
      <c r="F133" s="219" t="s">
        <v>2317</v>
      </c>
      <c r="G133" s="220" t="s">
        <v>719</v>
      </c>
      <c r="H133" s="221">
        <v>1</v>
      </c>
      <c r="I133" s="222">
        <v>2640</v>
      </c>
      <c r="J133" s="222">
        <f>ROUND(I133*H133,2)</f>
        <v>2640</v>
      </c>
      <c r="K133" s="223"/>
      <c r="L133" s="35"/>
      <c r="M133" s="224" t="s">
        <v>1</v>
      </c>
      <c r="N133" s="225" t="s">
        <v>38</v>
      </c>
      <c r="O133" s="226">
        <v>0</v>
      </c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544</v>
      </c>
      <c r="AT133" s="228" t="s">
        <v>284</v>
      </c>
      <c r="AU133" s="228" t="s">
        <v>80</v>
      </c>
      <c r="AY133" s="14" t="s">
        <v>282</v>
      </c>
      <c r="BE133" s="229">
        <f>IF(N133="základní",J133,0)</f>
        <v>2640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2640</v>
      </c>
      <c r="BL133" s="14" t="s">
        <v>544</v>
      </c>
      <c r="BM133" s="228" t="s">
        <v>2418</v>
      </c>
    </row>
    <row r="134" s="2" customFormat="1" ht="21.75" customHeight="1">
      <c r="A134" s="29"/>
      <c r="B134" s="30"/>
      <c r="C134" s="217" t="s">
        <v>311</v>
      </c>
      <c r="D134" s="217" t="s">
        <v>284</v>
      </c>
      <c r="E134" s="218" t="s">
        <v>2319</v>
      </c>
      <c r="F134" s="219" t="s">
        <v>2320</v>
      </c>
      <c r="G134" s="220" t="s">
        <v>719</v>
      </c>
      <c r="H134" s="221">
        <v>1</v>
      </c>
      <c r="I134" s="222">
        <v>46200</v>
      </c>
      <c r="J134" s="222">
        <f>ROUND(I134*H134,2)</f>
        <v>46200</v>
      </c>
      <c r="K134" s="223"/>
      <c r="L134" s="35"/>
      <c r="M134" s="224" t="s">
        <v>1</v>
      </c>
      <c r="N134" s="225" t="s">
        <v>38</v>
      </c>
      <c r="O134" s="226">
        <v>0</v>
      </c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544</v>
      </c>
      <c r="AT134" s="228" t="s">
        <v>284</v>
      </c>
      <c r="AU134" s="228" t="s">
        <v>80</v>
      </c>
      <c r="AY134" s="14" t="s">
        <v>282</v>
      </c>
      <c r="BE134" s="229">
        <f>IF(N134="základní",J134,0)</f>
        <v>46200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46200</v>
      </c>
      <c r="BL134" s="14" t="s">
        <v>544</v>
      </c>
      <c r="BM134" s="228" t="s">
        <v>2419</v>
      </c>
    </row>
    <row r="135" s="2" customFormat="1" ht="16.5" customHeight="1">
      <c r="A135" s="29"/>
      <c r="B135" s="30"/>
      <c r="C135" s="217" t="s">
        <v>315</v>
      </c>
      <c r="D135" s="217" t="s">
        <v>284</v>
      </c>
      <c r="E135" s="218" t="s">
        <v>2322</v>
      </c>
      <c r="F135" s="219" t="s">
        <v>2323</v>
      </c>
      <c r="G135" s="220" t="s">
        <v>719</v>
      </c>
      <c r="H135" s="221">
        <v>1</v>
      </c>
      <c r="I135" s="222">
        <v>3850</v>
      </c>
      <c r="J135" s="222">
        <f>ROUND(I135*H135,2)</f>
        <v>3850</v>
      </c>
      <c r="K135" s="223"/>
      <c r="L135" s="35"/>
      <c r="M135" s="224" t="s">
        <v>1</v>
      </c>
      <c r="N135" s="225" t="s">
        <v>38</v>
      </c>
      <c r="O135" s="226">
        <v>0</v>
      </c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544</v>
      </c>
      <c r="AT135" s="228" t="s">
        <v>284</v>
      </c>
      <c r="AU135" s="228" t="s">
        <v>80</v>
      </c>
      <c r="AY135" s="14" t="s">
        <v>282</v>
      </c>
      <c r="BE135" s="229">
        <f>IF(N135="základní",J135,0)</f>
        <v>3850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3850</v>
      </c>
      <c r="BL135" s="14" t="s">
        <v>544</v>
      </c>
      <c r="BM135" s="228" t="s">
        <v>2420</v>
      </c>
    </row>
    <row r="136" s="2" customFormat="1" ht="16.5" customHeight="1">
      <c r="A136" s="29"/>
      <c r="B136" s="30"/>
      <c r="C136" s="217" t="s">
        <v>319</v>
      </c>
      <c r="D136" s="217" t="s">
        <v>284</v>
      </c>
      <c r="E136" s="218" t="s">
        <v>2325</v>
      </c>
      <c r="F136" s="219" t="s">
        <v>2326</v>
      </c>
      <c r="G136" s="220" t="s">
        <v>322</v>
      </c>
      <c r="H136" s="221">
        <v>1.8999999999999999</v>
      </c>
      <c r="I136" s="222">
        <v>2640</v>
      </c>
      <c r="J136" s="222">
        <f>ROUND(I136*H136,2)</f>
        <v>5016</v>
      </c>
      <c r="K136" s="223"/>
      <c r="L136" s="35"/>
      <c r="M136" s="224" t="s">
        <v>1</v>
      </c>
      <c r="N136" s="225" t="s">
        <v>38</v>
      </c>
      <c r="O136" s="226">
        <v>0</v>
      </c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544</v>
      </c>
      <c r="AT136" s="228" t="s">
        <v>284</v>
      </c>
      <c r="AU136" s="228" t="s">
        <v>80</v>
      </c>
      <c r="AY136" s="14" t="s">
        <v>282</v>
      </c>
      <c r="BE136" s="229">
        <f>IF(N136="základní",J136,0)</f>
        <v>5016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5016</v>
      </c>
      <c r="BL136" s="14" t="s">
        <v>544</v>
      </c>
      <c r="BM136" s="228" t="s">
        <v>2421</v>
      </c>
    </row>
    <row r="137" s="2" customFormat="1" ht="21.75" customHeight="1">
      <c r="A137" s="29"/>
      <c r="B137" s="30"/>
      <c r="C137" s="217" t="s">
        <v>324</v>
      </c>
      <c r="D137" s="217" t="s">
        <v>284</v>
      </c>
      <c r="E137" s="218" t="s">
        <v>2328</v>
      </c>
      <c r="F137" s="219" t="s">
        <v>2329</v>
      </c>
      <c r="G137" s="220" t="s">
        <v>1417</v>
      </c>
      <c r="H137" s="221">
        <v>1</v>
      </c>
      <c r="I137" s="222">
        <v>73700</v>
      </c>
      <c r="J137" s="222">
        <f>ROUND(I137*H137,2)</f>
        <v>73700</v>
      </c>
      <c r="K137" s="223"/>
      <c r="L137" s="35"/>
      <c r="M137" s="224" t="s">
        <v>1</v>
      </c>
      <c r="N137" s="225" t="s">
        <v>38</v>
      </c>
      <c r="O137" s="226">
        <v>0</v>
      </c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544</v>
      </c>
      <c r="AT137" s="228" t="s">
        <v>284</v>
      </c>
      <c r="AU137" s="228" t="s">
        <v>80</v>
      </c>
      <c r="AY137" s="14" t="s">
        <v>282</v>
      </c>
      <c r="BE137" s="229">
        <f>IF(N137="základní",J137,0)</f>
        <v>73700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73700</v>
      </c>
      <c r="BL137" s="14" t="s">
        <v>544</v>
      </c>
      <c r="BM137" s="228" t="s">
        <v>2422</v>
      </c>
    </row>
    <row r="138" s="2" customFormat="1" ht="16.5" customHeight="1">
      <c r="A138" s="29"/>
      <c r="B138" s="30"/>
      <c r="C138" s="217" t="s">
        <v>329</v>
      </c>
      <c r="D138" s="217" t="s">
        <v>284</v>
      </c>
      <c r="E138" s="218" t="s">
        <v>2331</v>
      </c>
      <c r="F138" s="219" t="s">
        <v>2332</v>
      </c>
      <c r="G138" s="220" t="s">
        <v>322</v>
      </c>
      <c r="H138" s="221">
        <v>2.2000000000000002</v>
      </c>
      <c r="I138" s="222">
        <v>2640</v>
      </c>
      <c r="J138" s="222">
        <f>ROUND(I138*H138,2)</f>
        <v>5808</v>
      </c>
      <c r="K138" s="223"/>
      <c r="L138" s="35"/>
      <c r="M138" s="224" t="s">
        <v>1</v>
      </c>
      <c r="N138" s="225" t="s">
        <v>38</v>
      </c>
      <c r="O138" s="226">
        <v>0</v>
      </c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544</v>
      </c>
      <c r="AT138" s="228" t="s">
        <v>284</v>
      </c>
      <c r="AU138" s="228" t="s">
        <v>80</v>
      </c>
      <c r="AY138" s="14" t="s">
        <v>282</v>
      </c>
      <c r="BE138" s="229">
        <f>IF(N138="základní",J138,0)</f>
        <v>5808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5808</v>
      </c>
      <c r="BL138" s="14" t="s">
        <v>544</v>
      </c>
      <c r="BM138" s="228" t="s">
        <v>2423</v>
      </c>
    </row>
    <row r="139" s="2" customFormat="1" ht="21.75" customHeight="1">
      <c r="A139" s="29"/>
      <c r="B139" s="30"/>
      <c r="C139" s="217" t="s">
        <v>334</v>
      </c>
      <c r="D139" s="217" t="s">
        <v>284</v>
      </c>
      <c r="E139" s="218" t="s">
        <v>2334</v>
      </c>
      <c r="F139" s="219" t="s">
        <v>2335</v>
      </c>
      <c r="G139" s="220" t="s">
        <v>1417</v>
      </c>
      <c r="H139" s="221">
        <v>1</v>
      </c>
      <c r="I139" s="222">
        <v>4048</v>
      </c>
      <c r="J139" s="222">
        <f>ROUND(I139*H139,2)</f>
        <v>4048</v>
      </c>
      <c r="K139" s="223"/>
      <c r="L139" s="35"/>
      <c r="M139" s="224" t="s">
        <v>1</v>
      </c>
      <c r="N139" s="225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544</v>
      </c>
      <c r="AT139" s="228" t="s">
        <v>284</v>
      </c>
      <c r="AU139" s="228" t="s">
        <v>80</v>
      </c>
      <c r="AY139" s="14" t="s">
        <v>282</v>
      </c>
      <c r="BE139" s="229">
        <f>IF(N139="základní",J139,0)</f>
        <v>4048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4048</v>
      </c>
      <c r="BL139" s="14" t="s">
        <v>544</v>
      </c>
      <c r="BM139" s="228" t="s">
        <v>2424</v>
      </c>
    </row>
    <row r="140" s="2" customFormat="1" ht="16.5" customHeight="1">
      <c r="A140" s="29"/>
      <c r="B140" s="30"/>
      <c r="C140" s="217" t="s">
        <v>338</v>
      </c>
      <c r="D140" s="217" t="s">
        <v>284</v>
      </c>
      <c r="E140" s="218" t="s">
        <v>2337</v>
      </c>
      <c r="F140" s="219" t="s">
        <v>2338</v>
      </c>
      <c r="G140" s="220" t="s">
        <v>1417</v>
      </c>
      <c r="H140" s="221">
        <v>2</v>
      </c>
      <c r="I140" s="222">
        <v>5390</v>
      </c>
      <c r="J140" s="222">
        <f>ROUND(I140*H140,2)</f>
        <v>10780</v>
      </c>
      <c r="K140" s="223"/>
      <c r="L140" s="35"/>
      <c r="M140" s="224" t="s">
        <v>1</v>
      </c>
      <c r="N140" s="225" t="s">
        <v>38</v>
      </c>
      <c r="O140" s="226">
        <v>0</v>
      </c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544</v>
      </c>
      <c r="AT140" s="228" t="s">
        <v>284</v>
      </c>
      <c r="AU140" s="228" t="s">
        <v>80</v>
      </c>
      <c r="AY140" s="14" t="s">
        <v>282</v>
      </c>
      <c r="BE140" s="229">
        <f>IF(N140="základní",J140,0)</f>
        <v>10780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10780</v>
      </c>
      <c r="BL140" s="14" t="s">
        <v>544</v>
      </c>
      <c r="BM140" s="228" t="s">
        <v>2425</v>
      </c>
    </row>
    <row r="141" s="2" customFormat="1" ht="16.5" customHeight="1">
      <c r="A141" s="29"/>
      <c r="B141" s="30"/>
      <c r="C141" s="217" t="s">
        <v>8</v>
      </c>
      <c r="D141" s="217" t="s">
        <v>284</v>
      </c>
      <c r="E141" s="218" t="s">
        <v>2343</v>
      </c>
      <c r="F141" s="219" t="s">
        <v>2344</v>
      </c>
      <c r="G141" s="220" t="s">
        <v>1417</v>
      </c>
      <c r="H141" s="221">
        <v>1</v>
      </c>
      <c r="I141" s="222">
        <v>3500</v>
      </c>
      <c r="J141" s="222">
        <f>ROUND(I141*H141,2)</f>
        <v>3500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544</v>
      </c>
      <c r="AT141" s="228" t="s">
        <v>284</v>
      </c>
      <c r="AU141" s="228" t="s">
        <v>80</v>
      </c>
      <c r="AY141" s="14" t="s">
        <v>282</v>
      </c>
      <c r="BE141" s="229">
        <f>IF(N141="základní",J141,0)</f>
        <v>3500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3500</v>
      </c>
      <c r="BL141" s="14" t="s">
        <v>544</v>
      </c>
      <c r="BM141" s="228" t="s">
        <v>2426</v>
      </c>
    </row>
    <row r="142" s="2" customFormat="1" ht="16.5" customHeight="1">
      <c r="A142" s="29"/>
      <c r="B142" s="30"/>
      <c r="C142" s="217" t="s">
        <v>345</v>
      </c>
      <c r="D142" s="217" t="s">
        <v>284</v>
      </c>
      <c r="E142" s="218" t="s">
        <v>2346</v>
      </c>
      <c r="F142" s="219" t="s">
        <v>2347</v>
      </c>
      <c r="G142" s="220" t="s">
        <v>2299</v>
      </c>
      <c r="H142" s="221">
        <v>1</v>
      </c>
      <c r="I142" s="222">
        <v>6500</v>
      </c>
      <c r="J142" s="222">
        <f>ROUND(I142*H142,2)</f>
        <v>6500</v>
      </c>
      <c r="K142" s="223"/>
      <c r="L142" s="35"/>
      <c r="M142" s="240" t="s">
        <v>1</v>
      </c>
      <c r="N142" s="241" t="s">
        <v>38</v>
      </c>
      <c r="O142" s="242">
        <v>0</v>
      </c>
      <c r="P142" s="242">
        <f>O142*H142</f>
        <v>0</v>
      </c>
      <c r="Q142" s="242">
        <v>0</v>
      </c>
      <c r="R142" s="242">
        <f>Q142*H142</f>
        <v>0</v>
      </c>
      <c r="S142" s="242">
        <v>0</v>
      </c>
      <c r="T142" s="243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544</v>
      </c>
      <c r="AT142" s="228" t="s">
        <v>284</v>
      </c>
      <c r="AU142" s="228" t="s">
        <v>80</v>
      </c>
      <c r="AY142" s="14" t="s">
        <v>282</v>
      </c>
      <c r="BE142" s="229">
        <f>IF(N142="základní",J142,0)</f>
        <v>6500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6500</v>
      </c>
      <c r="BL142" s="14" t="s">
        <v>544</v>
      </c>
      <c r="BM142" s="228" t="s">
        <v>2427</v>
      </c>
    </row>
    <row r="143" s="2" customFormat="1" ht="6.96" customHeight="1">
      <c r="A143" s="29"/>
      <c r="B143" s="56"/>
      <c r="C143" s="57"/>
      <c r="D143" s="57"/>
      <c r="E143" s="57"/>
      <c r="F143" s="57"/>
      <c r="G143" s="57"/>
      <c r="H143" s="57"/>
      <c r="I143" s="57"/>
      <c r="J143" s="57"/>
      <c r="K143" s="57"/>
      <c r="L143" s="35"/>
      <c r="M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</sheetData>
  <sheetProtection sheet="1" autoFilter="0" formatColumns="0" formatRows="0" objects="1" scenarios="1" spinCount="100000" saltValue="8E3zPrelMDCNGAT+TL+slYMBO5jGgymZOoCuEIOt3JtIIBx+mowt8FgvuY+gtQRcOdVVuErpbnwbQGr5L/zWtA==" hashValue="89AV2mzBgC1uXEHy47pSbbW3czyjVAH+tCMQkTau48i5zUwC344gvqMgRiWcHcQWLwaLn8ZUJbUgc8wTHcCB3g==" algorithmName="SHA-512" password="CC35"/>
  <autoFilter ref="C124:K14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186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1821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2292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2428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ROUND(J125, 2)</f>
        <v>443567.20000000001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ROUND((SUM(BE125:BE142)),  2)</f>
        <v>443567.20000000001</v>
      </c>
      <c r="G37" s="29"/>
      <c r="H37" s="29"/>
      <c r="I37" s="155">
        <v>0.20999999999999999</v>
      </c>
      <c r="J37" s="154">
        <f>ROUND(((SUM(BE125:BE142))*I37),  2)</f>
        <v>93149.110000000001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ROUND((SUM(BF125:BF142)),  2)</f>
        <v>0</v>
      </c>
      <c r="G38" s="29"/>
      <c r="H38" s="29"/>
      <c r="I38" s="155">
        <v>0.14999999999999999</v>
      </c>
      <c r="J38" s="154">
        <f>ROUND(((SUM(BF125:BF142))*I38),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ROUND((SUM(BG125:BG142)),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ROUND((SUM(BH125:BH142)),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ROUND((SUM(BI125:BI142)),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536716.31000000006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1821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2292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003.2-6 - ČSOV 6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J125</f>
        <v>443567.20000000001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2294</v>
      </c>
      <c r="E101" s="182"/>
      <c r="F101" s="182"/>
      <c r="G101" s="182"/>
      <c r="H101" s="182"/>
      <c r="I101" s="182"/>
      <c r="J101" s="183">
        <f>J126</f>
        <v>443567.20000000001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29"/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53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="2" customFormat="1" ht="6.96" customHeight="1">
      <c r="A103" s="29"/>
      <c r="B103" s="56"/>
      <c r="C103" s="57"/>
      <c r="D103" s="57"/>
      <c r="E103" s="57"/>
      <c r="F103" s="57"/>
      <c r="G103" s="57"/>
      <c r="H103" s="57"/>
      <c r="I103" s="57"/>
      <c r="J103" s="57"/>
      <c r="K103" s="57"/>
      <c r="L103" s="53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7" s="2" customFormat="1" ht="6.96" customHeight="1">
      <c r="A107" s="29"/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24.96" customHeight="1">
      <c r="A108" s="29"/>
      <c r="B108" s="30"/>
      <c r="C108" s="20" t="s">
        <v>267</v>
      </c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6.96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12" customHeight="1">
      <c r="A110" s="29"/>
      <c r="B110" s="30"/>
      <c r="C110" s="26" t="s">
        <v>14</v>
      </c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26.25" customHeight="1">
      <c r="A111" s="29"/>
      <c r="B111" s="30"/>
      <c r="C111" s="31"/>
      <c r="D111" s="31"/>
      <c r="E111" s="174" t="str">
        <f>E7</f>
        <v>Kanalizace a ČOV pro obec Horní Kruty, místní část Dolní Kruty, Přestavlky a Bohouňovice II</v>
      </c>
      <c r="F111" s="26"/>
      <c r="G111" s="26"/>
      <c r="H111" s="26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1" customFormat="1" ht="12" customHeight="1">
      <c r="B112" s="18"/>
      <c r="C112" s="26" t="s">
        <v>246</v>
      </c>
      <c r="D112" s="19"/>
      <c r="E112" s="19"/>
      <c r="F112" s="19"/>
      <c r="G112" s="19"/>
      <c r="H112" s="19"/>
      <c r="I112" s="19"/>
      <c r="J112" s="19"/>
      <c r="K112" s="19"/>
      <c r="L112" s="17"/>
    </row>
    <row r="113" s="1" customFormat="1" ht="16.5" customHeight="1">
      <c r="B113" s="18"/>
      <c r="C113" s="19"/>
      <c r="D113" s="19"/>
      <c r="E113" s="174" t="s">
        <v>1821</v>
      </c>
      <c r="F113" s="19"/>
      <c r="G113" s="19"/>
      <c r="H113" s="19"/>
      <c r="I113" s="19"/>
      <c r="J113" s="19"/>
      <c r="K113" s="19"/>
      <c r="L113" s="17"/>
    </row>
    <row r="114" s="1" customFormat="1" ht="12" customHeight="1">
      <c r="B114" s="18"/>
      <c r="C114" s="26" t="s">
        <v>248</v>
      </c>
      <c r="D114" s="19"/>
      <c r="E114" s="19"/>
      <c r="F114" s="19"/>
      <c r="G114" s="19"/>
      <c r="H114" s="19"/>
      <c r="I114" s="19"/>
      <c r="J114" s="19"/>
      <c r="K114" s="19"/>
      <c r="L114" s="17"/>
    </row>
    <row r="115" s="2" customFormat="1" ht="16.5" customHeight="1">
      <c r="A115" s="29"/>
      <c r="B115" s="30"/>
      <c r="C115" s="31"/>
      <c r="D115" s="31"/>
      <c r="E115" s="244" t="s">
        <v>2292</v>
      </c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1823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6.5" customHeight="1">
      <c r="A117" s="29"/>
      <c r="B117" s="30"/>
      <c r="C117" s="31"/>
      <c r="D117" s="31"/>
      <c r="E117" s="66" t="str">
        <f>E13</f>
        <v>003.2-6 - ČSOV 6</v>
      </c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18</v>
      </c>
      <c r="D119" s="31"/>
      <c r="E119" s="31"/>
      <c r="F119" s="23" t="str">
        <f>F16</f>
        <v>Horní Kruty, místní část Dolní Kruty, Přestavlky a</v>
      </c>
      <c r="G119" s="31"/>
      <c r="H119" s="31"/>
      <c r="I119" s="26" t="s">
        <v>20</v>
      </c>
      <c r="J119" s="69" t="str">
        <f>IF(J16="","",J16)</f>
        <v>10. 2. 2021</v>
      </c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40.05" customHeight="1">
      <c r="A121" s="29"/>
      <c r="B121" s="30"/>
      <c r="C121" s="26" t="s">
        <v>22</v>
      </c>
      <c r="D121" s="31"/>
      <c r="E121" s="31"/>
      <c r="F121" s="23" t="str">
        <f>E19</f>
        <v>Obec Horní Kruty</v>
      </c>
      <c r="G121" s="31"/>
      <c r="H121" s="31"/>
      <c r="I121" s="26" t="s">
        <v>28</v>
      </c>
      <c r="J121" s="27" t="str">
        <f>E25</f>
        <v>Vodohospodářské inženýrské služby a.s.</v>
      </c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5.15" customHeight="1">
      <c r="A122" s="29"/>
      <c r="B122" s="30"/>
      <c r="C122" s="26" t="s">
        <v>26</v>
      </c>
      <c r="D122" s="31"/>
      <c r="E122" s="31"/>
      <c r="F122" s="23" t="str">
        <f>IF(E22="","",E22)</f>
        <v xml:space="preserve"> </v>
      </c>
      <c r="G122" s="31"/>
      <c r="H122" s="31"/>
      <c r="I122" s="26" t="s">
        <v>31</v>
      </c>
      <c r="J122" s="27" t="str">
        <f>E28</f>
        <v xml:space="preserve"> </v>
      </c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0.32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11" customFormat="1" ht="29.28" customHeight="1">
      <c r="A124" s="190"/>
      <c r="B124" s="191"/>
      <c r="C124" s="192" t="s">
        <v>268</v>
      </c>
      <c r="D124" s="193" t="s">
        <v>58</v>
      </c>
      <c r="E124" s="193" t="s">
        <v>54</v>
      </c>
      <c r="F124" s="193" t="s">
        <v>55</v>
      </c>
      <c r="G124" s="193" t="s">
        <v>269</v>
      </c>
      <c r="H124" s="193" t="s">
        <v>270</v>
      </c>
      <c r="I124" s="193" t="s">
        <v>271</v>
      </c>
      <c r="J124" s="194" t="s">
        <v>252</v>
      </c>
      <c r="K124" s="195" t="s">
        <v>272</v>
      </c>
      <c r="L124" s="196"/>
      <c r="M124" s="90" t="s">
        <v>1</v>
      </c>
      <c r="N124" s="91" t="s">
        <v>37</v>
      </c>
      <c r="O124" s="91" t="s">
        <v>273</v>
      </c>
      <c r="P124" s="91" t="s">
        <v>274</v>
      </c>
      <c r="Q124" s="91" t="s">
        <v>275</v>
      </c>
      <c r="R124" s="91" t="s">
        <v>276</v>
      </c>
      <c r="S124" s="91" t="s">
        <v>277</v>
      </c>
      <c r="T124" s="92" t="s">
        <v>278</v>
      </c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</row>
    <row r="125" s="2" customFormat="1" ht="22.8" customHeight="1">
      <c r="A125" s="29"/>
      <c r="B125" s="30"/>
      <c r="C125" s="97" t="s">
        <v>279</v>
      </c>
      <c r="D125" s="31"/>
      <c r="E125" s="31"/>
      <c r="F125" s="31"/>
      <c r="G125" s="31"/>
      <c r="H125" s="31"/>
      <c r="I125" s="31"/>
      <c r="J125" s="197">
        <f>BK125</f>
        <v>443567.20000000001</v>
      </c>
      <c r="K125" s="31"/>
      <c r="L125" s="35"/>
      <c r="M125" s="93"/>
      <c r="N125" s="198"/>
      <c r="O125" s="94"/>
      <c r="P125" s="199">
        <f>P126</f>
        <v>0</v>
      </c>
      <c r="Q125" s="94"/>
      <c r="R125" s="199">
        <f>R126</f>
        <v>0</v>
      </c>
      <c r="S125" s="94"/>
      <c r="T125" s="200">
        <f>T126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72</v>
      </c>
      <c r="AU125" s="14" t="s">
        <v>254</v>
      </c>
      <c r="BK125" s="201">
        <f>BK126</f>
        <v>443567.20000000001</v>
      </c>
    </row>
    <row r="126" s="12" customFormat="1" ht="25.92" customHeight="1">
      <c r="A126" s="12"/>
      <c r="B126" s="202"/>
      <c r="C126" s="203"/>
      <c r="D126" s="204" t="s">
        <v>72</v>
      </c>
      <c r="E126" s="205" t="s">
        <v>2295</v>
      </c>
      <c r="F126" s="205" t="s">
        <v>2296</v>
      </c>
      <c r="G126" s="203"/>
      <c r="H126" s="203"/>
      <c r="I126" s="203"/>
      <c r="J126" s="206">
        <f>BK126</f>
        <v>443567.20000000001</v>
      </c>
      <c r="K126" s="203"/>
      <c r="L126" s="207"/>
      <c r="M126" s="208"/>
      <c r="N126" s="209"/>
      <c r="O126" s="209"/>
      <c r="P126" s="210">
        <f>SUM(P127:P142)</f>
        <v>0</v>
      </c>
      <c r="Q126" s="209"/>
      <c r="R126" s="210">
        <f>SUM(R127:R142)</f>
        <v>0</v>
      </c>
      <c r="S126" s="209"/>
      <c r="T126" s="211">
        <f>SUM(T127:T142)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2" t="s">
        <v>80</v>
      </c>
      <c r="AT126" s="213" t="s">
        <v>72</v>
      </c>
      <c r="AU126" s="213" t="s">
        <v>73</v>
      </c>
      <c r="AY126" s="212" t="s">
        <v>282</v>
      </c>
      <c r="BK126" s="214">
        <f>SUM(BK127:BK142)</f>
        <v>443567.20000000001</v>
      </c>
    </row>
    <row r="127" s="2" customFormat="1" ht="44.25" customHeight="1">
      <c r="A127" s="29"/>
      <c r="B127" s="30"/>
      <c r="C127" s="217" t="s">
        <v>80</v>
      </c>
      <c r="D127" s="217" t="s">
        <v>284</v>
      </c>
      <c r="E127" s="218" t="s">
        <v>2429</v>
      </c>
      <c r="F127" s="219" t="s">
        <v>2430</v>
      </c>
      <c r="G127" s="220" t="s">
        <v>1417</v>
      </c>
      <c r="H127" s="221">
        <v>2</v>
      </c>
      <c r="I127" s="222">
        <v>117700</v>
      </c>
      <c r="J127" s="222">
        <f>ROUND(I127*H127,2)</f>
        <v>235400</v>
      </c>
      <c r="K127" s="223"/>
      <c r="L127" s="35"/>
      <c r="M127" s="224" t="s">
        <v>1</v>
      </c>
      <c r="N127" s="225" t="s">
        <v>38</v>
      </c>
      <c r="O127" s="226">
        <v>0</v>
      </c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228" t="s">
        <v>544</v>
      </c>
      <c r="AT127" s="228" t="s">
        <v>284</v>
      </c>
      <c r="AU127" s="228" t="s">
        <v>80</v>
      </c>
      <c r="AY127" s="14" t="s">
        <v>282</v>
      </c>
      <c r="BE127" s="229">
        <f>IF(N127="základní",J127,0)</f>
        <v>235400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4" t="s">
        <v>80</v>
      </c>
      <c r="BK127" s="229">
        <f>ROUND(I127*H127,2)</f>
        <v>235400</v>
      </c>
      <c r="BL127" s="14" t="s">
        <v>544</v>
      </c>
      <c r="BM127" s="228" t="s">
        <v>2431</v>
      </c>
    </row>
    <row r="128" s="2" customFormat="1" ht="21.75" customHeight="1">
      <c r="A128" s="29"/>
      <c r="B128" s="30"/>
      <c r="C128" s="217" t="s">
        <v>82</v>
      </c>
      <c r="D128" s="217" t="s">
        <v>284</v>
      </c>
      <c r="E128" s="218" t="s">
        <v>2372</v>
      </c>
      <c r="F128" s="219" t="s">
        <v>2373</v>
      </c>
      <c r="G128" s="220" t="s">
        <v>719</v>
      </c>
      <c r="H128" s="221">
        <v>4</v>
      </c>
      <c r="I128" s="222">
        <v>1540</v>
      </c>
      <c r="J128" s="222">
        <f>ROUND(I128*H128,2)</f>
        <v>6160</v>
      </c>
      <c r="K128" s="223"/>
      <c r="L128" s="35"/>
      <c r="M128" s="224" t="s">
        <v>1</v>
      </c>
      <c r="N128" s="225" t="s">
        <v>38</v>
      </c>
      <c r="O128" s="226">
        <v>0</v>
      </c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544</v>
      </c>
      <c r="AT128" s="228" t="s">
        <v>284</v>
      </c>
      <c r="AU128" s="228" t="s">
        <v>80</v>
      </c>
      <c r="AY128" s="14" t="s">
        <v>282</v>
      </c>
      <c r="BE128" s="229">
        <f>IF(N128="základní",J128,0)</f>
        <v>6160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6160</v>
      </c>
      <c r="BL128" s="14" t="s">
        <v>544</v>
      </c>
      <c r="BM128" s="228" t="s">
        <v>2432</v>
      </c>
    </row>
    <row r="129" s="2" customFormat="1" ht="21.75" customHeight="1">
      <c r="A129" s="29"/>
      <c r="B129" s="30"/>
      <c r="C129" s="217" t="s">
        <v>155</v>
      </c>
      <c r="D129" s="217" t="s">
        <v>284</v>
      </c>
      <c r="E129" s="218" t="s">
        <v>2304</v>
      </c>
      <c r="F129" s="219" t="s">
        <v>2305</v>
      </c>
      <c r="G129" s="220" t="s">
        <v>322</v>
      </c>
      <c r="H129" s="221">
        <v>6.7999999999999998</v>
      </c>
      <c r="I129" s="222">
        <v>1089</v>
      </c>
      <c r="J129" s="222">
        <f>ROUND(I129*H129,2)</f>
        <v>7405.1999999999998</v>
      </c>
      <c r="K129" s="223"/>
      <c r="L129" s="35"/>
      <c r="M129" s="224" t="s">
        <v>1</v>
      </c>
      <c r="N129" s="225" t="s">
        <v>38</v>
      </c>
      <c r="O129" s="226">
        <v>0</v>
      </c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544</v>
      </c>
      <c r="AT129" s="228" t="s">
        <v>284</v>
      </c>
      <c r="AU129" s="228" t="s">
        <v>80</v>
      </c>
      <c r="AY129" s="14" t="s">
        <v>282</v>
      </c>
      <c r="BE129" s="229">
        <f>IF(N129="základní",J129,0)</f>
        <v>7405.1999999999998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7405.1999999999998</v>
      </c>
      <c r="BL129" s="14" t="s">
        <v>544</v>
      </c>
      <c r="BM129" s="228" t="s">
        <v>2433</v>
      </c>
    </row>
    <row r="130" s="2" customFormat="1" ht="16.5" customHeight="1">
      <c r="A130" s="29"/>
      <c r="B130" s="30"/>
      <c r="C130" s="217" t="s">
        <v>288</v>
      </c>
      <c r="D130" s="217" t="s">
        <v>284</v>
      </c>
      <c r="E130" s="218" t="s">
        <v>2307</v>
      </c>
      <c r="F130" s="219" t="s">
        <v>2308</v>
      </c>
      <c r="G130" s="220" t="s">
        <v>719</v>
      </c>
      <c r="H130" s="221">
        <v>2</v>
      </c>
      <c r="I130" s="222">
        <v>9240</v>
      </c>
      <c r="J130" s="222">
        <f>ROUND(I130*H130,2)</f>
        <v>18480</v>
      </c>
      <c r="K130" s="223"/>
      <c r="L130" s="35"/>
      <c r="M130" s="224" t="s">
        <v>1</v>
      </c>
      <c r="N130" s="225" t="s">
        <v>38</v>
      </c>
      <c r="O130" s="226">
        <v>0</v>
      </c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544</v>
      </c>
      <c r="AT130" s="228" t="s">
        <v>284</v>
      </c>
      <c r="AU130" s="228" t="s">
        <v>80</v>
      </c>
      <c r="AY130" s="14" t="s">
        <v>282</v>
      </c>
      <c r="BE130" s="229">
        <f>IF(N130="základní",J130,0)</f>
        <v>18480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18480</v>
      </c>
      <c r="BL130" s="14" t="s">
        <v>544</v>
      </c>
      <c r="BM130" s="228" t="s">
        <v>2434</v>
      </c>
    </row>
    <row r="131" s="2" customFormat="1" ht="16.5" customHeight="1">
      <c r="A131" s="29"/>
      <c r="B131" s="30"/>
      <c r="C131" s="217" t="s">
        <v>299</v>
      </c>
      <c r="D131" s="217" t="s">
        <v>284</v>
      </c>
      <c r="E131" s="218" t="s">
        <v>2310</v>
      </c>
      <c r="F131" s="219" t="s">
        <v>2311</v>
      </c>
      <c r="G131" s="220" t="s">
        <v>719</v>
      </c>
      <c r="H131" s="221">
        <v>2</v>
      </c>
      <c r="I131" s="222">
        <v>6380</v>
      </c>
      <c r="J131" s="222">
        <f>ROUND(I131*H131,2)</f>
        <v>12760</v>
      </c>
      <c r="K131" s="223"/>
      <c r="L131" s="35"/>
      <c r="M131" s="224" t="s">
        <v>1</v>
      </c>
      <c r="N131" s="225" t="s">
        <v>38</v>
      </c>
      <c r="O131" s="226">
        <v>0</v>
      </c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544</v>
      </c>
      <c r="AT131" s="228" t="s">
        <v>284</v>
      </c>
      <c r="AU131" s="228" t="s">
        <v>80</v>
      </c>
      <c r="AY131" s="14" t="s">
        <v>282</v>
      </c>
      <c r="BE131" s="229">
        <f>IF(N131="základní",J131,0)</f>
        <v>12760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12760</v>
      </c>
      <c r="BL131" s="14" t="s">
        <v>544</v>
      </c>
      <c r="BM131" s="228" t="s">
        <v>2435</v>
      </c>
    </row>
    <row r="132" s="2" customFormat="1" ht="16.5" customHeight="1">
      <c r="A132" s="29"/>
      <c r="B132" s="30"/>
      <c r="C132" s="217" t="s">
        <v>303</v>
      </c>
      <c r="D132" s="217" t="s">
        <v>284</v>
      </c>
      <c r="E132" s="218" t="s">
        <v>2313</v>
      </c>
      <c r="F132" s="219" t="s">
        <v>2314</v>
      </c>
      <c r="G132" s="220" t="s">
        <v>719</v>
      </c>
      <c r="H132" s="221">
        <v>1</v>
      </c>
      <c r="I132" s="222">
        <v>1320</v>
      </c>
      <c r="J132" s="222">
        <f>ROUND(I132*H132,2)</f>
        <v>1320</v>
      </c>
      <c r="K132" s="223"/>
      <c r="L132" s="35"/>
      <c r="M132" s="224" t="s">
        <v>1</v>
      </c>
      <c r="N132" s="225" t="s">
        <v>38</v>
      </c>
      <c r="O132" s="226">
        <v>0</v>
      </c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544</v>
      </c>
      <c r="AT132" s="228" t="s">
        <v>284</v>
      </c>
      <c r="AU132" s="228" t="s">
        <v>80</v>
      </c>
      <c r="AY132" s="14" t="s">
        <v>282</v>
      </c>
      <c r="BE132" s="229">
        <f>IF(N132="základní",J132,0)</f>
        <v>1320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1320</v>
      </c>
      <c r="BL132" s="14" t="s">
        <v>544</v>
      </c>
      <c r="BM132" s="228" t="s">
        <v>2436</v>
      </c>
    </row>
    <row r="133" s="2" customFormat="1" ht="16.5" customHeight="1">
      <c r="A133" s="29"/>
      <c r="B133" s="30"/>
      <c r="C133" s="217" t="s">
        <v>307</v>
      </c>
      <c r="D133" s="217" t="s">
        <v>284</v>
      </c>
      <c r="E133" s="218" t="s">
        <v>2316</v>
      </c>
      <c r="F133" s="219" t="s">
        <v>2317</v>
      </c>
      <c r="G133" s="220" t="s">
        <v>719</v>
      </c>
      <c r="H133" s="221">
        <v>1</v>
      </c>
      <c r="I133" s="222">
        <v>2640</v>
      </c>
      <c r="J133" s="222">
        <f>ROUND(I133*H133,2)</f>
        <v>2640</v>
      </c>
      <c r="K133" s="223"/>
      <c r="L133" s="35"/>
      <c r="M133" s="224" t="s">
        <v>1</v>
      </c>
      <c r="N133" s="225" t="s">
        <v>38</v>
      </c>
      <c r="O133" s="226">
        <v>0</v>
      </c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544</v>
      </c>
      <c r="AT133" s="228" t="s">
        <v>284</v>
      </c>
      <c r="AU133" s="228" t="s">
        <v>80</v>
      </c>
      <c r="AY133" s="14" t="s">
        <v>282</v>
      </c>
      <c r="BE133" s="229">
        <f>IF(N133="základní",J133,0)</f>
        <v>2640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2640</v>
      </c>
      <c r="BL133" s="14" t="s">
        <v>544</v>
      </c>
      <c r="BM133" s="228" t="s">
        <v>2437</v>
      </c>
    </row>
    <row r="134" s="2" customFormat="1" ht="21.75" customHeight="1">
      <c r="A134" s="29"/>
      <c r="B134" s="30"/>
      <c r="C134" s="217" t="s">
        <v>311</v>
      </c>
      <c r="D134" s="217" t="s">
        <v>284</v>
      </c>
      <c r="E134" s="218" t="s">
        <v>2319</v>
      </c>
      <c r="F134" s="219" t="s">
        <v>2320</v>
      </c>
      <c r="G134" s="220" t="s">
        <v>719</v>
      </c>
      <c r="H134" s="221">
        <v>1</v>
      </c>
      <c r="I134" s="222">
        <v>46200</v>
      </c>
      <c r="J134" s="222">
        <f>ROUND(I134*H134,2)</f>
        <v>46200</v>
      </c>
      <c r="K134" s="223"/>
      <c r="L134" s="35"/>
      <c r="M134" s="224" t="s">
        <v>1</v>
      </c>
      <c r="N134" s="225" t="s">
        <v>38</v>
      </c>
      <c r="O134" s="226">
        <v>0</v>
      </c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544</v>
      </c>
      <c r="AT134" s="228" t="s">
        <v>284</v>
      </c>
      <c r="AU134" s="228" t="s">
        <v>80</v>
      </c>
      <c r="AY134" s="14" t="s">
        <v>282</v>
      </c>
      <c r="BE134" s="229">
        <f>IF(N134="základní",J134,0)</f>
        <v>46200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46200</v>
      </c>
      <c r="BL134" s="14" t="s">
        <v>544</v>
      </c>
      <c r="BM134" s="228" t="s">
        <v>2438</v>
      </c>
    </row>
    <row r="135" s="2" customFormat="1" ht="16.5" customHeight="1">
      <c r="A135" s="29"/>
      <c r="B135" s="30"/>
      <c r="C135" s="217" t="s">
        <v>315</v>
      </c>
      <c r="D135" s="217" t="s">
        <v>284</v>
      </c>
      <c r="E135" s="218" t="s">
        <v>2322</v>
      </c>
      <c r="F135" s="219" t="s">
        <v>2323</v>
      </c>
      <c r="G135" s="220" t="s">
        <v>719</v>
      </c>
      <c r="H135" s="221">
        <v>1</v>
      </c>
      <c r="I135" s="222">
        <v>3850</v>
      </c>
      <c r="J135" s="222">
        <f>ROUND(I135*H135,2)</f>
        <v>3850</v>
      </c>
      <c r="K135" s="223"/>
      <c r="L135" s="35"/>
      <c r="M135" s="224" t="s">
        <v>1</v>
      </c>
      <c r="N135" s="225" t="s">
        <v>38</v>
      </c>
      <c r="O135" s="226">
        <v>0</v>
      </c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544</v>
      </c>
      <c r="AT135" s="228" t="s">
        <v>284</v>
      </c>
      <c r="AU135" s="228" t="s">
        <v>80</v>
      </c>
      <c r="AY135" s="14" t="s">
        <v>282</v>
      </c>
      <c r="BE135" s="229">
        <f>IF(N135="základní",J135,0)</f>
        <v>3850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3850</v>
      </c>
      <c r="BL135" s="14" t="s">
        <v>544</v>
      </c>
      <c r="BM135" s="228" t="s">
        <v>2439</v>
      </c>
    </row>
    <row r="136" s="2" customFormat="1" ht="16.5" customHeight="1">
      <c r="A136" s="29"/>
      <c r="B136" s="30"/>
      <c r="C136" s="217" t="s">
        <v>319</v>
      </c>
      <c r="D136" s="217" t="s">
        <v>284</v>
      </c>
      <c r="E136" s="218" t="s">
        <v>2325</v>
      </c>
      <c r="F136" s="219" t="s">
        <v>2326</v>
      </c>
      <c r="G136" s="220" t="s">
        <v>322</v>
      </c>
      <c r="H136" s="221">
        <v>1.8999999999999999</v>
      </c>
      <c r="I136" s="222">
        <v>2640</v>
      </c>
      <c r="J136" s="222">
        <f>ROUND(I136*H136,2)</f>
        <v>5016</v>
      </c>
      <c r="K136" s="223"/>
      <c r="L136" s="35"/>
      <c r="M136" s="224" t="s">
        <v>1</v>
      </c>
      <c r="N136" s="225" t="s">
        <v>38</v>
      </c>
      <c r="O136" s="226">
        <v>0</v>
      </c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544</v>
      </c>
      <c r="AT136" s="228" t="s">
        <v>284</v>
      </c>
      <c r="AU136" s="228" t="s">
        <v>80</v>
      </c>
      <c r="AY136" s="14" t="s">
        <v>282</v>
      </c>
      <c r="BE136" s="229">
        <f>IF(N136="základní",J136,0)</f>
        <v>5016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5016</v>
      </c>
      <c r="BL136" s="14" t="s">
        <v>544</v>
      </c>
      <c r="BM136" s="228" t="s">
        <v>2440</v>
      </c>
    </row>
    <row r="137" s="2" customFormat="1" ht="21.75" customHeight="1">
      <c r="A137" s="29"/>
      <c r="B137" s="30"/>
      <c r="C137" s="217" t="s">
        <v>324</v>
      </c>
      <c r="D137" s="217" t="s">
        <v>284</v>
      </c>
      <c r="E137" s="218" t="s">
        <v>2328</v>
      </c>
      <c r="F137" s="219" t="s">
        <v>2329</v>
      </c>
      <c r="G137" s="220" t="s">
        <v>1417</v>
      </c>
      <c r="H137" s="221">
        <v>1</v>
      </c>
      <c r="I137" s="222">
        <v>73700</v>
      </c>
      <c r="J137" s="222">
        <f>ROUND(I137*H137,2)</f>
        <v>73700</v>
      </c>
      <c r="K137" s="223"/>
      <c r="L137" s="35"/>
      <c r="M137" s="224" t="s">
        <v>1</v>
      </c>
      <c r="N137" s="225" t="s">
        <v>38</v>
      </c>
      <c r="O137" s="226">
        <v>0</v>
      </c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544</v>
      </c>
      <c r="AT137" s="228" t="s">
        <v>284</v>
      </c>
      <c r="AU137" s="228" t="s">
        <v>80</v>
      </c>
      <c r="AY137" s="14" t="s">
        <v>282</v>
      </c>
      <c r="BE137" s="229">
        <f>IF(N137="základní",J137,0)</f>
        <v>73700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73700</v>
      </c>
      <c r="BL137" s="14" t="s">
        <v>544</v>
      </c>
      <c r="BM137" s="228" t="s">
        <v>2441</v>
      </c>
    </row>
    <row r="138" s="2" customFormat="1" ht="16.5" customHeight="1">
      <c r="A138" s="29"/>
      <c r="B138" s="30"/>
      <c r="C138" s="217" t="s">
        <v>329</v>
      </c>
      <c r="D138" s="217" t="s">
        <v>284</v>
      </c>
      <c r="E138" s="218" t="s">
        <v>2331</v>
      </c>
      <c r="F138" s="219" t="s">
        <v>2332</v>
      </c>
      <c r="G138" s="220" t="s">
        <v>322</v>
      </c>
      <c r="H138" s="221">
        <v>2.2000000000000002</v>
      </c>
      <c r="I138" s="222">
        <v>2640</v>
      </c>
      <c r="J138" s="222">
        <f>ROUND(I138*H138,2)</f>
        <v>5808</v>
      </c>
      <c r="K138" s="223"/>
      <c r="L138" s="35"/>
      <c r="M138" s="224" t="s">
        <v>1</v>
      </c>
      <c r="N138" s="225" t="s">
        <v>38</v>
      </c>
      <c r="O138" s="226">
        <v>0</v>
      </c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544</v>
      </c>
      <c r="AT138" s="228" t="s">
        <v>284</v>
      </c>
      <c r="AU138" s="228" t="s">
        <v>80</v>
      </c>
      <c r="AY138" s="14" t="s">
        <v>282</v>
      </c>
      <c r="BE138" s="229">
        <f>IF(N138="základní",J138,0)</f>
        <v>5808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5808</v>
      </c>
      <c r="BL138" s="14" t="s">
        <v>544</v>
      </c>
      <c r="BM138" s="228" t="s">
        <v>2442</v>
      </c>
    </row>
    <row r="139" s="2" customFormat="1" ht="21.75" customHeight="1">
      <c r="A139" s="29"/>
      <c r="B139" s="30"/>
      <c r="C139" s="217" t="s">
        <v>334</v>
      </c>
      <c r="D139" s="217" t="s">
        <v>284</v>
      </c>
      <c r="E139" s="218" t="s">
        <v>2334</v>
      </c>
      <c r="F139" s="219" t="s">
        <v>2335</v>
      </c>
      <c r="G139" s="220" t="s">
        <v>1417</v>
      </c>
      <c r="H139" s="221">
        <v>1</v>
      </c>
      <c r="I139" s="222">
        <v>4048</v>
      </c>
      <c r="J139" s="222">
        <f>ROUND(I139*H139,2)</f>
        <v>4048</v>
      </c>
      <c r="K139" s="223"/>
      <c r="L139" s="35"/>
      <c r="M139" s="224" t="s">
        <v>1</v>
      </c>
      <c r="N139" s="225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544</v>
      </c>
      <c r="AT139" s="228" t="s">
        <v>284</v>
      </c>
      <c r="AU139" s="228" t="s">
        <v>80</v>
      </c>
      <c r="AY139" s="14" t="s">
        <v>282</v>
      </c>
      <c r="BE139" s="229">
        <f>IF(N139="základní",J139,0)</f>
        <v>4048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4048</v>
      </c>
      <c r="BL139" s="14" t="s">
        <v>544</v>
      </c>
      <c r="BM139" s="228" t="s">
        <v>2443</v>
      </c>
    </row>
    <row r="140" s="2" customFormat="1" ht="16.5" customHeight="1">
      <c r="A140" s="29"/>
      <c r="B140" s="30"/>
      <c r="C140" s="217" t="s">
        <v>338</v>
      </c>
      <c r="D140" s="217" t="s">
        <v>284</v>
      </c>
      <c r="E140" s="218" t="s">
        <v>2337</v>
      </c>
      <c r="F140" s="219" t="s">
        <v>2338</v>
      </c>
      <c r="G140" s="220" t="s">
        <v>1417</v>
      </c>
      <c r="H140" s="221">
        <v>2</v>
      </c>
      <c r="I140" s="222">
        <v>5390</v>
      </c>
      <c r="J140" s="222">
        <f>ROUND(I140*H140,2)</f>
        <v>10780</v>
      </c>
      <c r="K140" s="223"/>
      <c r="L140" s="35"/>
      <c r="M140" s="224" t="s">
        <v>1</v>
      </c>
      <c r="N140" s="225" t="s">
        <v>38</v>
      </c>
      <c r="O140" s="226">
        <v>0</v>
      </c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544</v>
      </c>
      <c r="AT140" s="228" t="s">
        <v>284</v>
      </c>
      <c r="AU140" s="228" t="s">
        <v>80</v>
      </c>
      <c r="AY140" s="14" t="s">
        <v>282</v>
      </c>
      <c r="BE140" s="229">
        <f>IF(N140="základní",J140,0)</f>
        <v>10780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10780</v>
      </c>
      <c r="BL140" s="14" t="s">
        <v>544</v>
      </c>
      <c r="BM140" s="228" t="s">
        <v>2444</v>
      </c>
    </row>
    <row r="141" s="2" customFormat="1" ht="16.5" customHeight="1">
      <c r="A141" s="29"/>
      <c r="B141" s="30"/>
      <c r="C141" s="217" t="s">
        <v>8</v>
      </c>
      <c r="D141" s="217" t="s">
        <v>284</v>
      </c>
      <c r="E141" s="218" t="s">
        <v>2343</v>
      </c>
      <c r="F141" s="219" t="s">
        <v>2344</v>
      </c>
      <c r="G141" s="220" t="s">
        <v>1417</v>
      </c>
      <c r="H141" s="221">
        <v>1</v>
      </c>
      <c r="I141" s="222">
        <v>3500</v>
      </c>
      <c r="J141" s="222">
        <f>ROUND(I141*H141,2)</f>
        <v>3500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544</v>
      </c>
      <c r="AT141" s="228" t="s">
        <v>284</v>
      </c>
      <c r="AU141" s="228" t="s">
        <v>80</v>
      </c>
      <c r="AY141" s="14" t="s">
        <v>282</v>
      </c>
      <c r="BE141" s="229">
        <f>IF(N141="základní",J141,0)</f>
        <v>3500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3500</v>
      </c>
      <c r="BL141" s="14" t="s">
        <v>544</v>
      </c>
      <c r="BM141" s="228" t="s">
        <v>2445</v>
      </c>
    </row>
    <row r="142" s="2" customFormat="1" ht="16.5" customHeight="1">
      <c r="A142" s="29"/>
      <c r="B142" s="30"/>
      <c r="C142" s="217" t="s">
        <v>345</v>
      </c>
      <c r="D142" s="217" t="s">
        <v>284</v>
      </c>
      <c r="E142" s="218" t="s">
        <v>2346</v>
      </c>
      <c r="F142" s="219" t="s">
        <v>2347</v>
      </c>
      <c r="G142" s="220" t="s">
        <v>1417</v>
      </c>
      <c r="H142" s="221">
        <v>1</v>
      </c>
      <c r="I142" s="222">
        <v>6500</v>
      </c>
      <c r="J142" s="222">
        <f>ROUND(I142*H142,2)</f>
        <v>6500</v>
      </c>
      <c r="K142" s="223"/>
      <c r="L142" s="35"/>
      <c r="M142" s="240" t="s">
        <v>1</v>
      </c>
      <c r="N142" s="241" t="s">
        <v>38</v>
      </c>
      <c r="O142" s="242">
        <v>0</v>
      </c>
      <c r="P142" s="242">
        <f>O142*H142</f>
        <v>0</v>
      </c>
      <c r="Q142" s="242">
        <v>0</v>
      </c>
      <c r="R142" s="242">
        <f>Q142*H142</f>
        <v>0</v>
      </c>
      <c r="S142" s="242">
        <v>0</v>
      </c>
      <c r="T142" s="243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544</v>
      </c>
      <c r="AT142" s="228" t="s">
        <v>284</v>
      </c>
      <c r="AU142" s="228" t="s">
        <v>80</v>
      </c>
      <c r="AY142" s="14" t="s">
        <v>282</v>
      </c>
      <c r="BE142" s="229">
        <f>IF(N142="základní",J142,0)</f>
        <v>6500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6500</v>
      </c>
      <c r="BL142" s="14" t="s">
        <v>544</v>
      </c>
      <c r="BM142" s="228" t="s">
        <v>2446</v>
      </c>
    </row>
    <row r="143" s="2" customFormat="1" ht="6.96" customHeight="1">
      <c r="A143" s="29"/>
      <c r="B143" s="56"/>
      <c r="C143" s="57"/>
      <c r="D143" s="57"/>
      <c r="E143" s="57"/>
      <c r="F143" s="57"/>
      <c r="G143" s="57"/>
      <c r="H143" s="57"/>
      <c r="I143" s="57"/>
      <c r="J143" s="57"/>
      <c r="K143" s="57"/>
      <c r="L143" s="35"/>
      <c r="M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</sheetData>
  <sheetProtection sheet="1" autoFilter="0" formatColumns="0" formatRows="0" objects="1" scenarios="1" spinCount="100000" saltValue="LHBOJKt4G42QwpNzWlYqZTcow0aO8MFM2BTrr+kfCF9NGC5gJF9C1+oHuMVgGZHBlrBI/mgJdUvZmm8tmWXY4Q==" hashValue="6WvCy6feJB5i7JgLw0d8dobB+u6tavFaUw0kR7WxZVMWQSHsPfHbNEIB5bLUeV4/7gTlzMuJvG50cd4BSZvCaA==" algorithmName="SHA-512" password="CC35"/>
  <autoFilter ref="C124:K14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189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1821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2447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ROUND(J121, 2)</f>
        <v>1266184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ROUND((SUM(BE121:BE134)),  2)</f>
        <v>1266184</v>
      </c>
      <c r="G35" s="29"/>
      <c r="H35" s="29"/>
      <c r="I35" s="155">
        <v>0.20999999999999999</v>
      </c>
      <c r="J35" s="154">
        <f>ROUND(((SUM(BE121:BE134))*I35),  2)</f>
        <v>265898.64000000001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ROUND((SUM(BF121:BF134)),  2)</f>
        <v>0</v>
      </c>
      <c r="G36" s="29"/>
      <c r="H36" s="29"/>
      <c r="I36" s="155">
        <v>0.14999999999999999</v>
      </c>
      <c r="J36" s="154">
        <f>ROUND(((SUM(BF121:BF134))*I36),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ROUND((SUM(BG121:BG134)),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ROUND((SUM(BH121:BH134)),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ROUND((SUM(BI121:BI134)),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1532082.6400000001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1821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003.3 - PS 02 - Elektrotechnologická část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J121</f>
        <v>1266184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2448</v>
      </c>
      <c r="E99" s="182"/>
      <c r="F99" s="182"/>
      <c r="G99" s="182"/>
      <c r="H99" s="182"/>
      <c r="I99" s="182"/>
      <c r="J99" s="183">
        <f>J122</f>
        <v>1266184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29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</row>
    <row r="101" s="2" customFormat="1" ht="6.96" customHeight="1">
      <c r="A101" s="29"/>
      <c r="B101" s="56"/>
      <c r="C101" s="57"/>
      <c r="D101" s="57"/>
      <c r="E101" s="57"/>
      <c r="F101" s="57"/>
      <c r="G101" s="57"/>
      <c r="H101" s="57"/>
      <c r="I101" s="57"/>
      <c r="J101" s="57"/>
      <c r="K101" s="57"/>
      <c r="L101" s="53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</row>
    <row r="105" s="2" customFormat="1" ht="6.96" customHeight="1">
      <c r="A105" s="29"/>
      <c r="B105" s="58"/>
      <c r="C105" s="59"/>
      <c r="D105" s="59"/>
      <c r="E105" s="59"/>
      <c r="F105" s="59"/>
      <c r="G105" s="59"/>
      <c r="H105" s="59"/>
      <c r="I105" s="59"/>
      <c r="J105" s="59"/>
      <c r="K105" s="59"/>
      <c r="L105" s="53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6" s="2" customFormat="1" ht="24.96" customHeight="1">
      <c r="A106" s="29"/>
      <c r="B106" s="30"/>
      <c r="C106" s="20" t="s">
        <v>267</v>
      </c>
      <c r="D106" s="31"/>
      <c r="E106" s="31"/>
      <c r="F106" s="31"/>
      <c r="G106" s="31"/>
      <c r="H106" s="31"/>
      <c r="I106" s="31"/>
      <c r="J106" s="31"/>
      <c r="K106" s="31"/>
      <c r="L106" s="53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="2" customFormat="1" ht="6.96" customHeight="1">
      <c r="A107" s="29"/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12" customHeight="1">
      <c r="A108" s="29"/>
      <c r="B108" s="30"/>
      <c r="C108" s="26" t="s">
        <v>14</v>
      </c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26.25" customHeight="1">
      <c r="A109" s="29"/>
      <c r="B109" s="30"/>
      <c r="C109" s="31"/>
      <c r="D109" s="31"/>
      <c r="E109" s="174" t="str">
        <f>E7</f>
        <v>Kanalizace a ČOV pro obec Horní Kruty, místní část Dolní Kruty, Přestavlky a Bohouňovice II</v>
      </c>
      <c r="F109" s="26"/>
      <c r="G109" s="26"/>
      <c r="H109" s="26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1" customFormat="1" ht="12" customHeight="1">
      <c r="B110" s="18"/>
      <c r="C110" s="26" t="s">
        <v>246</v>
      </c>
      <c r="D110" s="19"/>
      <c r="E110" s="19"/>
      <c r="F110" s="19"/>
      <c r="G110" s="19"/>
      <c r="H110" s="19"/>
      <c r="I110" s="19"/>
      <c r="J110" s="19"/>
      <c r="K110" s="19"/>
      <c r="L110" s="17"/>
    </row>
    <row r="111" s="2" customFormat="1" ht="16.5" customHeight="1">
      <c r="A111" s="29"/>
      <c r="B111" s="30"/>
      <c r="C111" s="31"/>
      <c r="D111" s="31"/>
      <c r="E111" s="174" t="s">
        <v>1821</v>
      </c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12" customHeight="1">
      <c r="A112" s="29"/>
      <c r="B112" s="30"/>
      <c r="C112" s="26" t="s">
        <v>248</v>
      </c>
      <c r="D112" s="31"/>
      <c r="E112" s="31"/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16.5" customHeight="1">
      <c r="A113" s="29"/>
      <c r="B113" s="30"/>
      <c r="C113" s="31"/>
      <c r="D113" s="31"/>
      <c r="E113" s="66" t="str">
        <f>E11</f>
        <v>003.3 - PS 02 - Elektrotechnologická část</v>
      </c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6.96" customHeight="1">
      <c r="A114" s="29"/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12" customHeight="1">
      <c r="A115" s="29"/>
      <c r="B115" s="30"/>
      <c r="C115" s="26" t="s">
        <v>18</v>
      </c>
      <c r="D115" s="31"/>
      <c r="E115" s="31"/>
      <c r="F115" s="23" t="str">
        <f>F14</f>
        <v>Horní Kruty, místní část Dolní Kruty, Přestavlky a</v>
      </c>
      <c r="G115" s="31"/>
      <c r="H115" s="31"/>
      <c r="I115" s="26" t="s">
        <v>20</v>
      </c>
      <c r="J115" s="69" t="str">
        <f>IF(J14="","",J14)</f>
        <v>10. 2. 2021</v>
      </c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40.05" customHeight="1">
      <c r="A117" s="29"/>
      <c r="B117" s="30"/>
      <c r="C117" s="26" t="s">
        <v>22</v>
      </c>
      <c r="D117" s="31"/>
      <c r="E117" s="31"/>
      <c r="F117" s="23" t="str">
        <f>E17</f>
        <v>Obec Horní Kruty</v>
      </c>
      <c r="G117" s="31"/>
      <c r="H117" s="31"/>
      <c r="I117" s="26" t="s">
        <v>28</v>
      </c>
      <c r="J117" s="27" t="str">
        <f>E23</f>
        <v>Vodohospodářské inženýrské služby a.s.</v>
      </c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15.15" customHeight="1">
      <c r="A118" s="29"/>
      <c r="B118" s="30"/>
      <c r="C118" s="26" t="s">
        <v>26</v>
      </c>
      <c r="D118" s="31"/>
      <c r="E118" s="31"/>
      <c r="F118" s="23" t="str">
        <f>IF(E20="","",E20)</f>
        <v xml:space="preserve"> </v>
      </c>
      <c r="G118" s="31"/>
      <c r="H118" s="31"/>
      <c r="I118" s="26" t="s">
        <v>31</v>
      </c>
      <c r="J118" s="27" t="str">
        <f>E26</f>
        <v xml:space="preserve"> </v>
      </c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0.32" customHeight="1">
      <c r="A119" s="29"/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11" customFormat="1" ht="29.28" customHeight="1">
      <c r="A120" s="190"/>
      <c r="B120" s="191"/>
      <c r="C120" s="192" t="s">
        <v>268</v>
      </c>
      <c r="D120" s="193" t="s">
        <v>58</v>
      </c>
      <c r="E120" s="193" t="s">
        <v>54</v>
      </c>
      <c r="F120" s="193" t="s">
        <v>55</v>
      </c>
      <c r="G120" s="193" t="s">
        <v>269</v>
      </c>
      <c r="H120" s="193" t="s">
        <v>270</v>
      </c>
      <c r="I120" s="193" t="s">
        <v>271</v>
      </c>
      <c r="J120" s="194" t="s">
        <v>252</v>
      </c>
      <c r="K120" s="195" t="s">
        <v>272</v>
      </c>
      <c r="L120" s="196"/>
      <c r="M120" s="90" t="s">
        <v>1</v>
      </c>
      <c r="N120" s="91" t="s">
        <v>37</v>
      </c>
      <c r="O120" s="91" t="s">
        <v>273</v>
      </c>
      <c r="P120" s="91" t="s">
        <v>274</v>
      </c>
      <c r="Q120" s="91" t="s">
        <v>275</v>
      </c>
      <c r="R120" s="91" t="s">
        <v>276</v>
      </c>
      <c r="S120" s="91" t="s">
        <v>277</v>
      </c>
      <c r="T120" s="92" t="s">
        <v>278</v>
      </c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</row>
    <row r="121" s="2" customFormat="1" ht="22.8" customHeight="1">
      <c r="A121" s="29"/>
      <c r="B121" s="30"/>
      <c r="C121" s="97" t="s">
        <v>279</v>
      </c>
      <c r="D121" s="31"/>
      <c r="E121" s="31"/>
      <c r="F121" s="31"/>
      <c r="G121" s="31"/>
      <c r="H121" s="31"/>
      <c r="I121" s="31"/>
      <c r="J121" s="197">
        <f>BK121</f>
        <v>1266184</v>
      </c>
      <c r="K121" s="31"/>
      <c r="L121" s="35"/>
      <c r="M121" s="93"/>
      <c r="N121" s="198"/>
      <c r="O121" s="94"/>
      <c r="P121" s="199">
        <f>P122</f>
        <v>0</v>
      </c>
      <c r="Q121" s="94"/>
      <c r="R121" s="199">
        <f>R122</f>
        <v>0</v>
      </c>
      <c r="S121" s="94"/>
      <c r="T121" s="200">
        <f>T122</f>
        <v>0</v>
      </c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T121" s="14" t="s">
        <v>72</v>
      </c>
      <c r="AU121" s="14" t="s">
        <v>254</v>
      </c>
      <c r="BK121" s="201">
        <f>BK122</f>
        <v>1266184</v>
      </c>
    </row>
    <row r="122" s="12" customFormat="1" ht="25.92" customHeight="1">
      <c r="A122" s="12"/>
      <c r="B122" s="202"/>
      <c r="C122" s="203"/>
      <c r="D122" s="204" t="s">
        <v>72</v>
      </c>
      <c r="E122" s="205" t="s">
        <v>80</v>
      </c>
      <c r="F122" s="205" t="s">
        <v>2449</v>
      </c>
      <c r="G122" s="203"/>
      <c r="H122" s="203"/>
      <c r="I122" s="203"/>
      <c r="J122" s="206">
        <f>BK122</f>
        <v>1266184</v>
      </c>
      <c r="K122" s="203"/>
      <c r="L122" s="207"/>
      <c r="M122" s="208"/>
      <c r="N122" s="209"/>
      <c r="O122" s="209"/>
      <c r="P122" s="210">
        <f>SUM(P123:P134)</f>
        <v>0</v>
      </c>
      <c r="Q122" s="209"/>
      <c r="R122" s="210">
        <f>SUM(R123:R134)</f>
        <v>0</v>
      </c>
      <c r="S122" s="209"/>
      <c r="T122" s="211">
        <f>SUM(T123:T134)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2" t="s">
        <v>80</v>
      </c>
      <c r="AT122" s="213" t="s">
        <v>72</v>
      </c>
      <c r="AU122" s="213" t="s">
        <v>73</v>
      </c>
      <c r="AY122" s="212" t="s">
        <v>282</v>
      </c>
      <c r="BK122" s="214">
        <f>SUM(BK123:BK134)</f>
        <v>1266184</v>
      </c>
    </row>
    <row r="123" s="2" customFormat="1" ht="16.5" customHeight="1">
      <c r="A123" s="29"/>
      <c r="B123" s="30"/>
      <c r="C123" s="217" t="s">
        <v>80</v>
      </c>
      <c r="D123" s="217" t="s">
        <v>284</v>
      </c>
      <c r="E123" s="218" t="s">
        <v>2450</v>
      </c>
      <c r="F123" s="219" t="s">
        <v>2451</v>
      </c>
      <c r="G123" s="220" t="s">
        <v>2452</v>
      </c>
      <c r="H123" s="221">
        <v>1</v>
      </c>
      <c r="I123" s="222">
        <v>82380</v>
      </c>
      <c r="J123" s="222">
        <f>ROUND(I123*H123,2)</f>
        <v>82380</v>
      </c>
      <c r="K123" s="223"/>
      <c r="L123" s="35"/>
      <c r="M123" s="224" t="s">
        <v>1</v>
      </c>
      <c r="N123" s="225" t="s">
        <v>38</v>
      </c>
      <c r="O123" s="226">
        <v>0</v>
      </c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R123" s="228" t="s">
        <v>288</v>
      </c>
      <c r="AT123" s="228" t="s">
        <v>284</v>
      </c>
      <c r="AU123" s="228" t="s">
        <v>80</v>
      </c>
      <c r="AY123" s="14" t="s">
        <v>282</v>
      </c>
      <c r="BE123" s="229">
        <f>IF(N123="základní",J123,0)</f>
        <v>82380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4" t="s">
        <v>80</v>
      </c>
      <c r="BK123" s="229">
        <f>ROUND(I123*H123,2)</f>
        <v>82380</v>
      </c>
      <c r="BL123" s="14" t="s">
        <v>288</v>
      </c>
      <c r="BM123" s="228" t="s">
        <v>2453</v>
      </c>
    </row>
    <row r="124" s="2" customFormat="1" ht="16.5" customHeight="1">
      <c r="A124" s="29"/>
      <c r="B124" s="30"/>
      <c r="C124" s="217" t="s">
        <v>82</v>
      </c>
      <c r="D124" s="217" t="s">
        <v>284</v>
      </c>
      <c r="E124" s="218" t="s">
        <v>2454</v>
      </c>
      <c r="F124" s="219" t="s">
        <v>2455</v>
      </c>
      <c r="G124" s="220" t="s">
        <v>2452</v>
      </c>
      <c r="H124" s="221">
        <v>1</v>
      </c>
      <c r="I124" s="222">
        <v>130310</v>
      </c>
      <c r="J124" s="222">
        <f>ROUND(I124*H124,2)</f>
        <v>130310</v>
      </c>
      <c r="K124" s="223"/>
      <c r="L124" s="35"/>
      <c r="M124" s="224" t="s">
        <v>1</v>
      </c>
      <c r="N124" s="225" t="s">
        <v>38</v>
      </c>
      <c r="O124" s="226">
        <v>0</v>
      </c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R124" s="228" t="s">
        <v>288</v>
      </c>
      <c r="AT124" s="228" t="s">
        <v>284</v>
      </c>
      <c r="AU124" s="228" t="s">
        <v>80</v>
      </c>
      <c r="AY124" s="14" t="s">
        <v>282</v>
      </c>
      <c r="BE124" s="229">
        <f>IF(N124="základní",J124,0)</f>
        <v>130310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4" t="s">
        <v>80</v>
      </c>
      <c r="BK124" s="229">
        <f>ROUND(I124*H124,2)</f>
        <v>130310</v>
      </c>
      <c r="BL124" s="14" t="s">
        <v>288</v>
      </c>
      <c r="BM124" s="228" t="s">
        <v>2456</v>
      </c>
    </row>
    <row r="125" s="2" customFormat="1" ht="16.5" customHeight="1">
      <c r="A125" s="29"/>
      <c r="B125" s="30"/>
      <c r="C125" s="217" t="s">
        <v>155</v>
      </c>
      <c r="D125" s="217" t="s">
        <v>284</v>
      </c>
      <c r="E125" s="218" t="s">
        <v>2457</v>
      </c>
      <c r="F125" s="219" t="s">
        <v>2458</v>
      </c>
      <c r="G125" s="220" t="s">
        <v>2452</v>
      </c>
      <c r="H125" s="221">
        <v>1</v>
      </c>
      <c r="I125" s="222">
        <v>82937</v>
      </c>
      <c r="J125" s="222">
        <f>ROUND(I125*H125,2)</f>
        <v>82937</v>
      </c>
      <c r="K125" s="223"/>
      <c r="L125" s="35"/>
      <c r="M125" s="224" t="s">
        <v>1</v>
      </c>
      <c r="N125" s="225" t="s">
        <v>38</v>
      </c>
      <c r="O125" s="226">
        <v>0</v>
      </c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R125" s="228" t="s">
        <v>288</v>
      </c>
      <c r="AT125" s="228" t="s">
        <v>284</v>
      </c>
      <c r="AU125" s="228" t="s">
        <v>80</v>
      </c>
      <c r="AY125" s="14" t="s">
        <v>282</v>
      </c>
      <c r="BE125" s="229">
        <f>IF(N125="základní",J125,0)</f>
        <v>82937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4" t="s">
        <v>80</v>
      </c>
      <c r="BK125" s="229">
        <f>ROUND(I125*H125,2)</f>
        <v>82937</v>
      </c>
      <c r="BL125" s="14" t="s">
        <v>288</v>
      </c>
      <c r="BM125" s="228" t="s">
        <v>2459</v>
      </c>
    </row>
    <row r="126" s="2" customFormat="1" ht="16.5" customHeight="1">
      <c r="A126" s="29"/>
      <c r="B126" s="30"/>
      <c r="C126" s="217" t="s">
        <v>288</v>
      </c>
      <c r="D126" s="217" t="s">
        <v>284</v>
      </c>
      <c r="E126" s="218" t="s">
        <v>2460</v>
      </c>
      <c r="F126" s="219" t="s">
        <v>2461</v>
      </c>
      <c r="G126" s="220" t="s">
        <v>2452</v>
      </c>
      <c r="H126" s="221">
        <v>1</v>
      </c>
      <c r="I126" s="222">
        <v>120176</v>
      </c>
      <c r="J126" s="222">
        <f>ROUND(I126*H126,2)</f>
        <v>120176</v>
      </c>
      <c r="K126" s="223"/>
      <c r="L126" s="35"/>
      <c r="M126" s="224" t="s">
        <v>1</v>
      </c>
      <c r="N126" s="225" t="s">
        <v>38</v>
      </c>
      <c r="O126" s="226">
        <v>0</v>
      </c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R126" s="228" t="s">
        <v>288</v>
      </c>
      <c r="AT126" s="228" t="s">
        <v>284</v>
      </c>
      <c r="AU126" s="228" t="s">
        <v>80</v>
      </c>
      <c r="AY126" s="14" t="s">
        <v>282</v>
      </c>
      <c r="BE126" s="229">
        <f>IF(N126="základní",J126,0)</f>
        <v>120176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4" t="s">
        <v>80</v>
      </c>
      <c r="BK126" s="229">
        <f>ROUND(I126*H126,2)</f>
        <v>120176</v>
      </c>
      <c r="BL126" s="14" t="s">
        <v>288</v>
      </c>
      <c r="BM126" s="228" t="s">
        <v>2462</v>
      </c>
    </row>
    <row r="127" s="2" customFormat="1" ht="16.5" customHeight="1">
      <c r="A127" s="29"/>
      <c r="B127" s="30"/>
      <c r="C127" s="217" t="s">
        <v>299</v>
      </c>
      <c r="D127" s="217" t="s">
        <v>284</v>
      </c>
      <c r="E127" s="218" t="s">
        <v>2463</v>
      </c>
      <c r="F127" s="219" t="s">
        <v>2464</v>
      </c>
      <c r="G127" s="220" t="s">
        <v>2452</v>
      </c>
      <c r="H127" s="221">
        <v>1</v>
      </c>
      <c r="I127" s="222">
        <v>82937</v>
      </c>
      <c r="J127" s="222">
        <f>ROUND(I127*H127,2)</f>
        <v>82937</v>
      </c>
      <c r="K127" s="223"/>
      <c r="L127" s="35"/>
      <c r="M127" s="224" t="s">
        <v>1</v>
      </c>
      <c r="N127" s="225" t="s">
        <v>38</v>
      </c>
      <c r="O127" s="226">
        <v>0</v>
      </c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228" t="s">
        <v>288</v>
      </c>
      <c r="AT127" s="228" t="s">
        <v>284</v>
      </c>
      <c r="AU127" s="228" t="s">
        <v>80</v>
      </c>
      <c r="AY127" s="14" t="s">
        <v>282</v>
      </c>
      <c r="BE127" s="229">
        <f>IF(N127="základní",J127,0)</f>
        <v>82937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4" t="s">
        <v>80</v>
      </c>
      <c r="BK127" s="229">
        <f>ROUND(I127*H127,2)</f>
        <v>82937</v>
      </c>
      <c r="BL127" s="14" t="s">
        <v>288</v>
      </c>
      <c r="BM127" s="228" t="s">
        <v>2465</v>
      </c>
    </row>
    <row r="128" s="2" customFormat="1" ht="16.5" customHeight="1">
      <c r="A128" s="29"/>
      <c r="B128" s="30"/>
      <c r="C128" s="217" t="s">
        <v>303</v>
      </c>
      <c r="D128" s="217" t="s">
        <v>284</v>
      </c>
      <c r="E128" s="218" t="s">
        <v>2466</v>
      </c>
      <c r="F128" s="219" t="s">
        <v>2467</v>
      </c>
      <c r="G128" s="220" t="s">
        <v>2452</v>
      </c>
      <c r="H128" s="221">
        <v>1</v>
      </c>
      <c r="I128" s="222">
        <v>130538</v>
      </c>
      <c r="J128" s="222">
        <f>ROUND(I128*H128,2)</f>
        <v>130538</v>
      </c>
      <c r="K128" s="223"/>
      <c r="L128" s="35"/>
      <c r="M128" s="224" t="s">
        <v>1</v>
      </c>
      <c r="N128" s="225" t="s">
        <v>38</v>
      </c>
      <c r="O128" s="226">
        <v>0</v>
      </c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288</v>
      </c>
      <c r="AT128" s="228" t="s">
        <v>284</v>
      </c>
      <c r="AU128" s="228" t="s">
        <v>80</v>
      </c>
      <c r="AY128" s="14" t="s">
        <v>282</v>
      </c>
      <c r="BE128" s="229">
        <f>IF(N128="základní",J128,0)</f>
        <v>130538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130538</v>
      </c>
      <c r="BL128" s="14" t="s">
        <v>288</v>
      </c>
      <c r="BM128" s="228" t="s">
        <v>2468</v>
      </c>
    </row>
    <row r="129" s="2" customFormat="1" ht="16.5" customHeight="1">
      <c r="A129" s="29"/>
      <c r="B129" s="30"/>
      <c r="C129" s="217" t="s">
        <v>307</v>
      </c>
      <c r="D129" s="217" t="s">
        <v>284</v>
      </c>
      <c r="E129" s="218" t="s">
        <v>2469</v>
      </c>
      <c r="F129" s="219" t="s">
        <v>2470</v>
      </c>
      <c r="G129" s="220" t="s">
        <v>2452</v>
      </c>
      <c r="H129" s="221">
        <v>1</v>
      </c>
      <c r="I129" s="222">
        <v>81779</v>
      </c>
      <c r="J129" s="222">
        <f>ROUND(I129*H129,2)</f>
        <v>81779</v>
      </c>
      <c r="K129" s="223"/>
      <c r="L129" s="35"/>
      <c r="M129" s="224" t="s">
        <v>1</v>
      </c>
      <c r="N129" s="225" t="s">
        <v>38</v>
      </c>
      <c r="O129" s="226">
        <v>0</v>
      </c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288</v>
      </c>
      <c r="AT129" s="228" t="s">
        <v>284</v>
      </c>
      <c r="AU129" s="228" t="s">
        <v>80</v>
      </c>
      <c r="AY129" s="14" t="s">
        <v>282</v>
      </c>
      <c r="BE129" s="229">
        <f>IF(N129="základní",J129,0)</f>
        <v>81779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81779</v>
      </c>
      <c r="BL129" s="14" t="s">
        <v>288</v>
      </c>
      <c r="BM129" s="228" t="s">
        <v>2471</v>
      </c>
    </row>
    <row r="130" s="2" customFormat="1" ht="16.5" customHeight="1">
      <c r="A130" s="29"/>
      <c r="B130" s="30"/>
      <c r="C130" s="217" t="s">
        <v>311</v>
      </c>
      <c r="D130" s="217" t="s">
        <v>284</v>
      </c>
      <c r="E130" s="218" t="s">
        <v>2472</v>
      </c>
      <c r="F130" s="219" t="s">
        <v>2473</v>
      </c>
      <c r="G130" s="220" t="s">
        <v>2452</v>
      </c>
      <c r="H130" s="221">
        <v>1</v>
      </c>
      <c r="I130" s="222">
        <v>130398</v>
      </c>
      <c r="J130" s="222">
        <f>ROUND(I130*H130,2)</f>
        <v>130398</v>
      </c>
      <c r="K130" s="223"/>
      <c r="L130" s="35"/>
      <c r="M130" s="224" t="s">
        <v>1</v>
      </c>
      <c r="N130" s="225" t="s">
        <v>38</v>
      </c>
      <c r="O130" s="226">
        <v>0</v>
      </c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288</v>
      </c>
      <c r="AT130" s="228" t="s">
        <v>284</v>
      </c>
      <c r="AU130" s="228" t="s">
        <v>80</v>
      </c>
      <c r="AY130" s="14" t="s">
        <v>282</v>
      </c>
      <c r="BE130" s="229">
        <f>IF(N130="základní",J130,0)</f>
        <v>130398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130398</v>
      </c>
      <c r="BL130" s="14" t="s">
        <v>288</v>
      </c>
      <c r="BM130" s="228" t="s">
        <v>2474</v>
      </c>
    </row>
    <row r="131" s="2" customFormat="1" ht="16.5" customHeight="1">
      <c r="A131" s="29"/>
      <c r="B131" s="30"/>
      <c r="C131" s="217" t="s">
        <v>315</v>
      </c>
      <c r="D131" s="217" t="s">
        <v>284</v>
      </c>
      <c r="E131" s="218" t="s">
        <v>2475</v>
      </c>
      <c r="F131" s="219" t="s">
        <v>2476</v>
      </c>
      <c r="G131" s="220" t="s">
        <v>2452</v>
      </c>
      <c r="H131" s="221">
        <v>1</v>
      </c>
      <c r="I131" s="222">
        <v>81779</v>
      </c>
      <c r="J131" s="222">
        <f>ROUND(I131*H131,2)</f>
        <v>81779</v>
      </c>
      <c r="K131" s="223"/>
      <c r="L131" s="35"/>
      <c r="M131" s="224" t="s">
        <v>1</v>
      </c>
      <c r="N131" s="225" t="s">
        <v>38</v>
      </c>
      <c r="O131" s="226">
        <v>0</v>
      </c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288</v>
      </c>
      <c r="AT131" s="228" t="s">
        <v>284</v>
      </c>
      <c r="AU131" s="228" t="s">
        <v>80</v>
      </c>
      <c r="AY131" s="14" t="s">
        <v>282</v>
      </c>
      <c r="BE131" s="229">
        <f>IF(N131="základní",J131,0)</f>
        <v>81779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81779</v>
      </c>
      <c r="BL131" s="14" t="s">
        <v>288</v>
      </c>
      <c r="BM131" s="228" t="s">
        <v>2477</v>
      </c>
    </row>
    <row r="132" s="2" customFormat="1" ht="16.5" customHeight="1">
      <c r="A132" s="29"/>
      <c r="B132" s="30"/>
      <c r="C132" s="217" t="s">
        <v>319</v>
      </c>
      <c r="D132" s="217" t="s">
        <v>284</v>
      </c>
      <c r="E132" s="218" t="s">
        <v>2478</v>
      </c>
      <c r="F132" s="219" t="s">
        <v>2479</v>
      </c>
      <c r="G132" s="220" t="s">
        <v>2452</v>
      </c>
      <c r="H132" s="221">
        <v>1</v>
      </c>
      <c r="I132" s="222">
        <v>130514</v>
      </c>
      <c r="J132" s="222">
        <f>ROUND(I132*H132,2)</f>
        <v>130514</v>
      </c>
      <c r="K132" s="223"/>
      <c r="L132" s="35"/>
      <c r="M132" s="224" t="s">
        <v>1</v>
      </c>
      <c r="N132" s="225" t="s">
        <v>38</v>
      </c>
      <c r="O132" s="226">
        <v>0</v>
      </c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80</v>
      </c>
      <c r="AY132" s="14" t="s">
        <v>282</v>
      </c>
      <c r="BE132" s="229">
        <f>IF(N132="základní",J132,0)</f>
        <v>130514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130514</v>
      </c>
      <c r="BL132" s="14" t="s">
        <v>288</v>
      </c>
      <c r="BM132" s="228" t="s">
        <v>2480</v>
      </c>
    </row>
    <row r="133" s="2" customFormat="1" ht="16.5" customHeight="1">
      <c r="A133" s="29"/>
      <c r="B133" s="30"/>
      <c r="C133" s="217" t="s">
        <v>324</v>
      </c>
      <c r="D133" s="217" t="s">
        <v>284</v>
      </c>
      <c r="E133" s="218" t="s">
        <v>2481</v>
      </c>
      <c r="F133" s="219" t="s">
        <v>2482</v>
      </c>
      <c r="G133" s="220" t="s">
        <v>2452</v>
      </c>
      <c r="H133" s="221">
        <v>1</v>
      </c>
      <c r="I133" s="222">
        <v>82038</v>
      </c>
      <c r="J133" s="222">
        <f>ROUND(I133*H133,2)</f>
        <v>82038</v>
      </c>
      <c r="K133" s="223"/>
      <c r="L133" s="35"/>
      <c r="M133" s="224" t="s">
        <v>1</v>
      </c>
      <c r="N133" s="225" t="s">
        <v>38</v>
      </c>
      <c r="O133" s="226">
        <v>0</v>
      </c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80</v>
      </c>
      <c r="AY133" s="14" t="s">
        <v>282</v>
      </c>
      <c r="BE133" s="229">
        <f>IF(N133="základní",J133,0)</f>
        <v>82038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82038</v>
      </c>
      <c r="BL133" s="14" t="s">
        <v>288</v>
      </c>
      <c r="BM133" s="228" t="s">
        <v>2483</v>
      </c>
    </row>
    <row r="134" s="2" customFormat="1" ht="16.5" customHeight="1">
      <c r="A134" s="29"/>
      <c r="B134" s="30"/>
      <c r="C134" s="217" t="s">
        <v>329</v>
      </c>
      <c r="D134" s="217" t="s">
        <v>284</v>
      </c>
      <c r="E134" s="218" t="s">
        <v>2484</v>
      </c>
      <c r="F134" s="219" t="s">
        <v>2485</v>
      </c>
      <c r="G134" s="220" t="s">
        <v>2452</v>
      </c>
      <c r="H134" s="221">
        <v>1</v>
      </c>
      <c r="I134" s="222">
        <v>130398</v>
      </c>
      <c r="J134" s="222">
        <f>ROUND(I134*H134,2)</f>
        <v>130398</v>
      </c>
      <c r="K134" s="223"/>
      <c r="L134" s="35"/>
      <c r="M134" s="240" t="s">
        <v>1</v>
      </c>
      <c r="N134" s="241" t="s">
        <v>38</v>
      </c>
      <c r="O134" s="242">
        <v>0</v>
      </c>
      <c r="P134" s="242">
        <f>O134*H134</f>
        <v>0</v>
      </c>
      <c r="Q134" s="242">
        <v>0</v>
      </c>
      <c r="R134" s="242">
        <f>Q134*H134</f>
        <v>0</v>
      </c>
      <c r="S134" s="242">
        <v>0</v>
      </c>
      <c r="T134" s="243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80</v>
      </c>
      <c r="AY134" s="14" t="s">
        <v>282</v>
      </c>
      <c r="BE134" s="229">
        <f>IF(N134="základní",J134,0)</f>
        <v>130398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130398</v>
      </c>
      <c r="BL134" s="14" t="s">
        <v>288</v>
      </c>
      <c r="BM134" s="228" t="s">
        <v>2486</v>
      </c>
    </row>
    <row r="135" s="2" customFormat="1" ht="6.96" customHeight="1">
      <c r="A135" s="29"/>
      <c r="B135" s="56"/>
      <c r="C135" s="57"/>
      <c r="D135" s="57"/>
      <c r="E135" s="57"/>
      <c r="F135" s="57"/>
      <c r="G135" s="57"/>
      <c r="H135" s="57"/>
      <c r="I135" s="57"/>
      <c r="J135" s="57"/>
      <c r="K135" s="57"/>
      <c r="L135" s="35"/>
      <c r="M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</sheetData>
  <sheetProtection sheet="1" autoFilter="0" formatColumns="0" formatRows="0" objects="1" scenarios="1" spinCount="100000" saltValue="lpiYxExsc2ou5NtjhbdLHK1NMVhdfuuwQb/Ju4nL2B3ZKrWTlOJMwHSvm4Uk7ziY69hIN0kP6TKmo5RziYgY/Q==" hashValue="JlTaM4cBXrsooxfWP0MeoGaxx4dKWRz6scc6QzqJTJZfIFFpu2TjAZQxjF4E7shezsj/BZdgP7W6UJPy62QJ8Q==" algorithmName="SHA-512" password="CC35"/>
  <autoFilter ref="C120:K1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192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2" customFormat="1" ht="12" customHeight="1">
      <c r="A8" s="29"/>
      <c r="B8" s="35"/>
      <c r="C8" s="29"/>
      <c r="D8" s="141" t="s">
        <v>246</v>
      </c>
      <c r="E8" s="29"/>
      <c r="F8" s="29"/>
      <c r="G8" s="29"/>
      <c r="H8" s="29"/>
      <c r="I8" s="29"/>
      <c r="J8" s="29"/>
      <c r="K8" s="29"/>
      <c r="L8" s="53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="2" customFormat="1" ht="16.5" customHeight="1">
      <c r="A9" s="29"/>
      <c r="B9" s="35"/>
      <c r="C9" s="29"/>
      <c r="D9" s="29"/>
      <c r="E9" s="143" t="s">
        <v>2487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>
      <c r="A10" s="29"/>
      <c r="B10" s="35"/>
      <c r="C10" s="29"/>
      <c r="D10" s="29"/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2" customHeight="1">
      <c r="A11" s="29"/>
      <c r="B11" s="35"/>
      <c r="C11" s="29"/>
      <c r="D11" s="141" t="s">
        <v>16</v>
      </c>
      <c r="E11" s="29"/>
      <c r="F11" s="131" t="s">
        <v>1</v>
      </c>
      <c r="G11" s="29"/>
      <c r="H11" s="29"/>
      <c r="I11" s="141" t="s">
        <v>17</v>
      </c>
      <c r="J11" s="131" t="s">
        <v>1</v>
      </c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</v>
      </c>
      <c r="E12" s="29"/>
      <c r="F12" s="131" t="s">
        <v>19</v>
      </c>
      <c r="G12" s="29"/>
      <c r="H12" s="29"/>
      <c r="I12" s="141" t="s">
        <v>20</v>
      </c>
      <c r="J12" s="144" t="str">
        <f>'Rekapitulace stavby'!AN8</f>
        <v>10. 2. 2021</v>
      </c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0.8" customHeight="1">
      <c r="A13" s="29"/>
      <c r="B13" s="35"/>
      <c r="C13" s="29"/>
      <c r="D13" s="29"/>
      <c r="E13" s="29"/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22</v>
      </c>
      <c r="E14" s="29"/>
      <c r="F14" s="29"/>
      <c r="G14" s="29"/>
      <c r="H14" s="29"/>
      <c r="I14" s="141" t="s">
        <v>23</v>
      </c>
      <c r="J14" s="131" t="s">
        <v>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8" customHeight="1">
      <c r="A15" s="29"/>
      <c r="B15" s="35"/>
      <c r="C15" s="29"/>
      <c r="D15" s="29"/>
      <c r="E15" s="131" t="s">
        <v>24</v>
      </c>
      <c r="F15" s="29"/>
      <c r="G15" s="29"/>
      <c r="H15" s="29"/>
      <c r="I15" s="141" t="s">
        <v>25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6.96" customHeight="1">
      <c r="A16" s="29"/>
      <c r="B16" s="35"/>
      <c r="C16" s="29"/>
      <c r="D16" s="29"/>
      <c r="E16" s="29"/>
      <c r="F16" s="29"/>
      <c r="G16" s="29"/>
      <c r="H16" s="29"/>
      <c r="I16" s="29"/>
      <c r="J16" s="29"/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2" customHeight="1">
      <c r="A17" s="29"/>
      <c r="B17" s="35"/>
      <c r="C17" s="29"/>
      <c r="D17" s="141" t="s">
        <v>26</v>
      </c>
      <c r="E17" s="29"/>
      <c r="F17" s="29"/>
      <c r="G17" s="29"/>
      <c r="H17" s="29"/>
      <c r="I17" s="141" t="s">
        <v>23</v>
      </c>
      <c r="J17" s="131" t="str">
        <f>'Rekapitulace stavby'!AN13</f>
        <v/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8" customHeight="1">
      <c r="A18" s="29"/>
      <c r="B18" s="35"/>
      <c r="C18" s="29"/>
      <c r="D18" s="29"/>
      <c r="E18" s="131" t="str">
        <f>'Rekapitulace stavby'!E14</f>
        <v xml:space="preserve"> </v>
      </c>
      <c r="F18" s="131"/>
      <c r="G18" s="131"/>
      <c r="H18" s="131"/>
      <c r="I18" s="141" t="s">
        <v>25</v>
      </c>
      <c r="J18" s="131" t="str">
        <f>'Rekapitulace stavby'!AN14</f>
        <v/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6.96" customHeight="1">
      <c r="A19" s="29"/>
      <c r="B19" s="35"/>
      <c r="C19" s="29"/>
      <c r="D19" s="29"/>
      <c r="E19" s="29"/>
      <c r="F19" s="29"/>
      <c r="G19" s="29"/>
      <c r="H19" s="29"/>
      <c r="I19" s="29"/>
      <c r="J19" s="29"/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2" customHeight="1">
      <c r="A20" s="29"/>
      <c r="B20" s="35"/>
      <c r="C20" s="29"/>
      <c r="D20" s="141" t="s">
        <v>28</v>
      </c>
      <c r="E20" s="29"/>
      <c r="F20" s="29"/>
      <c r="G20" s="29"/>
      <c r="H20" s="29"/>
      <c r="I20" s="141" t="s">
        <v>23</v>
      </c>
      <c r="J20" s="131" t="s">
        <v>1</v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8" customHeight="1">
      <c r="A21" s="29"/>
      <c r="B21" s="35"/>
      <c r="C21" s="29"/>
      <c r="D21" s="29"/>
      <c r="E21" s="131" t="s">
        <v>29</v>
      </c>
      <c r="F21" s="29"/>
      <c r="G21" s="29"/>
      <c r="H21" s="29"/>
      <c r="I21" s="141" t="s">
        <v>25</v>
      </c>
      <c r="J21" s="131" t="s">
        <v>1</v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6.96" customHeight="1">
      <c r="A22" s="29"/>
      <c r="B22" s="35"/>
      <c r="C22" s="29"/>
      <c r="D22" s="29"/>
      <c r="E22" s="29"/>
      <c r="F22" s="29"/>
      <c r="G22" s="29"/>
      <c r="H22" s="29"/>
      <c r="I22" s="29"/>
      <c r="J22" s="29"/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2" customHeight="1">
      <c r="A23" s="29"/>
      <c r="B23" s="35"/>
      <c r="C23" s="29"/>
      <c r="D23" s="141" t="s">
        <v>31</v>
      </c>
      <c r="E23" s="29"/>
      <c r="F23" s="29"/>
      <c r="G23" s="29"/>
      <c r="H23" s="29"/>
      <c r="I23" s="141" t="s">
        <v>23</v>
      </c>
      <c r="J23" s="131" t="str">
        <f>IF('Rekapitulace stavby'!AN19="","",'Rekapitulace stavby'!AN19)</f>
        <v/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8" customHeight="1">
      <c r="A24" s="29"/>
      <c r="B24" s="35"/>
      <c r="C24" s="29"/>
      <c r="D24" s="29"/>
      <c r="E24" s="131" t="str">
        <f>IF('Rekapitulace stavby'!E20="","",'Rekapitulace stavby'!E20)</f>
        <v xml:space="preserve"> </v>
      </c>
      <c r="F24" s="29"/>
      <c r="G24" s="29"/>
      <c r="H24" s="29"/>
      <c r="I24" s="141" t="s">
        <v>25</v>
      </c>
      <c r="J24" s="131" t="str">
        <f>IF('Rekapitulace stavby'!AN20="","",'Rekapitulace stavby'!AN20)</f>
        <v/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6.96" customHeight="1">
      <c r="A25" s="29"/>
      <c r="B25" s="35"/>
      <c r="C25" s="29"/>
      <c r="D25" s="29"/>
      <c r="E25" s="29"/>
      <c r="F25" s="29"/>
      <c r="G25" s="29"/>
      <c r="H25" s="29"/>
      <c r="I25" s="29"/>
      <c r="J25" s="29"/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2" customHeight="1">
      <c r="A26" s="29"/>
      <c r="B26" s="35"/>
      <c r="C26" s="29"/>
      <c r="D26" s="141" t="s">
        <v>32</v>
      </c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8" customFormat="1" ht="16.5" customHeight="1">
      <c r="A27" s="145"/>
      <c r="B27" s="146"/>
      <c r="C27" s="145"/>
      <c r="D27" s="145"/>
      <c r="E27" s="147" t="s">
        <v>1</v>
      </c>
      <c r="F27" s="147"/>
      <c r="G27" s="147"/>
      <c r="H27" s="147"/>
      <c r="I27" s="145"/>
      <c r="J27" s="145"/>
      <c r="K27" s="145"/>
      <c r="L27" s="148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</row>
    <row r="28" s="2" customFormat="1" ht="6.96" customHeight="1">
      <c r="A28" s="29"/>
      <c r="B28" s="35"/>
      <c r="C28" s="29"/>
      <c r="D28" s="29"/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149"/>
      <c r="E29" s="149"/>
      <c r="F29" s="149"/>
      <c r="G29" s="149"/>
      <c r="H29" s="149"/>
      <c r="I29" s="149"/>
      <c r="J29" s="149"/>
      <c r="K29" s="14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25.44" customHeight="1">
      <c r="A30" s="29"/>
      <c r="B30" s="35"/>
      <c r="C30" s="29"/>
      <c r="D30" s="150" t="s">
        <v>33</v>
      </c>
      <c r="E30" s="29"/>
      <c r="F30" s="29"/>
      <c r="G30" s="29"/>
      <c r="H30" s="29"/>
      <c r="I30" s="29"/>
      <c r="J30" s="151">
        <f>ROUND(J117, 2)</f>
        <v>566343.09999999998</v>
      </c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14.4" customHeight="1">
      <c r="A32" s="29"/>
      <c r="B32" s="35"/>
      <c r="C32" s="29"/>
      <c r="D32" s="29"/>
      <c r="E32" s="29"/>
      <c r="F32" s="152" t="s">
        <v>35</v>
      </c>
      <c r="G32" s="29"/>
      <c r="H32" s="29"/>
      <c r="I32" s="152" t="s">
        <v>34</v>
      </c>
      <c r="J32" s="152" t="s">
        <v>36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14.4" customHeight="1">
      <c r="A33" s="29"/>
      <c r="B33" s="35"/>
      <c r="C33" s="29"/>
      <c r="D33" s="153" t="s">
        <v>37</v>
      </c>
      <c r="E33" s="141" t="s">
        <v>38</v>
      </c>
      <c r="F33" s="154">
        <f>ROUND((SUM(BE117:BE124)),  2)</f>
        <v>566343.09999999998</v>
      </c>
      <c r="G33" s="29"/>
      <c r="H33" s="29"/>
      <c r="I33" s="155">
        <v>0.20999999999999999</v>
      </c>
      <c r="J33" s="154">
        <f>ROUND(((SUM(BE117:BE124))*I33),  2)</f>
        <v>118932.05</v>
      </c>
      <c r="K33" s="2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141" t="s">
        <v>39</v>
      </c>
      <c r="F34" s="154">
        <f>ROUND((SUM(BF117:BF124)),  2)</f>
        <v>0</v>
      </c>
      <c r="G34" s="29"/>
      <c r="H34" s="29"/>
      <c r="I34" s="155">
        <v>0.14999999999999999</v>
      </c>
      <c r="J34" s="154">
        <f>ROUND(((SUM(BF117:BF124))*I34),  2)</f>
        <v>0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hidden="1" s="2" customFormat="1" ht="14.4" customHeight="1">
      <c r="A35" s="29"/>
      <c r="B35" s="35"/>
      <c r="C35" s="29"/>
      <c r="D35" s="29"/>
      <c r="E35" s="141" t="s">
        <v>40</v>
      </c>
      <c r="F35" s="154">
        <f>ROUND((SUM(BG117:BG124)),  2)</f>
        <v>0</v>
      </c>
      <c r="G35" s="29"/>
      <c r="H35" s="29"/>
      <c r="I35" s="155">
        <v>0.20999999999999999</v>
      </c>
      <c r="J35" s="154">
        <f>0</f>
        <v>0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hidden="1" s="2" customFormat="1" ht="14.4" customHeight="1">
      <c r="A36" s="29"/>
      <c r="B36" s="35"/>
      <c r="C36" s="29"/>
      <c r="D36" s="29"/>
      <c r="E36" s="141" t="s">
        <v>41</v>
      </c>
      <c r="F36" s="154">
        <f>ROUND((SUM(BH117:BH124)),  2)</f>
        <v>0</v>
      </c>
      <c r="G36" s="29"/>
      <c r="H36" s="29"/>
      <c r="I36" s="155">
        <v>0.14999999999999999</v>
      </c>
      <c r="J36" s="154">
        <f>0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42</v>
      </c>
      <c r="F37" s="154">
        <f>ROUND((SUM(BI117:BI124)),  2)</f>
        <v>0</v>
      </c>
      <c r="G37" s="29"/>
      <c r="H37" s="29"/>
      <c r="I37" s="155">
        <v>0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6.96" customHeight="1">
      <c r="A38" s="29"/>
      <c r="B38" s="35"/>
      <c r="C38" s="29"/>
      <c r="D38" s="29"/>
      <c r="E38" s="29"/>
      <c r="F38" s="29"/>
      <c r="G38" s="29"/>
      <c r="H38" s="29"/>
      <c r="I38" s="29"/>
      <c r="J38" s="29"/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="2" customFormat="1" ht="25.44" customHeight="1">
      <c r="A39" s="29"/>
      <c r="B39" s="35"/>
      <c r="C39" s="156"/>
      <c r="D39" s="157" t="s">
        <v>43</v>
      </c>
      <c r="E39" s="158"/>
      <c r="F39" s="158"/>
      <c r="G39" s="159" t="s">
        <v>44</v>
      </c>
      <c r="H39" s="160" t="s">
        <v>45</v>
      </c>
      <c r="I39" s="158"/>
      <c r="J39" s="161">
        <f>SUM(J30:J37)</f>
        <v>685275.15000000002</v>
      </c>
      <c r="K39" s="162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14.4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1" customFormat="1" ht="14.4" customHeight="1">
      <c r="B41" s="17"/>
      <c r="L41" s="17"/>
    </row>
    <row r="42" s="1" customFormat="1" ht="14.4" customHeight="1">
      <c r="B42" s="17"/>
      <c r="L42" s="17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2" customFormat="1" ht="12" customHeight="1">
      <c r="A86" s="29"/>
      <c r="B86" s="30"/>
      <c r="C86" s="26" t="s">
        <v>246</v>
      </c>
      <c r="D86" s="31"/>
      <c r="E86" s="31"/>
      <c r="F86" s="31"/>
      <c r="G86" s="31"/>
      <c r="H86" s="31"/>
      <c r="I86" s="31"/>
      <c r="J86" s="31"/>
      <c r="K86" s="31"/>
      <c r="L86" s="53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="2" customFormat="1" ht="16.5" customHeight="1">
      <c r="A87" s="29"/>
      <c r="B87" s="30"/>
      <c r="C87" s="31"/>
      <c r="D87" s="31"/>
      <c r="E87" s="66" t="str">
        <f>E9</f>
        <v>004 - SO 04 - Přípojky NN k ČSOV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6.96" customHeight="1">
      <c r="A88" s="29"/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2" customHeight="1">
      <c r="A89" s="29"/>
      <c r="B89" s="30"/>
      <c r="C89" s="26" t="s">
        <v>18</v>
      </c>
      <c r="D89" s="31"/>
      <c r="E89" s="31"/>
      <c r="F89" s="23" t="str">
        <f>F12</f>
        <v>Horní Kruty, místní část Dolní Kruty, Přestavlky a</v>
      </c>
      <c r="G89" s="31"/>
      <c r="H89" s="31"/>
      <c r="I89" s="26" t="s">
        <v>20</v>
      </c>
      <c r="J89" s="69" t="str">
        <f>IF(J12="","",J12)</f>
        <v>10. 2. 2021</v>
      </c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40.05" customHeight="1">
      <c r="A91" s="29"/>
      <c r="B91" s="30"/>
      <c r="C91" s="26" t="s">
        <v>22</v>
      </c>
      <c r="D91" s="31"/>
      <c r="E91" s="31"/>
      <c r="F91" s="23" t="str">
        <f>E15</f>
        <v>Obec Horní Kruty</v>
      </c>
      <c r="G91" s="31"/>
      <c r="H91" s="31"/>
      <c r="I91" s="26" t="s">
        <v>28</v>
      </c>
      <c r="J91" s="27" t="str">
        <f>E21</f>
        <v>Vodohospodářské inženýrské služby a.s.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15.15" customHeight="1">
      <c r="A92" s="29"/>
      <c r="B92" s="30"/>
      <c r="C92" s="26" t="s">
        <v>26</v>
      </c>
      <c r="D92" s="31"/>
      <c r="E92" s="31"/>
      <c r="F92" s="23" t="str">
        <f>IF(E18="","",E18)</f>
        <v xml:space="preserve"> </v>
      </c>
      <c r="G92" s="31"/>
      <c r="H92" s="31"/>
      <c r="I92" s="26" t="s">
        <v>31</v>
      </c>
      <c r="J92" s="27" t="str">
        <f>E24</f>
        <v xml:space="preserve"> </v>
      </c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0.32" customHeight="1">
      <c r="A93" s="29"/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29.28" customHeight="1">
      <c r="A94" s="29"/>
      <c r="B94" s="30"/>
      <c r="C94" s="175" t="s">
        <v>251</v>
      </c>
      <c r="D94" s="176"/>
      <c r="E94" s="176"/>
      <c r="F94" s="176"/>
      <c r="G94" s="176"/>
      <c r="H94" s="176"/>
      <c r="I94" s="176"/>
      <c r="J94" s="177" t="s">
        <v>252</v>
      </c>
      <c r="K94" s="176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2.8" customHeight="1">
      <c r="A96" s="29"/>
      <c r="B96" s="30"/>
      <c r="C96" s="178" t="s">
        <v>253</v>
      </c>
      <c r="D96" s="31"/>
      <c r="E96" s="31"/>
      <c r="F96" s="31"/>
      <c r="G96" s="31"/>
      <c r="H96" s="31"/>
      <c r="I96" s="31"/>
      <c r="J96" s="100">
        <f>J117</f>
        <v>566343.09999999998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254</v>
      </c>
    </row>
    <row r="97" s="9" customFormat="1" ht="24.96" customHeight="1">
      <c r="A97" s="9"/>
      <c r="B97" s="179"/>
      <c r="C97" s="180"/>
      <c r="D97" s="181" t="s">
        <v>2488</v>
      </c>
      <c r="E97" s="182"/>
      <c r="F97" s="182"/>
      <c r="G97" s="182"/>
      <c r="H97" s="182"/>
      <c r="I97" s="182"/>
      <c r="J97" s="183">
        <f>J118</f>
        <v>566343.09999999998</v>
      </c>
      <c r="K97" s="180"/>
      <c r="L97" s="18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2" customFormat="1" ht="21.84" customHeight="1">
      <c r="A98" s="29"/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6.96" customHeight="1">
      <c r="A99" s="29"/>
      <c r="B99" s="56"/>
      <c r="C99" s="57"/>
      <c r="D99" s="57"/>
      <c r="E99" s="57"/>
      <c r="F99" s="57"/>
      <c r="G99" s="57"/>
      <c r="H99" s="57"/>
      <c r="I99" s="57"/>
      <c r="J99" s="57"/>
      <c r="K99" s="57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3" s="2" customFormat="1" ht="6.96" customHeight="1">
      <c r="A103" s="29"/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3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4" s="2" customFormat="1" ht="24.96" customHeight="1">
      <c r="A104" s="29"/>
      <c r="B104" s="30"/>
      <c r="C104" s="20" t="s">
        <v>267</v>
      </c>
      <c r="D104" s="31"/>
      <c r="E104" s="31"/>
      <c r="F104" s="31"/>
      <c r="G104" s="31"/>
      <c r="H104" s="31"/>
      <c r="I104" s="31"/>
      <c r="J104" s="31"/>
      <c r="K104" s="31"/>
      <c r="L104" s="53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5" s="2" customFormat="1" ht="6.96" customHeight="1">
      <c r="A105" s="29"/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53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6" s="2" customFormat="1" ht="12" customHeight="1">
      <c r="A106" s="29"/>
      <c r="B106" s="30"/>
      <c r="C106" s="26" t="s">
        <v>14</v>
      </c>
      <c r="D106" s="31"/>
      <c r="E106" s="31"/>
      <c r="F106" s="31"/>
      <c r="G106" s="31"/>
      <c r="H106" s="31"/>
      <c r="I106" s="31"/>
      <c r="J106" s="31"/>
      <c r="K106" s="31"/>
      <c r="L106" s="53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="2" customFormat="1" ht="26.25" customHeight="1">
      <c r="A107" s="29"/>
      <c r="B107" s="30"/>
      <c r="C107" s="31"/>
      <c r="D107" s="31"/>
      <c r="E107" s="174" t="str">
        <f>E7</f>
        <v>Kanalizace a ČOV pro obec Horní Kruty, místní část Dolní Kruty, Přestavlky a Bohouňovice II</v>
      </c>
      <c r="F107" s="26"/>
      <c r="G107" s="26"/>
      <c r="H107" s="26"/>
      <c r="I107" s="31"/>
      <c r="J107" s="31"/>
      <c r="K107" s="31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12" customHeight="1">
      <c r="A108" s="29"/>
      <c r="B108" s="30"/>
      <c r="C108" s="26" t="s">
        <v>246</v>
      </c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16.5" customHeight="1">
      <c r="A109" s="29"/>
      <c r="B109" s="30"/>
      <c r="C109" s="31"/>
      <c r="D109" s="31"/>
      <c r="E109" s="66" t="str">
        <f>E9</f>
        <v>004 - SO 04 - Přípojky NN k ČSOV</v>
      </c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6.96" customHeight="1">
      <c r="A110" s="29"/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12" customHeight="1">
      <c r="A111" s="29"/>
      <c r="B111" s="30"/>
      <c r="C111" s="26" t="s">
        <v>18</v>
      </c>
      <c r="D111" s="31"/>
      <c r="E111" s="31"/>
      <c r="F111" s="23" t="str">
        <f>F12</f>
        <v>Horní Kruty, místní část Dolní Kruty, Přestavlky a</v>
      </c>
      <c r="G111" s="31"/>
      <c r="H111" s="31"/>
      <c r="I111" s="26" t="s">
        <v>20</v>
      </c>
      <c r="J111" s="69" t="str">
        <f>IF(J12="","",J12)</f>
        <v>10. 2. 2021</v>
      </c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6.96" customHeight="1">
      <c r="A112" s="29"/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40.05" customHeight="1">
      <c r="A113" s="29"/>
      <c r="B113" s="30"/>
      <c r="C113" s="26" t="s">
        <v>22</v>
      </c>
      <c r="D113" s="31"/>
      <c r="E113" s="31"/>
      <c r="F113" s="23" t="str">
        <f>E15</f>
        <v>Obec Horní Kruty</v>
      </c>
      <c r="G113" s="31"/>
      <c r="H113" s="31"/>
      <c r="I113" s="26" t="s">
        <v>28</v>
      </c>
      <c r="J113" s="27" t="str">
        <f>E21</f>
        <v>Vodohospodářské inženýrské služby a.s.</v>
      </c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15.15" customHeight="1">
      <c r="A114" s="29"/>
      <c r="B114" s="30"/>
      <c r="C114" s="26" t="s">
        <v>26</v>
      </c>
      <c r="D114" s="31"/>
      <c r="E114" s="31"/>
      <c r="F114" s="23" t="str">
        <f>IF(E18="","",E18)</f>
        <v xml:space="preserve"> </v>
      </c>
      <c r="G114" s="31"/>
      <c r="H114" s="31"/>
      <c r="I114" s="26" t="s">
        <v>31</v>
      </c>
      <c r="J114" s="27" t="str">
        <f>E24</f>
        <v xml:space="preserve"> </v>
      </c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10.32" customHeight="1">
      <c r="A115" s="29"/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11" customFormat="1" ht="29.28" customHeight="1">
      <c r="A116" s="190"/>
      <c r="B116" s="191"/>
      <c r="C116" s="192" t="s">
        <v>268</v>
      </c>
      <c r="D116" s="193" t="s">
        <v>58</v>
      </c>
      <c r="E116" s="193" t="s">
        <v>54</v>
      </c>
      <c r="F116" s="193" t="s">
        <v>55</v>
      </c>
      <c r="G116" s="193" t="s">
        <v>269</v>
      </c>
      <c r="H116" s="193" t="s">
        <v>270</v>
      </c>
      <c r="I116" s="193" t="s">
        <v>271</v>
      </c>
      <c r="J116" s="194" t="s">
        <v>252</v>
      </c>
      <c r="K116" s="195" t="s">
        <v>272</v>
      </c>
      <c r="L116" s="196"/>
      <c r="M116" s="90" t="s">
        <v>1</v>
      </c>
      <c r="N116" s="91" t="s">
        <v>37</v>
      </c>
      <c r="O116" s="91" t="s">
        <v>273</v>
      </c>
      <c r="P116" s="91" t="s">
        <v>274</v>
      </c>
      <c r="Q116" s="91" t="s">
        <v>275</v>
      </c>
      <c r="R116" s="91" t="s">
        <v>276</v>
      </c>
      <c r="S116" s="91" t="s">
        <v>277</v>
      </c>
      <c r="T116" s="92" t="s">
        <v>278</v>
      </c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</row>
    <row r="117" s="2" customFormat="1" ht="22.8" customHeight="1">
      <c r="A117" s="29"/>
      <c r="B117" s="30"/>
      <c r="C117" s="97" t="s">
        <v>279</v>
      </c>
      <c r="D117" s="31"/>
      <c r="E117" s="31"/>
      <c r="F117" s="31"/>
      <c r="G117" s="31"/>
      <c r="H117" s="31"/>
      <c r="I117" s="31"/>
      <c r="J117" s="197">
        <f>BK117</f>
        <v>566343.09999999998</v>
      </c>
      <c r="K117" s="31"/>
      <c r="L117" s="35"/>
      <c r="M117" s="93"/>
      <c r="N117" s="198"/>
      <c r="O117" s="94"/>
      <c r="P117" s="199">
        <f>P118</f>
        <v>0</v>
      </c>
      <c r="Q117" s="94"/>
      <c r="R117" s="199">
        <f>R118</f>
        <v>0</v>
      </c>
      <c r="S117" s="94"/>
      <c r="T117" s="200">
        <f>T118</f>
        <v>0</v>
      </c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T117" s="14" t="s">
        <v>72</v>
      </c>
      <c r="AU117" s="14" t="s">
        <v>254</v>
      </c>
      <c r="BK117" s="201">
        <f>BK118</f>
        <v>566343.09999999998</v>
      </c>
    </row>
    <row r="118" s="12" customFormat="1" ht="25.92" customHeight="1">
      <c r="A118" s="12"/>
      <c r="B118" s="202"/>
      <c r="C118" s="203"/>
      <c r="D118" s="204" t="s">
        <v>72</v>
      </c>
      <c r="E118" s="205" t="s">
        <v>2489</v>
      </c>
      <c r="F118" s="205" t="s">
        <v>2490</v>
      </c>
      <c r="G118" s="203"/>
      <c r="H118" s="203"/>
      <c r="I118" s="203"/>
      <c r="J118" s="206">
        <f>BK118</f>
        <v>566343.09999999998</v>
      </c>
      <c r="K118" s="203"/>
      <c r="L118" s="207"/>
      <c r="M118" s="208"/>
      <c r="N118" s="209"/>
      <c r="O118" s="209"/>
      <c r="P118" s="210">
        <f>SUM(P119:P124)</f>
        <v>0</v>
      </c>
      <c r="Q118" s="209"/>
      <c r="R118" s="210">
        <f>SUM(R119:R124)</f>
        <v>0</v>
      </c>
      <c r="S118" s="209"/>
      <c r="T118" s="211">
        <f>SUM(T119:T124)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2" t="s">
        <v>288</v>
      </c>
      <c r="AT118" s="213" t="s">
        <v>72</v>
      </c>
      <c r="AU118" s="213" t="s">
        <v>73</v>
      </c>
      <c r="AY118" s="212" t="s">
        <v>282</v>
      </c>
      <c r="BK118" s="214">
        <f>SUM(BK119:BK124)</f>
        <v>566343.09999999998</v>
      </c>
    </row>
    <row r="119" s="2" customFormat="1" ht="16.5" customHeight="1">
      <c r="A119" s="29"/>
      <c r="B119" s="30"/>
      <c r="C119" s="217" t="s">
        <v>80</v>
      </c>
      <c r="D119" s="217" t="s">
        <v>284</v>
      </c>
      <c r="E119" s="218" t="s">
        <v>2491</v>
      </c>
      <c r="F119" s="219" t="s">
        <v>2492</v>
      </c>
      <c r="G119" s="220" t="s">
        <v>2452</v>
      </c>
      <c r="H119" s="221">
        <v>1</v>
      </c>
      <c r="I119" s="222">
        <v>67709</v>
      </c>
      <c r="J119" s="222">
        <f>ROUND(I119*H119,2)</f>
        <v>67709</v>
      </c>
      <c r="K119" s="223"/>
      <c r="L119" s="35"/>
      <c r="M119" s="224" t="s">
        <v>1</v>
      </c>
      <c r="N119" s="225" t="s">
        <v>38</v>
      </c>
      <c r="O119" s="226">
        <v>0</v>
      </c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R119" s="228" t="s">
        <v>2493</v>
      </c>
      <c r="AT119" s="228" t="s">
        <v>284</v>
      </c>
      <c r="AU119" s="228" t="s">
        <v>80</v>
      </c>
      <c r="AY119" s="14" t="s">
        <v>282</v>
      </c>
      <c r="BE119" s="229">
        <f>IF(N119="základní",J119,0)</f>
        <v>67709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4" t="s">
        <v>80</v>
      </c>
      <c r="BK119" s="229">
        <f>ROUND(I119*H119,2)</f>
        <v>67709</v>
      </c>
      <c r="BL119" s="14" t="s">
        <v>2493</v>
      </c>
      <c r="BM119" s="228" t="s">
        <v>2494</v>
      </c>
    </row>
    <row r="120" s="2" customFormat="1" ht="16.5" customHeight="1">
      <c r="A120" s="29"/>
      <c r="B120" s="30"/>
      <c r="C120" s="217" t="s">
        <v>82</v>
      </c>
      <c r="D120" s="217" t="s">
        <v>284</v>
      </c>
      <c r="E120" s="218" t="s">
        <v>2495</v>
      </c>
      <c r="F120" s="219" t="s">
        <v>2496</v>
      </c>
      <c r="G120" s="220" t="s">
        <v>2452</v>
      </c>
      <c r="H120" s="221">
        <v>1</v>
      </c>
      <c r="I120" s="222">
        <v>217820.79999999999</v>
      </c>
      <c r="J120" s="222">
        <f>ROUND(I120*H120,2)</f>
        <v>217820.79999999999</v>
      </c>
      <c r="K120" s="223"/>
      <c r="L120" s="35"/>
      <c r="M120" s="224" t="s">
        <v>1</v>
      </c>
      <c r="N120" s="225" t="s">
        <v>38</v>
      </c>
      <c r="O120" s="226">
        <v>0</v>
      </c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R120" s="228" t="s">
        <v>2493</v>
      </c>
      <c r="AT120" s="228" t="s">
        <v>284</v>
      </c>
      <c r="AU120" s="228" t="s">
        <v>80</v>
      </c>
      <c r="AY120" s="14" t="s">
        <v>282</v>
      </c>
      <c r="BE120" s="229">
        <f>IF(N120="základní",J120,0)</f>
        <v>217820.79999999999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4" t="s">
        <v>80</v>
      </c>
      <c r="BK120" s="229">
        <f>ROUND(I120*H120,2)</f>
        <v>217820.79999999999</v>
      </c>
      <c r="BL120" s="14" t="s">
        <v>2493</v>
      </c>
      <c r="BM120" s="228" t="s">
        <v>2497</v>
      </c>
    </row>
    <row r="121" s="2" customFormat="1" ht="16.5" customHeight="1">
      <c r="A121" s="29"/>
      <c r="B121" s="30"/>
      <c r="C121" s="217" t="s">
        <v>155</v>
      </c>
      <c r="D121" s="217" t="s">
        <v>284</v>
      </c>
      <c r="E121" s="218" t="s">
        <v>2498</v>
      </c>
      <c r="F121" s="219" t="s">
        <v>2499</v>
      </c>
      <c r="G121" s="220" t="s">
        <v>2452</v>
      </c>
      <c r="H121" s="221">
        <v>1</v>
      </c>
      <c r="I121" s="222">
        <v>32076.700000000001</v>
      </c>
      <c r="J121" s="222">
        <f>ROUND(I121*H121,2)</f>
        <v>32076.700000000001</v>
      </c>
      <c r="K121" s="223"/>
      <c r="L121" s="35"/>
      <c r="M121" s="224" t="s">
        <v>1</v>
      </c>
      <c r="N121" s="225" t="s">
        <v>38</v>
      </c>
      <c r="O121" s="226">
        <v>0</v>
      </c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R121" s="228" t="s">
        <v>2493</v>
      </c>
      <c r="AT121" s="228" t="s">
        <v>284</v>
      </c>
      <c r="AU121" s="228" t="s">
        <v>80</v>
      </c>
      <c r="AY121" s="14" t="s">
        <v>282</v>
      </c>
      <c r="BE121" s="229">
        <f>IF(N121="základní",J121,0)</f>
        <v>32076.700000000001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4" t="s">
        <v>80</v>
      </c>
      <c r="BK121" s="229">
        <f>ROUND(I121*H121,2)</f>
        <v>32076.700000000001</v>
      </c>
      <c r="BL121" s="14" t="s">
        <v>2493</v>
      </c>
      <c r="BM121" s="228" t="s">
        <v>2500</v>
      </c>
    </row>
    <row r="122" s="2" customFormat="1" ht="16.5" customHeight="1">
      <c r="A122" s="29"/>
      <c r="B122" s="30"/>
      <c r="C122" s="217" t="s">
        <v>288</v>
      </c>
      <c r="D122" s="217" t="s">
        <v>284</v>
      </c>
      <c r="E122" s="218" t="s">
        <v>2501</v>
      </c>
      <c r="F122" s="219" t="s">
        <v>2502</v>
      </c>
      <c r="G122" s="220" t="s">
        <v>2452</v>
      </c>
      <c r="H122" s="221">
        <v>1</v>
      </c>
      <c r="I122" s="222">
        <v>97280.199999999997</v>
      </c>
      <c r="J122" s="222">
        <f>ROUND(I122*H122,2)</f>
        <v>97280.199999999997</v>
      </c>
      <c r="K122" s="223"/>
      <c r="L122" s="35"/>
      <c r="M122" s="224" t="s">
        <v>1</v>
      </c>
      <c r="N122" s="225" t="s">
        <v>38</v>
      </c>
      <c r="O122" s="226">
        <v>0</v>
      </c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R122" s="228" t="s">
        <v>2493</v>
      </c>
      <c r="AT122" s="228" t="s">
        <v>284</v>
      </c>
      <c r="AU122" s="228" t="s">
        <v>80</v>
      </c>
      <c r="AY122" s="14" t="s">
        <v>282</v>
      </c>
      <c r="BE122" s="229">
        <f>IF(N122="základní",J122,0)</f>
        <v>97280.199999999997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4" t="s">
        <v>80</v>
      </c>
      <c r="BK122" s="229">
        <f>ROUND(I122*H122,2)</f>
        <v>97280.199999999997</v>
      </c>
      <c r="BL122" s="14" t="s">
        <v>2493</v>
      </c>
      <c r="BM122" s="228" t="s">
        <v>2503</v>
      </c>
    </row>
    <row r="123" s="2" customFormat="1" ht="16.5" customHeight="1">
      <c r="A123" s="29"/>
      <c r="B123" s="30"/>
      <c r="C123" s="217" t="s">
        <v>299</v>
      </c>
      <c r="D123" s="217" t="s">
        <v>284</v>
      </c>
      <c r="E123" s="218" t="s">
        <v>2504</v>
      </c>
      <c r="F123" s="219" t="s">
        <v>2505</v>
      </c>
      <c r="G123" s="220" t="s">
        <v>2452</v>
      </c>
      <c r="H123" s="221">
        <v>1</v>
      </c>
      <c r="I123" s="222">
        <v>99309</v>
      </c>
      <c r="J123" s="222">
        <f>ROUND(I123*H123,2)</f>
        <v>99309</v>
      </c>
      <c r="K123" s="223"/>
      <c r="L123" s="35"/>
      <c r="M123" s="224" t="s">
        <v>1</v>
      </c>
      <c r="N123" s="225" t="s">
        <v>38</v>
      </c>
      <c r="O123" s="226">
        <v>0</v>
      </c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R123" s="228" t="s">
        <v>2493</v>
      </c>
      <c r="AT123" s="228" t="s">
        <v>284</v>
      </c>
      <c r="AU123" s="228" t="s">
        <v>80</v>
      </c>
      <c r="AY123" s="14" t="s">
        <v>282</v>
      </c>
      <c r="BE123" s="229">
        <f>IF(N123="základní",J123,0)</f>
        <v>99309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4" t="s">
        <v>80</v>
      </c>
      <c r="BK123" s="229">
        <f>ROUND(I123*H123,2)</f>
        <v>99309</v>
      </c>
      <c r="BL123" s="14" t="s">
        <v>2493</v>
      </c>
      <c r="BM123" s="228" t="s">
        <v>2506</v>
      </c>
    </row>
    <row r="124" s="2" customFormat="1" ht="16.5" customHeight="1">
      <c r="A124" s="29"/>
      <c r="B124" s="30"/>
      <c r="C124" s="217" t="s">
        <v>303</v>
      </c>
      <c r="D124" s="217" t="s">
        <v>284</v>
      </c>
      <c r="E124" s="218" t="s">
        <v>2507</v>
      </c>
      <c r="F124" s="219" t="s">
        <v>2508</v>
      </c>
      <c r="G124" s="220" t="s">
        <v>2452</v>
      </c>
      <c r="H124" s="221">
        <v>1</v>
      </c>
      <c r="I124" s="222">
        <v>52147.400000000001</v>
      </c>
      <c r="J124" s="222">
        <f>ROUND(I124*H124,2)</f>
        <v>52147.400000000001</v>
      </c>
      <c r="K124" s="223"/>
      <c r="L124" s="35"/>
      <c r="M124" s="240" t="s">
        <v>1</v>
      </c>
      <c r="N124" s="241" t="s">
        <v>38</v>
      </c>
      <c r="O124" s="242">
        <v>0</v>
      </c>
      <c r="P124" s="242">
        <f>O124*H124</f>
        <v>0</v>
      </c>
      <c r="Q124" s="242">
        <v>0</v>
      </c>
      <c r="R124" s="242">
        <f>Q124*H124</f>
        <v>0</v>
      </c>
      <c r="S124" s="242">
        <v>0</v>
      </c>
      <c r="T124" s="243">
        <f>S124*H124</f>
        <v>0</v>
      </c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R124" s="228" t="s">
        <v>2493</v>
      </c>
      <c r="AT124" s="228" t="s">
        <v>284</v>
      </c>
      <c r="AU124" s="228" t="s">
        <v>80</v>
      </c>
      <c r="AY124" s="14" t="s">
        <v>282</v>
      </c>
      <c r="BE124" s="229">
        <f>IF(N124="základní",J124,0)</f>
        <v>52147.400000000001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4" t="s">
        <v>80</v>
      </c>
      <c r="BK124" s="229">
        <f>ROUND(I124*H124,2)</f>
        <v>52147.400000000001</v>
      </c>
      <c r="BL124" s="14" t="s">
        <v>2493</v>
      </c>
      <c r="BM124" s="228" t="s">
        <v>2509</v>
      </c>
    </row>
    <row r="125" s="2" customFormat="1" ht="6.96" customHeight="1">
      <c r="A125" s="29"/>
      <c r="B125" s="56"/>
      <c r="C125" s="57"/>
      <c r="D125" s="57"/>
      <c r="E125" s="57"/>
      <c r="F125" s="57"/>
      <c r="G125" s="57"/>
      <c r="H125" s="57"/>
      <c r="I125" s="57"/>
      <c r="J125" s="57"/>
      <c r="K125" s="57"/>
      <c r="L125" s="35"/>
      <c r="M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</sheetData>
  <sheetProtection sheet="1" autoFilter="0" formatColumns="0" formatRows="0" objects="1" scenarios="1" spinCount="100000" saltValue="W7FM5yvhbOgrEwH8wJgD+9f1TFYquZVGG5CS7KGTYSoQjTBc5pMd7uYj2kWjoMDbK9YrzNunD64z3DDk6lOxwA==" hashValue="Oh5HAQHPxhqPiF/I/47E1vPgl5wFke47RWswQt1Js7Ag8QRnjIgHyWsDPEsW6srp88UZlQ5wVHApXmGK3cC5NA==" algorithmName="SHA-512" password="CC35"/>
  <autoFilter ref="C116:K124"/>
  <mergeCells count="9">
    <mergeCell ref="E7:H7"/>
    <mergeCell ref="E9:H9"/>
    <mergeCell ref="E18:H18"/>
    <mergeCell ref="E27:H27"/>
    <mergeCell ref="E85:H85"/>
    <mergeCell ref="E87:H87"/>
    <mergeCell ref="E107:H107"/>
    <mergeCell ref="E109:H10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196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2487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30" customHeight="1">
      <c r="A11" s="29"/>
      <c r="B11" s="35"/>
      <c r="C11" s="29"/>
      <c r="D11" s="29"/>
      <c r="E11" s="143" t="s">
        <v>2510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ROUND(J126, 2)</f>
        <v>169408.79999999999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ROUND((SUM(BE126:BE175)),  2)</f>
        <v>169408.79999999999</v>
      </c>
      <c r="G35" s="29"/>
      <c r="H35" s="29"/>
      <c r="I35" s="155">
        <v>0.20999999999999999</v>
      </c>
      <c r="J35" s="154">
        <f>ROUND(((SUM(BE126:BE175))*I35),  2)</f>
        <v>35575.849999999999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ROUND((SUM(BF126:BF175)),  2)</f>
        <v>0</v>
      </c>
      <c r="G36" s="29"/>
      <c r="H36" s="29"/>
      <c r="I36" s="155">
        <v>0.14999999999999999</v>
      </c>
      <c r="J36" s="154">
        <f>ROUND(((SUM(BF126:BF175))*I36),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ROUND((SUM(BG126:BG175)),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ROUND((SUM(BH126:BH175)),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ROUND((SUM(BI126:BI175)),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204984.64999999999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2487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30" customHeight="1">
      <c r="A89" s="29"/>
      <c r="B89" s="30"/>
      <c r="C89" s="31"/>
      <c r="D89" s="31"/>
      <c r="E89" s="66" t="str">
        <f>E11</f>
        <v>004-1 - SO 04.1 - Přípojky NN k ČSOV - komunikace a úprava povrchů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J126</f>
        <v>169408.79999999999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J127</f>
        <v>169408.79999999999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J128</f>
        <v>39197.499999999993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260</v>
      </c>
      <c r="E101" s="187"/>
      <c r="F101" s="187"/>
      <c r="G101" s="187"/>
      <c r="H101" s="187"/>
      <c r="I101" s="187"/>
      <c r="J101" s="188">
        <f>J144</f>
        <v>99847.12000000001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262</v>
      </c>
      <c r="E102" s="187"/>
      <c r="F102" s="187"/>
      <c r="G102" s="187"/>
      <c r="H102" s="187"/>
      <c r="I102" s="187"/>
      <c r="J102" s="188">
        <f>J155</f>
        <v>5624.9299999999994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263</v>
      </c>
      <c r="E103" s="187"/>
      <c r="F103" s="187"/>
      <c r="G103" s="187"/>
      <c r="H103" s="187"/>
      <c r="I103" s="187"/>
      <c r="J103" s="188">
        <f>J165</f>
        <v>19278.290000000001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264</v>
      </c>
      <c r="E104" s="187"/>
      <c r="F104" s="187"/>
      <c r="G104" s="187"/>
      <c r="H104" s="187"/>
      <c r="I104" s="187"/>
      <c r="J104" s="188">
        <f>J174</f>
        <v>5460.96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29"/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53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6" s="2" customFormat="1" ht="6.96" customHeight="1">
      <c r="A106" s="29"/>
      <c r="B106" s="56"/>
      <c r="C106" s="57"/>
      <c r="D106" s="57"/>
      <c r="E106" s="57"/>
      <c r="F106" s="57"/>
      <c r="G106" s="57"/>
      <c r="H106" s="57"/>
      <c r="I106" s="57"/>
      <c r="J106" s="57"/>
      <c r="K106" s="57"/>
      <c r="L106" s="53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10" s="2" customFormat="1" ht="6.96" customHeight="1">
      <c r="A110" s="29"/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24.96" customHeight="1">
      <c r="A111" s="29"/>
      <c r="B111" s="30"/>
      <c r="C111" s="20" t="s">
        <v>267</v>
      </c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6.96" customHeight="1">
      <c r="A112" s="29"/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12" customHeight="1">
      <c r="A113" s="29"/>
      <c r="B113" s="30"/>
      <c r="C113" s="26" t="s">
        <v>14</v>
      </c>
      <c r="D113" s="31"/>
      <c r="E113" s="31"/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26.25" customHeight="1">
      <c r="A114" s="29"/>
      <c r="B114" s="30"/>
      <c r="C114" s="31"/>
      <c r="D114" s="31"/>
      <c r="E114" s="174" t="str">
        <f>E7</f>
        <v>Kanalizace a ČOV pro obec Horní Kruty, místní část Dolní Kruty, Přestavlky a Bohouňovice II</v>
      </c>
      <c r="F114" s="26"/>
      <c r="G114" s="26"/>
      <c r="H114" s="26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1" customFormat="1" ht="12" customHeight="1">
      <c r="B115" s="18"/>
      <c r="C115" s="26" t="s">
        <v>246</v>
      </c>
      <c r="D115" s="19"/>
      <c r="E115" s="19"/>
      <c r="F115" s="19"/>
      <c r="G115" s="19"/>
      <c r="H115" s="19"/>
      <c r="I115" s="19"/>
      <c r="J115" s="19"/>
      <c r="K115" s="19"/>
      <c r="L115" s="17"/>
    </row>
    <row r="116" s="2" customFormat="1" ht="16.5" customHeight="1">
      <c r="A116" s="29"/>
      <c r="B116" s="30"/>
      <c r="C116" s="31"/>
      <c r="D116" s="31"/>
      <c r="E116" s="174" t="s">
        <v>2487</v>
      </c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2" customHeight="1">
      <c r="A117" s="29"/>
      <c r="B117" s="30"/>
      <c r="C117" s="26" t="s">
        <v>248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30" customHeight="1">
      <c r="A118" s="29"/>
      <c r="B118" s="30"/>
      <c r="C118" s="31"/>
      <c r="D118" s="31"/>
      <c r="E118" s="66" t="str">
        <f>E11</f>
        <v>004-1 - SO 04.1 - Přípojky NN k ČSOV - komunikace a úprava povrchů</v>
      </c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6.96" customHeight="1">
      <c r="A119" s="29"/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12" customHeight="1">
      <c r="A120" s="29"/>
      <c r="B120" s="30"/>
      <c r="C120" s="26" t="s">
        <v>18</v>
      </c>
      <c r="D120" s="31"/>
      <c r="E120" s="31"/>
      <c r="F120" s="23" t="str">
        <f>F14</f>
        <v>Horní Kruty, místní část Dolní Kruty, Přestavlky a</v>
      </c>
      <c r="G120" s="31"/>
      <c r="H120" s="31"/>
      <c r="I120" s="26" t="s">
        <v>20</v>
      </c>
      <c r="J120" s="69" t="str">
        <f>IF(J14="","",J14)</f>
        <v>10. 2. 2021</v>
      </c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6.96" customHeight="1">
      <c r="A121" s="29"/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40.05" customHeight="1">
      <c r="A122" s="29"/>
      <c r="B122" s="30"/>
      <c r="C122" s="26" t="s">
        <v>22</v>
      </c>
      <c r="D122" s="31"/>
      <c r="E122" s="31"/>
      <c r="F122" s="23" t="str">
        <f>E17</f>
        <v>Obec Horní Kruty</v>
      </c>
      <c r="G122" s="31"/>
      <c r="H122" s="31"/>
      <c r="I122" s="26" t="s">
        <v>28</v>
      </c>
      <c r="J122" s="27" t="str">
        <f>E23</f>
        <v>Vodohospodářské inženýrské služby a.s.</v>
      </c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5.15" customHeight="1">
      <c r="A123" s="29"/>
      <c r="B123" s="30"/>
      <c r="C123" s="26" t="s">
        <v>26</v>
      </c>
      <c r="D123" s="31"/>
      <c r="E123" s="31"/>
      <c r="F123" s="23" t="str">
        <f>IF(E20="","",E20)</f>
        <v xml:space="preserve"> </v>
      </c>
      <c r="G123" s="31"/>
      <c r="H123" s="31"/>
      <c r="I123" s="26" t="s">
        <v>31</v>
      </c>
      <c r="J123" s="27" t="str">
        <f>E26</f>
        <v xml:space="preserve"> </v>
      </c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0.32" customHeight="1">
      <c r="A124" s="29"/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11" customFormat="1" ht="29.28" customHeight="1">
      <c r="A125" s="190"/>
      <c r="B125" s="191"/>
      <c r="C125" s="192" t="s">
        <v>268</v>
      </c>
      <c r="D125" s="193" t="s">
        <v>58</v>
      </c>
      <c r="E125" s="193" t="s">
        <v>54</v>
      </c>
      <c r="F125" s="193" t="s">
        <v>55</v>
      </c>
      <c r="G125" s="193" t="s">
        <v>269</v>
      </c>
      <c r="H125" s="193" t="s">
        <v>270</v>
      </c>
      <c r="I125" s="193" t="s">
        <v>271</v>
      </c>
      <c r="J125" s="194" t="s">
        <v>252</v>
      </c>
      <c r="K125" s="195" t="s">
        <v>272</v>
      </c>
      <c r="L125" s="196"/>
      <c r="M125" s="90" t="s">
        <v>1</v>
      </c>
      <c r="N125" s="91" t="s">
        <v>37</v>
      </c>
      <c r="O125" s="91" t="s">
        <v>273</v>
      </c>
      <c r="P125" s="91" t="s">
        <v>274</v>
      </c>
      <c r="Q125" s="91" t="s">
        <v>275</v>
      </c>
      <c r="R125" s="91" t="s">
        <v>276</v>
      </c>
      <c r="S125" s="91" t="s">
        <v>277</v>
      </c>
      <c r="T125" s="92" t="s">
        <v>278</v>
      </c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</row>
    <row r="126" s="2" customFormat="1" ht="22.8" customHeight="1">
      <c r="A126" s="29"/>
      <c r="B126" s="30"/>
      <c r="C126" s="97" t="s">
        <v>279</v>
      </c>
      <c r="D126" s="31"/>
      <c r="E126" s="31"/>
      <c r="F126" s="31"/>
      <c r="G126" s="31"/>
      <c r="H126" s="31"/>
      <c r="I126" s="31"/>
      <c r="J126" s="197">
        <f>BK126</f>
        <v>169408.79999999999</v>
      </c>
      <c r="K126" s="31"/>
      <c r="L126" s="35"/>
      <c r="M126" s="93"/>
      <c r="N126" s="198"/>
      <c r="O126" s="94"/>
      <c r="P126" s="199">
        <f>P127</f>
        <v>60.127378000000007</v>
      </c>
      <c r="Q126" s="94"/>
      <c r="R126" s="199">
        <f>R127</f>
        <v>83.756996560000005</v>
      </c>
      <c r="S126" s="94"/>
      <c r="T126" s="200">
        <f>T127</f>
        <v>42.190208000000013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T126" s="14" t="s">
        <v>72</v>
      </c>
      <c r="AU126" s="14" t="s">
        <v>254</v>
      </c>
      <c r="BK126" s="201">
        <f>BK127</f>
        <v>169408.79999999999</v>
      </c>
    </row>
    <row r="127" s="12" customFormat="1" ht="25.92" customHeight="1">
      <c r="A127" s="12"/>
      <c r="B127" s="202"/>
      <c r="C127" s="203"/>
      <c r="D127" s="204" t="s">
        <v>72</v>
      </c>
      <c r="E127" s="205" t="s">
        <v>280</v>
      </c>
      <c r="F127" s="205" t="s">
        <v>281</v>
      </c>
      <c r="G127" s="203"/>
      <c r="H127" s="203"/>
      <c r="I127" s="203"/>
      <c r="J127" s="206">
        <f>BK127</f>
        <v>169408.79999999999</v>
      </c>
      <c r="K127" s="203"/>
      <c r="L127" s="207"/>
      <c r="M127" s="208"/>
      <c r="N127" s="209"/>
      <c r="O127" s="209"/>
      <c r="P127" s="210">
        <f>P128+P144+P155+P165+P174</f>
        <v>60.127378000000007</v>
      </c>
      <c r="Q127" s="209"/>
      <c r="R127" s="210">
        <f>R128+R144+R155+R165+R174</f>
        <v>83.756996560000005</v>
      </c>
      <c r="S127" s="209"/>
      <c r="T127" s="211">
        <f>T128+T144+T155+T165+T174</f>
        <v>42.190208000000013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2" t="s">
        <v>80</v>
      </c>
      <c r="AT127" s="213" t="s">
        <v>72</v>
      </c>
      <c r="AU127" s="213" t="s">
        <v>73</v>
      </c>
      <c r="AY127" s="212" t="s">
        <v>282</v>
      </c>
      <c r="BK127" s="214">
        <f>BK128+BK144+BK155+BK165+BK174</f>
        <v>169408.79999999999</v>
      </c>
    </row>
    <row r="128" s="12" customFormat="1" ht="22.8" customHeight="1">
      <c r="A128" s="12"/>
      <c r="B128" s="202"/>
      <c r="C128" s="203"/>
      <c r="D128" s="204" t="s">
        <v>72</v>
      </c>
      <c r="E128" s="215" t="s">
        <v>80</v>
      </c>
      <c r="F128" s="215" t="s">
        <v>283</v>
      </c>
      <c r="G128" s="203"/>
      <c r="H128" s="203"/>
      <c r="I128" s="203"/>
      <c r="J128" s="216">
        <f>BK128</f>
        <v>39197.499999999993</v>
      </c>
      <c r="K128" s="203"/>
      <c r="L128" s="207"/>
      <c r="M128" s="208"/>
      <c r="N128" s="209"/>
      <c r="O128" s="209"/>
      <c r="P128" s="210">
        <f>SUM(P129:P143)</f>
        <v>21.235447000000001</v>
      </c>
      <c r="Q128" s="209"/>
      <c r="R128" s="210">
        <f>SUM(R129:R143)</f>
        <v>0.012716159999999999</v>
      </c>
      <c r="S128" s="209"/>
      <c r="T128" s="211">
        <f>SUM(T129:T143)</f>
        <v>42.04500800000001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2" t="s">
        <v>80</v>
      </c>
      <c r="AT128" s="213" t="s">
        <v>72</v>
      </c>
      <c r="AU128" s="213" t="s">
        <v>80</v>
      </c>
      <c r="AY128" s="212" t="s">
        <v>282</v>
      </c>
      <c r="BK128" s="214">
        <f>SUM(BK129:BK143)</f>
        <v>39197.499999999993</v>
      </c>
    </row>
    <row r="129" s="2" customFormat="1" ht="21.75" customHeight="1">
      <c r="A129" s="29"/>
      <c r="B129" s="30"/>
      <c r="C129" s="217" t="s">
        <v>80</v>
      </c>
      <c r="D129" s="217" t="s">
        <v>284</v>
      </c>
      <c r="E129" s="218" t="s">
        <v>899</v>
      </c>
      <c r="F129" s="219" t="s">
        <v>900</v>
      </c>
      <c r="G129" s="220" t="s">
        <v>287</v>
      </c>
      <c r="H129" s="221">
        <v>1.95</v>
      </c>
      <c r="I129" s="222">
        <v>96.400000000000006</v>
      </c>
      <c r="J129" s="222">
        <f>ROUND(I129*H129,2)</f>
        <v>187.97999999999999</v>
      </c>
      <c r="K129" s="223"/>
      <c r="L129" s="35"/>
      <c r="M129" s="224" t="s">
        <v>1</v>
      </c>
      <c r="N129" s="225" t="s">
        <v>38</v>
      </c>
      <c r="O129" s="226">
        <v>0.313</v>
      </c>
      <c r="P129" s="226">
        <f>O129*H129</f>
        <v>0.61034999999999995</v>
      </c>
      <c r="Q129" s="226">
        <v>0</v>
      </c>
      <c r="R129" s="226">
        <f>Q129*H129</f>
        <v>0</v>
      </c>
      <c r="S129" s="226">
        <v>0.255</v>
      </c>
      <c r="T129" s="227">
        <f>S129*H129</f>
        <v>0.49724999999999997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288</v>
      </c>
      <c r="AT129" s="228" t="s">
        <v>284</v>
      </c>
      <c r="AU129" s="228" t="s">
        <v>82</v>
      </c>
      <c r="AY129" s="14" t="s">
        <v>282</v>
      </c>
      <c r="BE129" s="229">
        <f>IF(N129="základní",J129,0)</f>
        <v>187.97999999999999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187.97999999999999</v>
      </c>
      <c r="BL129" s="14" t="s">
        <v>288</v>
      </c>
      <c r="BM129" s="228" t="s">
        <v>2511</v>
      </c>
    </row>
    <row r="130" s="2" customFormat="1" ht="21.75" customHeight="1">
      <c r="A130" s="29"/>
      <c r="B130" s="30"/>
      <c r="C130" s="217" t="s">
        <v>82</v>
      </c>
      <c r="D130" s="217" t="s">
        <v>284</v>
      </c>
      <c r="E130" s="218" t="s">
        <v>285</v>
      </c>
      <c r="F130" s="219" t="s">
        <v>286</v>
      </c>
      <c r="G130" s="220" t="s">
        <v>287</v>
      </c>
      <c r="H130" s="221">
        <v>111.75</v>
      </c>
      <c r="I130" s="222">
        <v>34.600000000000001</v>
      </c>
      <c r="J130" s="222">
        <f>ROUND(I130*H130,2)</f>
        <v>3866.5500000000002</v>
      </c>
      <c r="K130" s="223"/>
      <c r="L130" s="35"/>
      <c r="M130" s="224" t="s">
        <v>1</v>
      </c>
      <c r="N130" s="225" t="s">
        <v>38</v>
      </c>
      <c r="O130" s="226">
        <v>0.070000000000000007</v>
      </c>
      <c r="P130" s="226">
        <f>O130*H130</f>
        <v>7.8225000000000007</v>
      </c>
      <c r="Q130" s="226">
        <v>0</v>
      </c>
      <c r="R130" s="226">
        <f>Q130*H130</f>
        <v>0</v>
      </c>
      <c r="S130" s="226">
        <v>0.17000000000000001</v>
      </c>
      <c r="T130" s="227">
        <f>S130*H130</f>
        <v>18.997500000000002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288</v>
      </c>
      <c r="AT130" s="228" t="s">
        <v>284</v>
      </c>
      <c r="AU130" s="228" t="s">
        <v>82</v>
      </c>
      <c r="AY130" s="14" t="s">
        <v>282</v>
      </c>
      <c r="BE130" s="229">
        <f>IF(N130="základní",J130,0)</f>
        <v>3866.5500000000002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3866.5500000000002</v>
      </c>
      <c r="BL130" s="14" t="s">
        <v>288</v>
      </c>
      <c r="BM130" s="228" t="s">
        <v>289</v>
      </c>
    </row>
    <row r="131" s="2" customFormat="1" ht="21.75" customHeight="1">
      <c r="A131" s="29"/>
      <c r="B131" s="30"/>
      <c r="C131" s="217" t="s">
        <v>155</v>
      </c>
      <c r="D131" s="217" t="s">
        <v>284</v>
      </c>
      <c r="E131" s="218" t="s">
        <v>296</v>
      </c>
      <c r="F131" s="219" t="s">
        <v>297</v>
      </c>
      <c r="G131" s="220" t="s">
        <v>287</v>
      </c>
      <c r="H131" s="221">
        <v>0.72599999999999998</v>
      </c>
      <c r="I131" s="222">
        <v>41.200000000000003</v>
      </c>
      <c r="J131" s="222">
        <f>ROUND(I131*H131,2)</f>
        <v>29.91</v>
      </c>
      <c r="K131" s="223"/>
      <c r="L131" s="35"/>
      <c r="M131" s="224" t="s">
        <v>1</v>
      </c>
      <c r="N131" s="225" t="s">
        <v>38</v>
      </c>
      <c r="O131" s="226">
        <v>0.080000000000000002</v>
      </c>
      <c r="P131" s="226">
        <f>O131*H131</f>
        <v>0.05808</v>
      </c>
      <c r="Q131" s="226">
        <v>0</v>
      </c>
      <c r="R131" s="226">
        <f>Q131*H131</f>
        <v>0</v>
      </c>
      <c r="S131" s="226">
        <v>0.098000000000000004</v>
      </c>
      <c r="T131" s="227">
        <f>S131*H131</f>
        <v>0.071148000000000003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288</v>
      </c>
      <c r="AT131" s="228" t="s">
        <v>284</v>
      </c>
      <c r="AU131" s="228" t="s">
        <v>82</v>
      </c>
      <c r="AY131" s="14" t="s">
        <v>282</v>
      </c>
      <c r="BE131" s="229">
        <f>IF(N131="základní",J131,0)</f>
        <v>29.91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29.91</v>
      </c>
      <c r="BL131" s="14" t="s">
        <v>288</v>
      </c>
      <c r="BM131" s="228" t="s">
        <v>298</v>
      </c>
    </row>
    <row r="132" s="2" customFormat="1" ht="21.75" customHeight="1">
      <c r="A132" s="29"/>
      <c r="B132" s="30"/>
      <c r="C132" s="217" t="s">
        <v>288</v>
      </c>
      <c r="D132" s="217" t="s">
        <v>284</v>
      </c>
      <c r="E132" s="218" t="s">
        <v>300</v>
      </c>
      <c r="F132" s="219" t="s">
        <v>301</v>
      </c>
      <c r="G132" s="220" t="s">
        <v>287</v>
      </c>
      <c r="H132" s="221">
        <v>9.1300000000000008</v>
      </c>
      <c r="I132" s="222">
        <v>58.700000000000003</v>
      </c>
      <c r="J132" s="222">
        <f>ROUND(I132*H132,2)</f>
        <v>535.92999999999995</v>
      </c>
      <c r="K132" s="223"/>
      <c r="L132" s="35"/>
      <c r="M132" s="224" t="s">
        <v>1</v>
      </c>
      <c r="N132" s="225" t="s">
        <v>38</v>
      </c>
      <c r="O132" s="226">
        <v>0.108</v>
      </c>
      <c r="P132" s="226">
        <f>O132*H132</f>
        <v>0.98604000000000003</v>
      </c>
      <c r="Q132" s="226">
        <v>0</v>
      </c>
      <c r="R132" s="226">
        <f>Q132*H132</f>
        <v>0</v>
      </c>
      <c r="S132" s="226">
        <v>0.22</v>
      </c>
      <c r="T132" s="227">
        <f>S132*H132</f>
        <v>2.0086000000000004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82</v>
      </c>
      <c r="AY132" s="14" t="s">
        <v>282</v>
      </c>
      <c r="BE132" s="229">
        <f>IF(N132="základní",J132,0)</f>
        <v>535.92999999999995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535.92999999999995</v>
      </c>
      <c r="BL132" s="14" t="s">
        <v>288</v>
      </c>
      <c r="BM132" s="228" t="s">
        <v>302</v>
      </c>
    </row>
    <row r="133" s="2" customFormat="1" ht="21.75" customHeight="1">
      <c r="A133" s="29"/>
      <c r="B133" s="30"/>
      <c r="C133" s="217" t="s">
        <v>299</v>
      </c>
      <c r="D133" s="217" t="s">
        <v>284</v>
      </c>
      <c r="E133" s="218" t="s">
        <v>308</v>
      </c>
      <c r="F133" s="219" t="s">
        <v>309</v>
      </c>
      <c r="G133" s="220" t="s">
        <v>287</v>
      </c>
      <c r="H133" s="221">
        <v>82.170000000000002</v>
      </c>
      <c r="I133" s="222">
        <v>83</v>
      </c>
      <c r="J133" s="222">
        <f>ROUND(I133*H133,2)</f>
        <v>6820.1099999999997</v>
      </c>
      <c r="K133" s="223"/>
      <c r="L133" s="35"/>
      <c r="M133" s="224" t="s">
        <v>1</v>
      </c>
      <c r="N133" s="225" t="s">
        <v>38</v>
      </c>
      <c r="O133" s="226">
        <v>0.014999999999999999</v>
      </c>
      <c r="P133" s="226">
        <f>O133*H133</f>
        <v>1.23255</v>
      </c>
      <c r="Q133" s="226">
        <v>0.00012999999999999999</v>
      </c>
      <c r="R133" s="226">
        <f>Q133*H133</f>
        <v>0.0106821</v>
      </c>
      <c r="S133" s="226">
        <v>0.23000000000000001</v>
      </c>
      <c r="T133" s="227">
        <f>S133*H133</f>
        <v>18.899100000000001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6820.1099999999997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6820.1099999999997</v>
      </c>
      <c r="BL133" s="14" t="s">
        <v>288</v>
      </c>
      <c r="BM133" s="228" t="s">
        <v>310</v>
      </c>
    </row>
    <row r="134" s="2" customFormat="1" ht="21.75" customHeight="1">
      <c r="A134" s="29"/>
      <c r="B134" s="30"/>
      <c r="C134" s="217" t="s">
        <v>303</v>
      </c>
      <c r="D134" s="217" t="s">
        <v>284</v>
      </c>
      <c r="E134" s="218" t="s">
        <v>316</v>
      </c>
      <c r="F134" s="219" t="s">
        <v>317</v>
      </c>
      <c r="G134" s="220" t="s">
        <v>287</v>
      </c>
      <c r="H134" s="221">
        <v>6.5339999999999998</v>
      </c>
      <c r="I134" s="222">
        <v>70</v>
      </c>
      <c r="J134" s="222">
        <f>ROUND(I134*H134,2)</f>
        <v>457.38</v>
      </c>
      <c r="K134" s="223"/>
      <c r="L134" s="35"/>
      <c r="M134" s="224" t="s">
        <v>1</v>
      </c>
      <c r="N134" s="225" t="s">
        <v>38</v>
      </c>
      <c r="O134" s="226">
        <v>0.012999999999999999</v>
      </c>
      <c r="P134" s="226">
        <f>O134*H134</f>
        <v>0.08494199999999999</v>
      </c>
      <c r="Q134" s="226">
        <v>9.0000000000000006E-05</v>
      </c>
      <c r="R134" s="226">
        <f>Q134*H134</f>
        <v>0.00058806000000000006</v>
      </c>
      <c r="S134" s="226">
        <v>0.11500000000000001</v>
      </c>
      <c r="T134" s="227">
        <f>S134*H134</f>
        <v>0.75141000000000002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457.38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457.38</v>
      </c>
      <c r="BL134" s="14" t="s">
        <v>288</v>
      </c>
      <c r="BM134" s="228" t="s">
        <v>318</v>
      </c>
    </row>
    <row r="135" s="2" customFormat="1" ht="16.5" customHeight="1">
      <c r="A135" s="29"/>
      <c r="B135" s="30"/>
      <c r="C135" s="217" t="s">
        <v>307</v>
      </c>
      <c r="D135" s="217" t="s">
        <v>284</v>
      </c>
      <c r="E135" s="218" t="s">
        <v>810</v>
      </c>
      <c r="F135" s="219" t="s">
        <v>811</v>
      </c>
      <c r="G135" s="220" t="s">
        <v>322</v>
      </c>
      <c r="H135" s="221">
        <v>4</v>
      </c>
      <c r="I135" s="222">
        <v>59.899999999999999</v>
      </c>
      <c r="J135" s="222">
        <f>ROUND(I135*H135,2)</f>
        <v>239.59999999999999</v>
      </c>
      <c r="K135" s="223"/>
      <c r="L135" s="35"/>
      <c r="M135" s="224" t="s">
        <v>1</v>
      </c>
      <c r="N135" s="225" t="s">
        <v>38</v>
      </c>
      <c r="O135" s="226">
        <v>0.13300000000000001</v>
      </c>
      <c r="P135" s="226">
        <f>O135*H135</f>
        <v>0.53200000000000003</v>
      </c>
      <c r="Q135" s="226">
        <v>0</v>
      </c>
      <c r="R135" s="226">
        <f>Q135*H135</f>
        <v>0</v>
      </c>
      <c r="S135" s="226">
        <v>0.20499999999999999</v>
      </c>
      <c r="T135" s="227">
        <f>S135*H135</f>
        <v>0.81999999999999995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239.59999999999999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239.59999999999999</v>
      </c>
      <c r="BL135" s="14" t="s">
        <v>288</v>
      </c>
      <c r="BM135" s="228" t="s">
        <v>2512</v>
      </c>
    </row>
    <row r="136" s="2" customFormat="1" ht="21.75" customHeight="1">
      <c r="A136" s="29"/>
      <c r="B136" s="30"/>
      <c r="C136" s="217" t="s">
        <v>311</v>
      </c>
      <c r="D136" s="217" t="s">
        <v>284</v>
      </c>
      <c r="E136" s="218" t="s">
        <v>407</v>
      </c>
      <c r="F136" s="219" t="s">
        <v>408</v>
      </c>
      <c r="G136" s="220" t="s">
        <v>356</v>
      </c>
      <c r="H136" s="221">
        <v>24.870000000000001</v>
      </c>
      <c r="I136" s="222">
        <v>45.5</v>
      </c>
      <c r="J136" s="222">
        <f>ROUND(I136*H136,2)</f>
        <v>1131.5899999999999</v>
      </c>
      <c r="K136" s="223"/>
      <c r="L136" s="35"/>
      <c r="M136" s="224" t="s">
        <v>1</v>
      </c>
      <c r="N136" s="225" t="s">
        <v>38</v>
      </c>
      <c r="O136" s="226">
        <v>0.071999999999999995</v>
      </c>
      <c r="P136" s="226">
        <f>O136*H136</f>
        <v>1.79064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1131.5899999999999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1131.5899999999999</v>
      </c>
      <c r="BL136" s="14" t="s">
        <v>288</v>
      </c>
      <c r="BM136" s="228" t="s">
        <v>409</v>
      </c>
    </row>
    <row r="137" s="2" customFormat="1" ht="33" customHeight="1">
      <c r="A137" s="29"/>
      <c r="B137" s="30"/>
      <c r="C137" s="217" t="s">
        <v>315</v>
      </c>
      <c r="D137" s="217" t="s">
        <v>284</v>
      </c>
      <c r="E137" s="218" t="s">
        <v>440</v>
      </c>
      <c r="F137" s="219" t="s">
        <v>441</v>
      </c>
      <c r="G137" s="220" t="s">
        <v>356</v>
      </c>
      <c r="H137" s="221">
        <v>24.870000000000001</v>
      </c>
      <c r="I137" s="222">
        <v>256</v>
      </c>
      <c r="J137" s="222">
        <f>ROUND(I137*H137,2)</f>
        <v>6366.7200000000003</v>
      </c>
      <c r="K137" s="223"/>
      <c r="L137" s="35"/>
      <c r="M137" s="224" t="s">
        <v>1</v>
      </c>
      <c r="N137" s="225" t="s">
        <v>38</v>
      </c>
      <c r="O137" s="226">
        <v>0.086999999999999994</v>
      </c>
      <c r="P137" s="226">
        <f>O137*H137</f>
        <v>2.1636899999999999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6366.7200000000003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6366.7200000000003</v>
      </c>
      <c r="BL137" s="14" t="s">
        <v>288</v>
      </c>
      <c r="BM137" s="228" t="s">
        <v>442</v>
      </c>
    </row>
    <row r="138" s="2" customFormat="1" ht="33" customHeight="1">
      <c r="A138" s="29"/>
      <c r="B138" s="30"/>
      <c r="C138" s="217" t="s">
        <v>319</v>
      </c>
      <c r="D138" s="217" t="s">
        <v>284</v>
      </c>
      <c r="E138" s="218" t="s">
        <v>444</v>
      </c>
      <c r="F138" s="219" t="s">
        <v>445</v>
      </c>
      <c r="G138" s="220" t="s">
        <v>356</v>
      </c>
      <c r="H138" s="221">
        <v>248.69999999999999</v>
      </c>
      <c r="I138" s="222">
        <v>19.399999999999999</v>
      </c>
      <c r="J138" s="222">
        <f>ROUND(I138*H138,2)</f>
        <v>4824.7799999999997</v>
      </c>
      <c r="K138" s="223"/>
      <c r="L138" s="35"/>
      <c r="M138" s="224" t="s">
        <v>1</v>
      </c>
      <c r="N138" s="225" t="s">
        <v>38</v>
      </c>
      <c r="O138" s="226">
        <v>0.0050000000000000001</v>
      </c>
      <c r="P138" s="226">
        <f>O138*H138</f>
        <v>1.2435000000000001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4824.7799999999997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4824.7799999999997</v>
      </c>
      <c r="BL138" s="14" t="s">
        <v>288</v>
      </c>
      <c r="BM138" s="228" t="s">
        <v>446</v>
      </c>
    </row>
    <row r="139" s="2" customFormat="1" ht="33" customHeight="1">
      <c r="A139" s="29"/>
      <c r="B139" s="30"/>
      <c r="C139" s="217" t="s">
        <v>324</v>
      </c>
      <c r="D139" s="217" t="s">
        <v>284</v>
      </c>
      <c r="E139" s="218" t="s">
        <v>464</v>
      </c>
      <c r="F139" s="219" t="s">
        <v>465</v>
      </c>
      <c r="G139" s="220" t="s">
        <v>429</v>
      </c>
      <c r="H139" s="221">
        <v>42.279000000000003</v>
      </c>
      <c r="I139" s="222">
        <v>253</v>
      </c>
      <c r="J139" s="222">
        <f>ROUND(I139*H139,2)</f>
        <v>10696.59</v>
      </c>
      <c r="K139" s="223"/>
      <c r="L139" s="35"/>
      <c r="M139" s="224" t="s">
        <v>1</v>
      </c>
      <c r="N139" s="225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10696.59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10696.59</v>
      </c>
      <c r="BL139" s="14" t="s">
        <v>288</v>
      </c>
      <c r="BM139" s="228" t="s">
        <v>466</v>
      </c>
    </row>
    <row r="140" s="2" customFormat="1" ht="21.75" customHeight="1">
      <c r="A140" s="29"/>
      <c r="B140" s="30"/>
      <c r="C140" s="217" t="s">
        <v>329</v>
      </c>
      <c r="D140" s="217" t="s">
        <v>284</v>
      </c>
      <c r="E140" s="218" t="s">
        <v>468</v>
      </c>
      <c r="F140" s="219" t="s">
        <v>469</v>
      </c>
      <c r="G140" s="220" t="s">
        <v>287</v>
      </c>
      <c r="H140" s="221">
        <v>69.930000000000007</v>
      </c>
      <c r="I140" s="222">
        <v>13.699999999999999</v>
      </c>
      <c r="J140" s="222">
        <f>ROUND(I140*H140,2)</f>
        <v>958.03999999999996</v>
      </c>
      <c r="K140" s="223"/>
      <c r="L140" s="35"/>
      <c r="M140" s="224" t="s">
        <v>1</v>
      </c>
      <c r="N140" s="225" t="s">
        <v>38</v>
      </c>
      <c r="O140" s="226">
        <v>0.019</v>
      </c>
      <c r="P140" s="226">
        <f>O140*H140</f>
        <v>1.32867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958.03999999999996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958.03999999999996</v>
      </c>
      <c r="BL140" s="14" t="s">
        <v>288</v>
      </c>
      <c r="BM140" s="228" t="s">
        <v>470</v>
      </c>
    </row>
    <row r="141" s="2" customFormat="1" ht="21.75" customHeight="1">
      <c r="A141" s="29"/>
      <c r="B141" s="30"/>
      <c r="C141" s="217" t="s">
        <v>334</v>
      </c>
      <c r="D141" s="217" t="s">
        <v>284</v>
      </c>
      <c r="E141" s="218" t="s">
        <v>472</v>
      </c>
      <c r="F141" s="219" t="s">
        <v>473</v>
      </c>
      <c r="G141" s="220" t="s">
        <v>287</v>
      </c>
      <c r="H141" s="221">
        <v>119.09999999999999</v>
      </c>
      <c r="I141" s="222">
        <v>21.800000000000001</v>
      </c>
      <c r="J141" s="222">
        <f>ROUND(I141*H141,2)</f>
        <v>2596.3800000000001</v>
      </c>
      <c r="K141" s="223"/>
      <c r="L141" s="35"/>
      <c r="M141" s="224" t="s">
        <v>1</v>
      </c>
      <c r="N141" s="225" t="s">
        <v>38</v>
      </c>
      <c r="O141" s="226">
        <v>0.025000000000000001</v>
      </c>
      <c r="P141" s="226">
        <f>O141*H141</f>
        <v>2.9775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2596.3800000000001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2596.3800000000001</v>
      </c>
      <c r="BL141" s="14" t="s">
        <v>288</v>
      </c>
      <c r="BM141" s="228" t="s">
        <v>474</v>
      </c>
    </row>
    <row r="142" s="2" customFormat="1" ht="21.75" customHeight="1">
      <c r="A142" s="29"/>
      <c r="B142" s="30"/>
      <c r="C142" s="217" t="s">
        <v>338</v>
      </c>
      <c r="D142" s="217" t="s">
        <v>284</v>
      </c>
      <c r="E142" s="218" t="s">
        <v>480</v>
      </c>
      <c r="F142" s="219" t="s">
        <v>481</v>
      </c>
      <c r="G142" s="220" t="s">
        <v>287</v>
      </c>
      <c r="H142" s="221">
        <v>57.854999999999997</v>
      </c>
      <c r="I142" s="222">
        <v>5.7999999999999998</v>
      </c>
      <c r="J142" s="222">
        <f>ROUND(I142*H142,2)</f>
        <v>335.56</v>
      </c>
      <c r="K142" s="223"/>
      <c r="L142" s="35"/>
      <c r="M142" s="224" t="s">
        <v>1</v>
      </c>
      <c r="N142" s="225" t="s">
        <v>38</v>
      </c>
      <c r="O142" s="226">
        <v>0.0070000000000000001</v>
      </c>
      <c r="P142" s="226">
        <f>O142*H142</f>
        <v>0.40498499999999998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335.56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335.56</v>
      </c>
      <c r="BL142" s="14" t="s">
        <v>288</v>
      </c>
      <c r="BM142" s="228" t="s">
        <v>482</v>
      </c>
    </row>
    <row r="143" s="2" customFormat="1" ht="16.5" customHeight="1">
      <c r="A143" s="29"/>
      <c r="B143" s="30"/>
      <c r="C143" s="230" t="s">
        <v>8</v>
      </c>
      <c r="D143" s="230" t="s">
        <v>378</v>
      </c>
      <c r="E143" s="231" t="s">
        <v>484</v>
      </c>
      <c r="F143" s="232" t="s">
        <v>485</v>
      </c>
      <c r="G143" s="233" t="s">
        <v>486</v>
      </c>
      <c r="H143" s="234">
        <v>1.446</v>
      </c>
      <c r="I143" s="235">
        <v>104</v>
      </c>
      <c r="J143" s="235">
        <f>ROUND(I143*H143,2)</f>
        <v>150.38</v>
      </c>
      <c r="K143" s="236"/>
      <c r="L143" s="237"/>
      <c r="M143" s="238" t="s">
        <v>1</v>
      </c>
      <c r="N143" s="239" t="s">
        <v>38</v>
      </c>
      <c r="O143" s="226">
        <v>0</v>
      </c>
      <c r="P143" s="226">
        <f>O143*H143</f>
        <v>0</v>
      </c>
      <c r="Q143" s="226">
        <v>0.001</v>
      </c>
      <c r="R143" s="226">
        <f>Q143*H143</f>
        <v>0.001446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311</v>
      </c>
      <c r="AT143" s="228" t="s">
        <v>378</v>
      </c>
      <c r="AU143" s="228" t="s">
        <v>82</v>
      </c>
      <c r="AY143" s="14" t="s">
        <v>282</v>
      </c>
      <c r="BE143" s="229">
        <f>IF(N143="základní",J143,0)</f>
        <v>150.38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150.38</v>
      </c>
      <c r="BL143" s="14" t="s">
        <v>288</v>
      </c>
      <c r="BM143" s="228" t="s">
        <v>487</v>
      </c>
    </row>
    <row r="144" s="12" customFormat="1" ht="22.8" customHeight="1">
      <c r="A144" s="12"/>
      <c r="B144" s="202"/>
      <c r="C144" s="203"/>
      <c r="D144" s="204" t="s">
        <v>72</v>
      </c>
      <c r="E144" s="215" t="s">
        <v>299</v>
      </c>
      <c r="F144" s="215" t="s">
        <v>552</v>
      </c>
      <c r="G144" s="203"/>
      <c r="H144" s="203"/>
      <c r="I144" s="203"/>
      <c r="J144" s="216">
        <f>BK144</f>
        <v>99847.12000000001</v>
      </c>
      <c r="K144" s="203"/>
      <c r="L144" s="207"/>
      <c r="M144" s="208"/>
      <c r="N144" s="209"/>
      <c r="O144" s="209"/>
      <c r="P144" s="210">
        <f>SUM(P145:P154)</f>
        <v>21.355779999999999</v>
      </c>
      <c r="Q144" s="209"/>
      <c r="R144" s="210">
        <f>SUM(R145:R154)</f>
        <v>82.851919600000002</v>
      </c>
      <c r="S144" s="209"/>
      <c r="T144" s="211">
        <f>SUM(T145:T154)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2" t="s">
        <v>80</v>
      </c>
      <c r="AT144" s="213" t="s">
        <v>72</v>
      </c>
      <c r="AU144" s="213" t="s">
        <v>80</v>
      </c>
      <c r="AY144" s="212" t="s">
        <v>282</v>
      </c>
      <c r="BK144" s="214">
        <f>SUM(BK145:BK154)</f>
        <v>99847.12000000001</v>
      </c>
    </row>
    <row r="145" s="2" customFormat="1" ht="16.5" customHeight="1">
      <c r="A145" s="29"/>
      <c r="B145" s="30"/>
      <c r="C145" s="217" t="s">
        <v>345</v>
      </c>
      <c r="D145" s="217" t="s">
        <v>284</v>
      </c>
      <c r="E145" s="218" t="s">
        <v>788</v>
      </c>
      <c r="F145" s="219" t="s">
        <v>789</v>
      </c>
      <c r="G145" s="220" t="s">
        <v>287</v>
      </c>
      <c r="H145" s="221">
        <v>19.300000000000001</v>
      </c>
      <c r="I145" s="222">
        <v>112</v>
      </c>
      <c r="J145" s="222">
        <f>ROUND(I145*H145,2)</f>
        <v>2161.5999999999999</v>
      </c>
      <c r="K145" s="223"/>
      <c r="L145" s="35"/>
      <c r="M145" s="224" t="s">
        <v>1</v>
      </c>
      <c r="N145" s="225" t="s">
        <v>38</v>
      </c>
      <c r="O145" s="226">
        <v>0.023</v>
      </c>
      <c r="P145" s="226">
        <f>O145*H145</f>
        <v>0.44390000000000002</v>
      </c>
      <c r="Q145" s="226">
        <v>0.23000000000000001</v>
      </c>
      <c r="R145" s="226">
        <f>Q145*H145</f>
        <v>4.4390000000000001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2161.5999999999999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2161.5999999999999</v>
      </c>
      <c r="BL145" s="14" t="s">
        <v>288</v>
      </c>
      <c r="BM145" s="228" t="s">
        <v>2513</v>
      </c>
    </row>
    <row r="146" s="2" customFormat="1" ht="16.5" customHeight="1">
      <c r="A146" s="29"/>
      <c r="B146" s="30"/>
      <c r="C146" s="217" t="s">
        <v>349</v>
      </c>
      <c r="D146" s="217" t="s">
        <v>284</v>
      </c>
      <c r="E146" s="218" t="s">
        <v>558</v>
      </c>
      <c r="F146" s="219" t="s">
        <v>559</v>
      </c>
      <c r="G146" s="220" t="s">
        <v>287</v>
      </c>
      <c r="H146" s="221">
        <v>91.299999999999997</v>
      </c>
      <c r="I146" s="222">
        <v>162</v>
      </c>
      <c r="J146" s="222">
        <f>ROUND(I146*H146,2)</f>
        <v>14790.6</v>
      </c>
      <c r="K146" s="223"/>
      <c r="L146" s="35"/>
      <c r="M146" s="224" t="s">
        <v>1</v>
      </c>
      <c r="N146" s="225" t="s">
        <v>38</v>
      </c>
      <c r="O146" s="226">
        <v>0.025999999999999999</v>
      </c>
      <c r="P146" s="226">
        <f>O146*H146</f>
        <v>2.3737999999999997</v>
      </c>
      <c r="Q146" s="226">
        <v>0.34499999999999997</v>
      </c>
      <c r="R146" s="226">
        <f>Q146*H146</f>
        <v>31.498499999999996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14790.6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14790.6</v>
      </c>
      <c r="BL146" s="14" t="s">
        <v>288</v>
      </c>
      <c r="BM146" s="228" t="s">
        <v>560</v>
      </c>
    </row>
    <row r="147" s="2" customFormat="1" ht="16.5" customHeight="1">
      <c r="A147" s="29"/>
      <c r="B147" s="30"/>
      <c r="C147" s="217" t="s">
        <v>353</v>
      </c>
      <c r="D147" s="217" t="s">
        <v>284</v>
      </c>
      <c r="E147" s="218" t="s">
        <v>934</v>
      </c>
      <c r="F147" s="219" t="s">
        <v>935</v>
      </c>
      <c r="G147" s="220" t="s">
        <v>287</v>
      </c>
      <c r="H147" s="221">
        <v>1.1499999999999999</v>
      </c>
      <c r="I147" s="222">
        <v>181</v>
      </c>
      <c r="J147" s="222">
        <f>ROUND(I147*H147,2)</f>
        <v>208.15000000000001</v>
      </c>
      <c r="K147" s="223"/>
      <c r="L147" s="35"/>
      <c r="M147" s="224" t="s">
        <v>1</v>
      </c>
      <c r="N147" s="225" t="s">
        <v>38</v>
      </c>
      <c r="O147" s="226">
        <v>0.025999999999999999</v>
      </c>
      <c r="P147" s="226">
        <f>O147*H147</f>
        <v>0.029899999999999996</v>
      </c>
      <c r="Q147" s="226">
        <v>0.39100000000000001</v>
      </c>
      <c r="R147" s="226">
        <f>Q147*H147</f>
        <v>0.44964999999999999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208.15000000000001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208.15000000000001</v>
      </c>
      <c r="BL147" s="14" t="s">
        <v>288</v>
      </c>
      <c r="BM147" s="228" t="s">
        <v>2514</v>
      </c>
    </row>
    <row r="148" s="2" customFormat="1" ht="16.5" customHeight="1">
      <c r="A148" s="29"/>
      <c r="B148" s="30"/>
      <c r="C148" s="217" t="s">
        <v>358</v>
      </c>
      <c r="D148" s="217" t="s">
        <v>284</v>
      </c>
      <c r="E148" s="218" t="s">
        <v>562</v>
      </c>
      <c r="F148" s="219" t="s">
        <v>563</v>
      </c>
      <c r="G148" s="220" t="s">
        <v>287</v>
      </c>
      <c r="H148" s="221">
        <v>91.299999999999997</v>
      </c>
      <c r="I148" s="222">
        <v>211</v>
      </c>
      <c r="J148" s="222">
        <f>ROUND(I148*H148,2)</f>
        <v>19264.299999999999</v>
      </c>
      <c r="K148" s="223"/>
      <c r="L148" s="35"/>
      <c r="M148" s="224" t="s">
        <v>1</v>
      </c>
      <c r="N148" s="225" t="s">
        <v>38</v>
      </c>
      <c r="O148" s="226">
        <v>0.029000000000000001</v>
      </c>
      <c r="P148" s="226">
        <f>O148*H148</f>
        <v>2.6476999999999999</v>
      </c>
      <c r="Q148" s="226">
        <v>0.46000000000000002</v>
      </c>
      <c r="R148" s="226">
        <f>Q148*H148</f>
        <v>41.997999999999998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19264.299999999999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19264.299999999999</v>
      </c>
      <c r="BL148" s="14" t="s">
        <v>288</v>
      </c>
      <c r="BM148" s="228" t="s">
        <v>564</v>
      </c>
    </row>
    <row r="149" s="2" customFormat="1" ht="16.5" customHeight="1">
      <c r="A149" s="29"/>
      <c r="B149" s="30"/>
      <c r="C149" s="217" t="s">
        <v>362</v>
      </c>
      <c r="D149" s="217" t="s">
        <v>284</v>
      </c>
      <c r="E149" s="218" t="s">
        <v>791</v>
      </c>
      <c r="F149" s="219" t="s">
        <v>792</v>
      </c>
      <c r="G149" s="220" t="s">
        <v>287</v>
      </c>
      <c r="H149" s="221">
        <v>19.300000000000001</v>
      </c>
      <c r="I149" s="222">
        <v>67.599999999999994</v>
      </c>
      <c r="J149" s="222">
        <f>ROUND(I149*H149,2)</f>
        <v>1304.6800000000001</v>
      </c>
      <c r="K149" s="223"/>
      <c r="L149" s="35"/>
      <c r="M149" s="224" t="s">
        <v>1</v>
      </c>
      <c r="N149" s="225" t="s">
        <v>38</v>
      </c>
      <c r="O149" s="226">
        <v>0.024</v>
      </c>
      <c r="P149" s="226">
        <f>O149*H149</f>
        <v>0.4632</v>
      </c>
      <c r="Q149" s="226">
        <v>0.216</v>
      </c>
      <c r="R149" s="226">
        <f>Q149*H149</f>
        <v>4.1688000000000001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1304.6800000000001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1304.6800000000001</v>
      </c>
      <c r="BL149" s="14" t="s">
        <v>288</v>
      </c>
      <c r="BM149" s="228" t="s">
        <v>2515</v>
      </c>
    </row>
    <row r="150" s="2" customFormat="1" ht="21.75" customHeight="1">
      <c r="A150" s="29"/>
      <c r="B150" s="30"/>
      <c r="C150" s="217" t="s">
        <v>7</v>
      </c>
      <c r="D150" s="217" t="s">
        <v>284</v>
      </c>
      <c r="E150" s="218" t="s">
        <v>578</v>
      </c>
      <c r="F150" s="219" t="s">
        <v>579</v>
      </c>
      <c r="G150" s="220" t="s">
        <v>287</v>
      </c>
      <c r="H150" s="221">
        <v>91.299999999999997</v>
      </c>
      <c r="I150" s="222">
        <v>18.800000000000001</v>
      </c>
      <c r="J150" s="222">
        <f>ROUND(I150*H150,2)</f>
        <v>1716.4400000000001</v>
      </c>
      <c r="K150" s="223"/>
      <c r="L150" s="35"/>
      <c r="M150" s="224" t="s">
        <v>1</v>
      </c>
      <c r="N150" s="225" t="s">
        <v>38</v>
      </c>
      <c r="O150" s="226">
        <v>0.0080000000000000002</v>
      </c>
      <c r="P150" s="226">
        <f>O150*H150</f>
        <v>0.73039999999999994</v>
      </c>
      <c r="Q150" s="226">
        <v>0.00034000000000000002</v>
      </c>
      <c r="R150" s="226">
        <f>Q150*H150</f>
        <v>0.031042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1716.4400000000001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1716.4400000000001</v>
      </c>
      <c r="BL150" s="14" t="s">
        <v>288</v>
      </c>
      <c r="BM150" s="228" t="s">
        <v>580</v>
      </c>
    </row>
    <row r="151" s="2" customFormat="1" ht="21.75" customHeight="1">
      <c r="A151" s="29"/>
      <c r="B151" s="30"/>
      <c r="C151" s="217" t="s">
        <v>369</v>
      </c>
      <c r="D151" s="217" t="s">
        <v>284</v>
      </c>
      <c r="E151" s="218" t="s">
        <v>582</v>
      </c>
      <c r="F151" s="219" t="s">
        <v>583</v>
      </c>
      <c r="G151" s="220" t="s">
        <v>287</v>
      </c>
      <c r="H151" s="221">
        <v>98.560000000000002</v>
      </c>
      <c r="I151" s="222">
        <v>15.300000000000001</v>
      </c>
      <c r="J151" s="222">
        <f>ROUND(I151*H151,2)</f>
        <v>1507.97</v>
      </c>
      <c r="K151" s="223"/>
      <c r="L151" s="35"/>
      <c r="M151" s="224" t="s">
        <v>1</v>
      </c>
      <c r="N151" s="225" t="s">
        <v>38</v>
      </c>
      <c r="O151" s="226">
        <v>0.002</v>
      </c>
      <c r="P151" s="226">
        <f>O151*H151</f>
        <v>0.19712000000000002</v>
      </c>
      <c r="Q151" s="226">
        <v>0.00071000000000000002</v>
      </c>
      <c r="R151" s="226">
        <f>Q151*H151</f>
        <v>0.069977600000000001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1507.97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1507.97</v>
      </c>
      <c r="BL151" s="14" t="s">
        <v>288</v>
      </c>
      <c r="BM151" s="228" t="s">
        <v>584</v>
      </c>
    </row>
    <row r="152" s="2" customFormat="1" ht="21.75" customHeight="1">
      <c r="A152" s="29"/>
      <c r="B152" s="30"/>
      <c r="C152" s="217" t="s">
        <v>373</v>
      </c>
      <c r="D152" s="217" t="s">
        <v>284</v>
      </c>
      <c r="E152" s="218" t="s">
        <v>586</v>
      </c>
      <c r="F152" s="219" t="s">
        <v>587</v>
      </c>
      <c r="G152" s="220" t="s">
        <v>287</v>
      </c>
      <c r="H152" s="221">
        <v>91.299999999999997</v>
      </c>
      <c r="I152" s="222">
        <v>296</v>
      </c>
      <c r="J152" s="222">
        <f>ROUND(I152*H152,2)</f>
        <v>27024.799999999999</v>
      </c>
      <c r="K152" s="223"/>
      <c r="L152" s="35"/>
      <c r="M152" s="224" t="s">
        <v>1</v>
      </c>
      <c r="N152" s="225" t="s">
        <v>38</v>
      </c>
      <c r="O152" s="226">
        <v>0.068000000000000005</v>
      </c>
      <c r="P152" s="226">
        <f>O152*H152</f>
        <v>6.2084000000000001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27024.799999999999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27024.799999999999</v>
      </c>
      <c r="BL152" s="14" t="s">
        <v>288</v>
      </c>
      <c r="BM152" s="228" t="s">
        <v>588</v>
      </c>
    </row>
    <row r="153" s="2" customFormat="1" ht="33" customHeight="1">
      <c r="A153" s="29"/>
      <c r="B153" s="30"/>
      <c r="C153" s="217" t="s">
        <v>377</v>
      </c>
      <c r="D153" s="217" t="s">
        <v>284</v>
      </c>
      <c r="E153" s="218" t="s">
        <v>594</v>
      </c>
      <c r="F153" s="219" t="s">
        <v>595</v>
      </c>
      <c r="G153" s="220" t="s">
        <v>287</v>
      </c>
      <c r="H153" s="221">
        <v>98.560000000000002</v>
      </c>
      <c r="I153" s="222">
        <v>318</v>
      </c>
      <c r="J153" s="222">
        <f>ROUND(I153*H153,2)</f>
        <v>31342.080000000002</v>
      </c>
      <c r="K153" s="223"/>
      <c r="L153" s="35"/>
      <c r="M153" s="224" t="s">
        <v>1</v>
      </c>
      <c r="N153" s="225" t="s">
        <v>38</v>
      </c>
      <c r="O153" s="226">
        <v>0.070999999999999994</v>
      </c>
      <c r="P153" s="226">
        <f>O153*H153</f>
        <v>6.9977599999999995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31342.080000000002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31342.080000000002</v>
      </c>
      <c r="BL153" s="14" t="s">
        <v>288</v>
      </c>
      <c r="BM153" s="228" t="s">
        <v>596</v>
      </c>
    </row>
    <row r="154" s="2" customFormat="1" ht="33" customHeight="1">
      <c r="A154" s="29"/>
      <c r="B154" s="30"/>
      <c r="C154" s="217" t="s">
        <v>382</v>
      </c>
      <c r="D154" s="217" t="s">
        <v>284</v>
      </c>
      <c r="E154" s="218" t="s">
        <v>938</v>
      </c>
      <c r="F154" s="219" t="s">
        <v>939</v>
      </c>
      <c r="G154" s="220" t="s">
        <v>287</v>
      </c>
      <c r="H154" s="221">
        <v>1.95</v>
      </c>
      <c r="I154" s="222">
        <v>270</v>
      </c>
      <c r="J154" s="222">
        <f>ROUND(I154*H154,2)</f>
        <v>526.5</v>
      </c>
      <c r="K154" s="223"/>
      <c r="L154" s="35"/>
      <c r="M154" s="224" t="s">
        <v>1</v>
      </c>
      <c r="N154" s="225" t="s">
        <v>38</v>
      </c>
      <c r="O154" s="226">
        <v>0.64800000000000002</v>
      </c>
      <c r="P154" s="226">
        <f>O154*H154</f>
        <v>1.2636000000000001</v>
      </c>
      <c r="Q154" s="226">
        <v>0.10100000000000001</v>
      </c>
      <c r="R154" s="226">
        <f>Q154*H154</f>
        <v>0.19695000000000001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526.5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526.5</v>
      </c>
      <c r="BL154" s="14" t="s">
        <v>288</v>
      </c>
      <c r="BM154" s="228" t="s">
        <v>2516</v>
      </c>
    </row>
    <row r="155" s="12" customFormat="1" ht="22.8" customHeight="1">
      <c r="A155" s="12"/>
      <c r="B155" s="202"/>
      <c r="C155" s="203"/>
      <c r="D155" s="204" t="s">
        <v>72</v>
      </c>
      <c r="E155" s="215" t="s">
        <v>315</v>
      </c>
      <c r="F155" s="215" t="s">
        <v>683</v>
      </c>
      <c r="G155" s="203"/>
      <c r="H155" s="203"/>
      <c r="I155" s="203"/>
      <c r="J155" s="216">
        <f>BK155</f>
        <v>5624.9299999999994</v>
      </c>
      <c r="K155" s="203"/>
      <c r="L155" s="207"/>
      <c r="M155" s="208"/>
      <c r="N155" s="209"/>
      <c r="O155" s="209"/>
      <c r="P155" s="210">
        <f>SUM(P156:P164)</f>
        <v>4.9615900000000011</v>
      </c>
      <c r="Q155" s="209"/>
      <c r="R155" s="210">
        <f>SUM(R156:R164)</f>
        <v>0.89236080000000007</v>
      </c>
      <c r="S155" s="209"/>
      <c r="T155" s="211">
        <f>SUM(T156:T164)</f>
        <v>0.1452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2" t="s">
        <v>80</v>
      </c>
      <c r="AT155" s="213" t="s">
        <v>72</v>
      </c>
      <c r="AU155" s="213" t="s">
        <v>80</v>
      </c>
      <c r="AY155" s="212" t="s">
        <v>282</v>
      </c>
      <c r="BK155" s="214">
        <f>SUM(BK156:BK164)</f>
        <v>5624.9299999999994</v>
      </c>
    </row>
    <row r="156" s="2" customFormat="1" ht="33" customHeight="1">
      <c r="A156" s="29"/>
      <c r="B156" s="30"/>
      <c r="C156" s="217" t="s">
        <v>386</v>
      </c>
      <c r="D156" s="217" t="s">
        <v>284</v>
      </c>
      <c r="E156" s="218" t="s">
        <v>857</v>
      </c>
      <c r="F156" s="219" t="s">
        <v>858</v>
      </c>
      <c r="G156" s="220" t="s">
        <v>322</v>
      </c>
      <c r="H156" s="221">
        <v>4</v>
      </c>
      <c r="I156" s="222">
        <v>256</v>
      </c>
      <c r="J156" s="222">
        <f>ROUND(I156*H156,2)</f>
        <v>1024</v>
      </c>
      <c r="K156" s="223"/>
      <c r="L156" s="35"/>
      <c r="M156" s="224" t="s">
        <v>1</v>
      </c>
      <c r="N156" s="225" t="s">
        <v>38</v>
      </c>
      <c r="O156" s="226">
        <v>0.26800000000000002</v>
      </c>
      <c r="P156" s="226">
        <f>O156*H156</f>
        <v>1.0720000000000001</v>
      </c>
      <c r="Q156" s="226">
        <v>0.15540000000000001</v>
      </c>
      <c r="R156" s="226">
        <f>Q156*H156</f>
        <v>0.62160000000000004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1024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1024</v>
      </c>
      <c r="BL156" s="14" t="s">
        <v>288</v>
      </c>
      <c r="BM156" s="228" t="s">
        <v>2517</v>
      </c>
    </row>
    <row r="157" s="2" customFormat="1" ht="21.75" customHeight="1">
      <c r="A157" s="29"/>
      <c r="B157" s="30"/>
      <c r="C157" s="217" t="s">
        <v>390</v>
      </c>
      <c r="D157" s="217" t="s">
        <v>284</v>
      </c>
      <c r="E157" s="218" t="s">
        <v>860</v>
      </c>
      <c r="F157" s="219" t="s">
        <v>861</v>
      </c>
      <c r="G157" s="220" t="s">
        <v>356</v>
      </c>
      <c r="H157" s="221">
        <v>0.12</v>
      </c>
      <c r="I157" s="222">
        <v>3020</v>
      </c>
      <c r="J157" s="222">
        <f>ROUND(I157*H157,2)</f>
        <v>362.39999999999998</v>
      </c>
      <c r="K157" s="223"/>
      <c r="L157" s="35"/>
      <c r="M157" s="224" t="s">
        <v>1</v>
      </c>
      <c r="N157" s="225" t="s">
        <v>38</v>
      </c>
      <c r="O157" s="226">
        <v>1.442</v>
      </c>
      <c r="P157" s="226">
        <f>O157*H157</f>
        <v>0.17304</v>
      </c>
      <c r="Q157" s="226">
        <v>2.2563399999999998</v>
      </c>
      <c r="R157" s="226">
        <f>Q157*H157</f>
        <v>0.27076079999999997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362.39999999999998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362.39999999999998</v>
      </c>
      <c r="BL157" s="14" t="s">
        <v>288</v>
      </c>
      <c r="BM157" s="228" t="s">
        <v>2518</v>
      </c>
    </row>
    <row r="158" s="2" customFormat="1" ht="33" customHeight="1">
      <c r="A158" s="29"/>
      <c r="B158" s="30"/>
      <c r="C158" s="217" t="s">
        <v>394</v>
      </c>
      <c r="D158" s="217" t="s">
        <v>284</v>
      </c>
      <c r="E158" s="218" t="s">
        <v>693</v>
      </c>
      <c r="F158" s="219" t="s">
        <v>694</v>
      </c>
      <c r="G158" s="220" t="s">
        <v>322</v>
      </c>
      <c r="H158" s="221">
        <v>24.199999999999999</v>
      </c>
      <c r="I158" s="222">
        <v>115</v>
      </c>
      <c r="J158" s="222">
        <f>ROUND(I158*H158,2)</f>
        <v>2783</v>
      </c>
      <c r="K158" s="223"/>
      <c r="L158" s="35"/>
      <c r="M158" s="224" t="s">
        <v>1</v>
      </c>
      <c r="N158" s="225" t="s">
        <v>38</v>
      </c>
      <c r="O158" s="226">
        <v>0</v>
      </c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2783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2783</v>
      </c>
      <c r="BL158" s="14" t="s">
        <v>288</v>
      </c>
      <c r="BM158" s="228" t="s">
        <v>695</v>
      </c>
    </row>
    <row r="159" s="2" customFormat="1" ht="21.75" customHeight="1">
      <c r="A159" s="29"/>
      <c r="B159" s="30"/>
      <c r="C159" s="217" t="s">
        <v>398</v>
      </c>
      <c r="D159" s="217" t="s">
        <v>284</v>
      </c>
      <c r="E159" s="218" t="s">
        <v>697</v>
      </c>
      <c r="F159" s="219" t="s">
        <v>698</v>
      </c>
      <c r="G159" s="220" t="s">
        <v>322</v>
      </c>
      <c r="H159" s="221">
        <v>21.780000000000001</v>
      </c>
      <c r="I159" s="222">
        <v>30.100000000000001</v>
      </c>
      <c r="J159" s="222">
        <f>ROUND(I159*H159,2)</f>
        <v>655.58000000000004</v>
      </c>
      <c r="K159" s="223"/>
      <c r="L159" s="35"/>
      <c r="M159" s="224" t="s">
        <v>1</v>
      </c>
      <c r="N159" s="225" t="s">
        <v>38</v>
      </c>
      <c r="O159" s="226">
        <v>0.067000000000000004</v>
      </c>
      <c r="P159" s="226">
        <f>O159*H159</f>
        <v>1.4592600000000002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655.58000000000004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655.58000000000004</v>
      </c>
      <c r="BL159" s="14" t="s">
        <v>288</v>
      </c>
      <c r="BM159" s="228" t="s">
        <v>699</v>
      </c>
    </row>
    <row r="160" s="2" customFormat="1" ht="16.5" customHeight="1">
      <c r="A160" s="29"/>
      <c r="B160" s="30"/>
      <c r="C160" s="217" t="s">
        <v>402</v>
      </c>
      <c r="D160" s="217" t="s">
        <v>284</v>
      </c>
      <c r="E160" s="218" t="s">
        <v>701</v>
      </c>
      <c r="F160" s="219" t="s">
        <v>702</v>
      </c>
      <c r="G160" s="220" t="s">
        <v>322</v>
      </c>
      <c r="H160" s="221">
        <v>2.4199999999999999</v>
      </c>
      <c r="I160" s="222">
        <v>66.599999999999994</v>
      </c>
      <c r="J160" s="222">
        <f>ROUND(I160*H160,2)</f>
        <v>161.16999999999999</v>
      </c>
      <c r="K160" s="223"/>
      <c r="L160" s="35"/>
      <c r="M160" s="224" t="s">
        <v>1</v>
      </c>
      <c r="N160" s="225" t="s">
        <v>38</v>
      </c>
      <c r="O160" s="226">
        <v>0.155</v>
      </c>
      <c r="P160" s="226">
        <f>O160*H160</f>
        <v>0.37509999999999999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161.16999999999999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161.16999999999999</v>
      </c>
      <c r="BL160" s="14" t="s">
        <v>288</v>
      </c>
      <c r="BM160" s="228" t="s">
        <v>703</v>
      </c>
    </row>
    <row r="161" s="2" customFormat="1" ht="21.75" customHeight="1">
      <c r="A161" s="29"/>
      <c r="B161" s="30"/>
      <c r="C161" s="217" t="s">
        <v>406</v>
      </c>
      <c r="D161" s="217" t="s">
        <v>284</v>
      </c>
      <c r="E161" s="218" t="s">
        <v>705</v>
      </c>
      <c r="F161" s="219" t="s">
        <v>706</v>
      </c>
      <c r="G161" s="220" t="s">
        <v>322</v>
      </c>
      <c r="H161" s="221">
        <v>2.4199999999999999</v>
      </c>
      <c r="I161" s="222">
        <v>84</v>
      </c>
      <c r="J161" s="222">
        <f>ROUND(I161*H161,2)</f>
        <v>203.28</v>
      </c>
      <c r="K161" s="223"/>
      <c r="L161" s="35"/>
      <c r="M161" s="224" t="s">
        <v>1</v>
      </c>
      <c r="N161" s="225" t="s">
        <v>38</v>
      </c>
      <c r="O161" s="226">
        <v>0.19600000000000001</v>
      </c>
      <c r="P161" s="226">
        <f>O161*H161</f>
        <v>0.47432000000000002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203.28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203.28</v>
      </c>
      <c r="BL161" s="14" t="s">
        <v>288</v>
      </c>
      <c r="BM161" s="228" t="s">
        <v>707</v>
      </c>
    </row>
    <row r="162" s="2" customFormat="1" ht="21.75" customHeight="1">
      <c r="A162" s="29"/>
      <c r="B162" s="30"/>
      <c r="C162" s="217" t="s">
        <v>410</v>
      </c>
      <c r="D162" s="217" t="s">
        <v>284</v>
      </c>
      <c r="E162" s="218" t="s">
        <v>713</v>
      </c>
      <c r="F162" s="219" t="s">
        <v>714</v>
      </c>
      <c r="G162" s="220" t="s">
        <v>287</v>
      </c>
      <c r="H162" s="221">
        <v>7.2599999999999998</v>
      </c>
      <c r="I162" s="222">
        <v>0.75</v>
      </c>
      <c r="J162" s="222">
        <f>ROUND(I162*H162,2)</f>
        <v>5.4500000000000002</v>
      </c>
      <c r="K162" s="223"/>
      <c r="L162" s="35"/>
      <c r="M162" s="224" t="s">
        <v>1</v>
      </c>
      <c r="N162" s="225" t="s">
        <v>38</v>
      </c>
      <c r="O162" s="226">
        <v>0.002</v>
      </c>
      <c r="P162" s="226">
        <f>O162*H162</f>
        <v>0.01452</v>
      </c>
      <c r="Q162" s="226">
        <v>0</v>
      </c>
      <c r="R162" s="226">
        <f>Q162*H162</f>
        <v>0</v>
      </c>
      <c r="S162" s="226">
        <v>0.02</v>
      </c>
      <c r="T162" s="227">
        <f>S162*H162</f>
        <v>0.1452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5.4500000000000002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5.4500000000000002</v>
      </c>
      <c r="BL162" s="14" t="s">
        <v>288</v>
      </c>
      <c r="BM162" s="228" t="s">
        <v>715</v>
      </c>
    </row>
    <row r="163" s="2" customFormat="1" ht="21.75" customHeight="1">
      <c r="A163" s="29"/>
      <c r="B163" s="30"/>
      <c r="C163" s="217" t="s">
        <v>414</v>
      </c>
      <c r="D163" s="217" t="s">
        <v>284</v>
      </c>
      <c r="E163" s="218" t="s">
        <v>863</v>
      </c>
      <c r="F163" s="219" t="s">
        <v>864</v>
      </c>
      <c r="G163" s="220" t="s">
        <v>322</v>
      </c>
      <c r="H163" s="221">
        <v>4</v>
      </c>
      <c r="I163" s="222">
        <v>57.299999999999997</v>
      </c>
      <c r="J163" s="222">
        <f>ROUND(I163*H163,2)</f>
        <v>229.19999999999999</v>
      </c>
      <c r="K163" s="223"/>
      <c r="L163" s="35"/>
      <c r="M163" s="224" t="s">
        <v>1</v>
      </c>
      <c r="N163" s="225" t="s">
        <v>38</v>
      </c>
      <c r="O163" s="226">
        <v>0.186</v>
      </c>
      <c r="P163" s="226">
        <f>O163*H163</f>
        <v>0.74399999999999999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229.19999999999999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229.19999999999999</v>
      </c>
      <c r="BL163" s="14" t="s">
        <v>288</v>
      </c>
      <c r="BM163" s="228" t="s">
        <v>2519</v>
      </c>
    </row>
    <row r="164" s="2" customFormat="1" ht="33" customHeight="1">
      <c r="A164" s="29"/>
      <c r="B164" s="30"/>
      <c r="C164" s="217" t="s">
        <v>418</v>
      </c>
      <c r="D164" s="217" t="s">
        <v>284</v>
      </c>
      <c r="E164" s="218" t="s">
        <v>980</v>
      </c>
      <c r="F164" s="219" t="s">
        <v>981</v>
      </c>
      <c r="G164" s="220" t="s">
        <v>287</v>
      </c>
      <c r="H164" s="221">
        <v>1.95</v>
      </c>
      <c r="I164" s="222">
        <v>103</v>
      </c>
      <c r="J164" s="222">
        <f>ROUND(I164*H164,2)</f>
        <v>200.84999999999999</v>
      </c>
      <c r="K164" s="223"/>
      <c r="L164" s="35"/>
      <c r="M164" s="224" t="s">
        <v>1</v>
      </c>
      <c r="N164" s="225" t="s">
        <v>38</v>
      </c>
      <c r="O164" s="226">
        <v>0.33300000000000002</v>
      </c>
      <c r="P164" s="226">
        <f>O164*H164</f>
        <v>0.64934999999999998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200.84999999999999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200.84999999999999</v>
      </c>
      <c r="BL164" s="14" t="s">
        <v>288</v>
      </c>
      <c r="BM164" s="228" t="s">
        <v>2520</v>
      </c>
    </row>
    <row r="165" s="12" customFormat="1" ht="22.8" customHeight="1">
      <c r="A165" s="12"/>
      <c r="B165" s="202"/>
      <c r="C165" s="203"/>
      <c r="D165" s="204" t="s">
        <v>72</v>
      </c>
      <c r="E165" s="215" t="s">
        <v>721</v>
      </c>
      <c r="F165" s="215" t="s">
        <v>722</v>
      </c>
      <c r="G165" s="203"/>
      <c r="H165" s="203"/>
      <c r="I165" s="203"/>
      <c r="J165" s="216">
        <f>BK165</f>
        <v>19278.290000000001</v>
      </c>
      <c r="K165" s="203"/>
      <c r="L165" s="207"/>
      <c r="M165" s="208"/>
      <c r="N165" s="209"/>
      <c r="O165" s="209"/>
      <c r="P165" s="210">
        <f>SUM(P166:P173)</f>
        <v>7.0465989999999996</v>
      </c>
      <c r="Q165" s="209"/>
      <c r="R165" s="210">
        <f>SUM(R166:R173)</f>
        <v>0</v>
      </c>
      <c r="S165" s="209"/>
      <c r="T165" s="211">
        <f>SUM(T166:T173)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2" t="s">
        <v>80</v>
      </c>
      <c r="AT165" s="213" t="s">
        <v>72</v>
      </c>
      <c r="AU165" s="213" t="s">
        <v>80</v>
      </c>
      <c r="AY165" s="212" t="s">
        <v>282</v>
      </c>
      <c r="BK165" s="214">
        <f>SUM(BK166:BK173)</f>
        <v>19278.290000000001</v>
      </c>
    </row>
    <row r="166" s="2" customFormat="1" ht="21.75" customHeight="1">
      <c r="A166" s="29"/>
      <c r="B166" s="30"/>
      <c r="C166" s="217" t="s">
        <v>422</v>
      </c>
      <c r="D166" s="217" t="s">
        <v>284</v>
      </c>
      <c r="E166" s="218" t="s">
        <v>724</v>
      </c>
      <c r="F166" s="219" t="s">
        <v>725</v>
      </c>
      <c r="G166" s="220" t="s">
        <v>429</v>
      </c>
      <c r="H166" s="221">
        <v>60.137</v>
      </c>
      <c r="I166" s="222">
        <v>42.700000000000003</v>
      </c>
      <c r="J166" s="222">
        <f>ROUND(I166*H166,2)</f>
        <v>2567.8499999999999</v>
      </c>
      <c r="K166" s="223"/>
      <c r="L166" s="35"/>
      <c r="M166" s="224" t="s">
        <v>1</v>
      </c>
      <c r="N166" s="225" t="s">
        <v>38</v>
      </c>
      <c r="O166" s="226">
        <v>0.029999999999999999</v>
      </c>
      <c r="P166" s="226">
        <f>O166*H166</f>
        <v>1.8041099999999999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2567.8499999999999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2567.8499999999999</v>
      </c>
      <c r="BL166" s="14" t="s">
        <v>288</v>
      </c>
      <c r="BM166" s="228" t="s">
        <v>726</v>
      </c>
    </row>
    <row r="167" s="2" customFormat="1" ht="21.75" customHeight="1">
      <c r="A167" s="29"/>
      <c r="B167" s="30"/>
      <c r="C167" s="217" t="s">
        <v>426</v>
      </c>
      <c r="D167" s="217" t="s">
        <v>284</v>
      </c>
      <c r="E167" s="218" t="s">
        <v>728</v>
      </c>
      <c r="F167" s="219" t="s">
        <v>729</v>
      </c>
      <c r="G167" s="220" t="s">
        <v>429</v>
      </c>
      <c r="H167" s="221">
        <v>581.46299999999997</v>
      </c>
      <c r="I167" s="222">
        <v>9.6300000000000008</v>
      </c>
      <c r="J167" s="222">
        <f>ROUND(I167*H167,2)</f>
        <v>5599.4899999999998</v>
      </c>
      <c r="K167" s="223"/>
      <c r="L167" s="35"/>
      <c r="M167" s="224" t="s">
        <v>1</v>
      </c>
      <c r="N167" s="225" t="s">
        <v>38</v>
      </c>
      <c r="O167" s="226">
        <v>0.002</v>
      </c>
      <c r="P167" s="226">
        <f>O167*H167</f>
        <v>1.1629259999999999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5599.4899999999998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5599.4899999999998</v>
      </c>
      <c r="BL167" s="14" t="s">
        <v>288</v>
      </c>
      <c r="BM167" s="228" t="s">
        <v>730</v>
      </c>
    </row>
    <row r="168" s="2" customFormat="1" ht="21.75" customHeight="1">
      <c r="A168" s="29"/>
      <c r="B168" s="30"/>
      <c r="C168" s="217" t="s">
        <v>431</v>
      </c>
      <c r="D168" s="217" t="s">
        <v>284</v>
      </c>
      <c r="E168" s="218" t="s">
        <v>732</v>
      </c>
      <c r="F168" s="219" t="s">
        <v>733</v>
      </c>
      <c r="G168" s="220" t="s">
        <v>429</v>
      </c>
      <c r="H168" s="221">
        <v>5.3840000000000003</v>
      </c>
      <c r="I168" s="222">
        <v>48</v>
      </c>
      <c r="J168" s="222">
        <f>ROUND(I168*H168,2)</f>
        <v>258.43000000000001</v>
      </c>
      <c r="K168" s="223"/>
      <c r="L168" s="35"/>
      <c r="M168" s="224" t="s">
        <v>1</v>
      </c>
      <c r="N168" s="225" t="s">
        <v>38</v>
      </c>
      <c r="O168" s="226">
        <v>0.032000000000000001</v>
      </c>
      <c r="P168" s="226">
        <f>O168*H168</f>
        <v>0.17228800000000002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258.43000000000001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258.43000000000001</v>
      </c>
      <c r="BL168" s="14" t="s">
        <v>288</v>
      </c>
      <c r="BM168" s="228" t="s">
        <v>734</v>
      </c>
    </row>
    <row r="169" s="2" customFormat="1" ht="21.75" customHeight="1">
      <c r="A169" s="29"/>
      <c r="B169" s="30"/>
      <c r="C169" s="217" t="s">
        <v>435</v>
      </c>
      <c r="D169" s="217" t="s">
        <v>284</v>
      </c>
      <c r="E169" s="218" t="s">
        <v>736</v>
      </c>
      <c r="F169" s="219" t="s">
        <v>737</v>
      </c>
      <c r="G169" s="220" t="s">
        <v>429</v>
      </c>
      <c r="H169" s="221">
        <v>53.840000000000003</v>
      </c>
      <c r="I169" s="222">
        <v>12.300000000000001</v>
      </c>
      <c r="J169" s="222">
        <f>ROUND(I169*H169,2)</f>
        <v>662.23000000000002</v>
      </c>
      <c r="K169" s="223"/>
      <c r="L169" s="35"/>
      <c r="M169" s="224" t="s">
        <v>1</v>
      </c>
      <c r="N169" s="225" t="s">
        <v>38</v>
      </c>
      <c r="O169" s="226">
        <v>0.0030000000000000001</v>
      </c>
      <c r="P169" s="226">
        <f>O169*H169</f>
        <v>0.16152000000000003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662.23000000000002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662.23000000000002</v>
      </c>
      <c r="BL169" s="14" t="s">
        <v>288</v>
      </c>
      <c r="BM169" s="228" t="s">
        <v>738</v>
      </c>
    </row>
    <row r="170" s="2" customFormat="1" ht="21.75" customHeight="1">
      <c r="A170" s="29"/>
      <c r="B170" s="30"/>
      <c r="C170" s="217" t="s">
        <v>439</v>
      </c>
      <c r="D170" s="217" t="s">
        <v>284</v>
      </c>
      <c r="E170" s="218" t="s">
        <v>740</v>
      </c>
      <c r="F170" s="219" t="s">
        <v>741</v>
      </c>
      <c r="G170" s="220" t="s">
        <v>429</v>
      </c>
      <c r="H170" s="221">
        <v>22.806999999999999</v>
      </c>
      <c r="I170" s="222">
        <v>165</v>
      </c>
      <c r="J170" s="222">
        <f>ROUND(I170*H170,2)</f>
        <v>3763.1599999999999</v>
      </c>
      <c r="K170" s="223"/>
      <c r="L170" s="35"/>
      <c r="M170" s="224" t="s">
        <v>1</v>
      </c>
      <c r="N170" s="225" t="s">
        <v>38</v>
      </c>
      <c r="O170" s="226">
        <v>0.159</v>
      </c>
      <c r="P170" s="226">
        <f>O170*H170</f>
        <v>3.6263129999999997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3763.1599999999999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3763.1599999999999</v>
      </c>
      <c r="BL170" s="14" t="s">
        <v>288</v>
      </c>
      <c r="BM170" s="228" t="s">
        <v>742</v>
      </c>
    </row>
    <row r="171" s="2" customFormat="1" ht="16.5" customHeight="1">
      <c r="A171" s="29"/>
      <c r="B171" s="30"/>
      <c r="C171" s="217" t="s">
        <v>443</v>
      </c>
      <c r="D171" s="217" t="s">
        <v>284</v>
      </c>
      <c r="E171" s="218" t="s">
        <v>744</v>
      </c>
      <c r="F171" s="219" t="s">
        <v>745</v>
      </c>
      <c r="G171" s="220" t="s">
        <v>429</v>
      </c>
      <c r="H171" s="221">
        <v>19.907</v>
      </c>
      <c r="I171" s="222">
        <v>11.1</v>
      </c>
      <c r="J171" s="222">
        <f>ROUND(I171*H171,2)</f>
        <v>220.97</v>
      </c>
      <c r="K171" s="223"/>
      <c r="L171" s="35"/>
      <c r="M171" s="224" t="s">
        <v>1</v>
      </c>
      <c r="N171" s="225" t="s">
        <v>38</v>
      </c>
      <c r="O171" s="226">
        <v>0.0060000000000000001</v>
      </c>
      <c r="P171" s="226">
        <f>O171*H171</f>
        <v>0.11944200000000001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220.97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220.97</v>
      </c>
      <c r="BL171" s="14" t="s">
        <v>288</v>
      </c>
      <c r="BM171" s="228" t="s">
        <v>746</v>
      </c>
    </row>
    <row r="172" s="2" customFormat="1" ht="44.25" customHeight="1">
      <c r="A172" s="29"/>
      <c r="B172" s="30"/>
      <c r="C172" s="217" t="s">
        <v>447</v>
      </c>
      <c r="D172" s="217" t="s">
        <v>284</v>
      </c>
      <c r="E172" s="218" t="s">
        <v>748</v>
      </c>
      <c r="F172" s="219" t="s">
        <v>749</v>
      </c>
      <c r="G172" s="220" t="s">
        <v>429</v>
      </c>
      <c r="H172" s="221">
        <v>20.114999999999998</v>
      </c>
      <c r="I172" s="222">
        <v>253</v>
      </c>
      <c r="J172" s="222">
        <f>ROUND(I172*H172,2)</f>
        <v>5089.1000000000004</v>
      </c>
      <c r="K172" s="223"/>
      <c r="L172" s="35"/>
      <c r="M172" s="224" t="s">
        <v>1</v>
      </c>
      <c r="N172" s="225" t="s">
        <v>38</v>
      </c>
      <c r="O172" s="226">
        <v>0</v>
      </c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5089.1000000000004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5089.1000000000004</v>
      </c>
      <c r="BL172" s="14" t="s">
        <v>288</v>
      </c>
      <c r="BM172" s="228" t="s">
        <v>750</v>
      </c>
    </row>
    <row r="173" s="2" customFormat="1" ht="44.25" customHeight="1">
      <c r="A173" s="29"/>
      <c r="B173" s="30"/>
      <c r="C173" s="217" t="s">
        <v>451</v>
      </c>
      <c r="D173" s="217" t="s">
        <v>284</v>
      </c>
      <c r="E173" s="218" t="s">
        <v>752</v>
      </c>
      <c r="F173" s="219" t="s">
        <v>753</v>
      </c>
      <c r="G173" s="220" t="s">
        <v>429</v>
      </c>
      <c r="H173" s="221">
        <v>2.2120000000000002</v>
      </c>
      <c r="I173" s="222">
        <v>505</v>
      </c>
      <c r="J173" s="222">
        <f>ROUND(I173*H173,2)</f>
        <v>1117.06</v>
      </c>
      <c r="K173" s="223"/>
      <c r="L173" s="35"/>
      <c r="M173" s="224" t="s">
        <v>1</v>
      </c>
      <c r="N173" s="225" t="s">
        <v>38</v>
      </c>
      <c r="O173" s="226">
        <v>0</v>
      </c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1117.06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1117.06</v>
      </c>
      <c r="BL173" s="14" t="s">
        <v>288</v>
      </c>
      <c r="BM173" s="228" t="s">
        <v>754</v>
      </c>
    </row>
    <row r="174" s="12" customFormat="1" ht="22.8" customHeight="1">
      <c r="A174" s="12"/>
      <c r="B174" s="202"/>
      <c r="C174" s="203"/>
      <c r="D174" s="204" t="s">
        <v>72</v>
      </c>
      <c r="E174" s="215" t="s">
        <v>755</v>
      </c>
      <c r="F174" s="215" t="s">
        <v>756</v>
      </c>
      <c r="G174" s="203"/>
      <c r="H174" s="203"/>
      <c r="I174" s="203"/>
      <c r="J174" s="216">
        <f>BK174</f>
        <v>5460.96</v>
      </c>
      <c r="K174" s="203"/>
      <c r="L174" s="207"/>
      <c r="M174" s="208"/>
      <c r="N174" s="209"/>
      <c r="O174" s="209"/>
      <c r="P174" s="210">
        <f>P175</f>
        <v>5.5279620000000005</v>
      </c>
      <c r="Q174" s="209"/>
      <c r="R174" s="210">
        <f>R175</f>
        <v>0</v>
      </c>
      <c r="S174" s="209"/>
      <c r="T174" s="211">
        <f>T175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2" t="s">
        <v>80</v>
      </c>
      <c r="AT174" s="213" t="s">
        <v>72</v>
      </c>
      <c r="AU174" s="213" t="s">
        <v>80</v>
      </c>
      <c r="AY174" s="212" t="s">
        <v>282</v>
      </c>
      <c r="BK174" s="214">
        <f>BK175</f>
        <v>5460.96</v>
      </c>
    </row>
    <row r="175" s="2" customFormat="1" ht="33" customHeight="1">
      <c r="A175" s="29"/>
      <c r="B175" s="30"/>
      <c r="C175" s="217" t="s">
        <v>455</v>
      </c>
      <c r="D175" s="217" t="s">
        <v>284</v>
      </c>
      <c r="E175" s="218" t="s">
        <v>2521</v>
      </c>
      <c r="F175" s="219" t="s">
        <v>2522</v>
      </c>
      <c r="G175" s="220" t="s">
        <v>429</v>
      </c>
      <c r="H175" s="221">
        <v>83.757000000000005</v>
      </c>
      <c r="I175" s="222">
        <v>65.200000000000003</v>
      </c>
      <c r="J175" s="222">
        <f>ROUND(I175*H175,2)</f>
        <v>5460.96</v>
      </c>
      <c r="K175" s="223"/>
      <c r="L175" s="35"/>
      <c r="M175" s="240" t="s">
        <v>1</v>
      </c>
      <c r="N175" s="241" t="s">
        <v>38</v>
      </c>
      <c r="O175" s="242">
        <v>0.066000000000000003</v>
      </c>
      <c r="P175" s="242">
        <f>O175*H175</f>
        <v>5.5279620000000005</v>
      </c>
      <c r="Q175" s="242">
        <v>0</v>
      </c>
      <c r="R175" s="242">
        <f>Q175*H175</f>
        <v>0</v>
      </c>
      <c r="S175" s="242">
        <v>0</v>
      </c>
      <c r="T175" s="243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5460.96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5460.96</v>
      </c>
      <c r="BL175" s="14" t="s">
        <v>288</v>
      </c>
      <c r="BM175" s="228" t="s">
        <v>2523</v>
      </c>
    </row>
    <row r="176" s="2" customFormat="1" ht="6.96" customHeight="1">
      <c r="A176" s="29"/>
      <c r="B176" s="56"/>
      <c r="C176" s="57"/>
      <c r="D176" s="57"/>
      <c r="E176" s="57"/>
      <c r="F176" s="57"/>
      <c r="G176" s="57"/>
      <c r="H176" s="57"/>
      <c r="I176" s="57"/>
      <c r="J176" s="57"/>
      <c r="K176" s="57"/>
      <c r="L176" s="35"/>
      <c r="M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</row>
  </sheetData>
  <sheetProtection sheet="1" autoFilter="0" formatColumns="0" formatRows="0" objects="1" scenarios="1" spinCount="100000" saltValue="qHP3TfAevdEoqDvKxBCkJtw9e83nZIZOKKzxzj5tcA7NCX4v+AU1PkQUk43jRc7XTKJYRZN7+VdShe8M5XTPtQ==" hashValue="Kq742QC0C6BHtdkOjuKOfZ+CJkTrNG1T5KzPLdx+i8E5KKIs6hpUEmpKXvJo85wDAB1uMX3j4r5Nj8ntLRr3KQ==" algorithmName="SHA-512" password="CC35"/>
  <autoFilter ref="C125:K17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202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2524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2525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ROUND(J146, 2)</f>
        <v>11458014.789999999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ROUND((SUM(BE146:BE408)),  2)</f>
        <v>11458014.789999999</v>
      </c>
      <c r="G35" s="29"/>
      <c r="H35" s="29"/>
      <c r="I35" s="155">
        <v>0.20999999999999999</v>
      </c>
      <c r="J35" s="154">
        <f>ROUND(((SUM(BE146:BE408))*I35),  2)</f>
        <v>2406183.1099999999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ROUND((SUM(BF146:BF408)),  2)</f>
        <v>0</v>
      </c>
      <c r="G36" s="29"/>
      <c r="H36" s="29"/>
      <c r="I36" s="155">
        <v>0.14999999999999999</v>
      </c>
      <c r="J36" s="154">
        <f>ROUND(((SUM(BF146:BF408))*I36),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ROUND((SUM(BG146:BG408)),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ROUND((SUM(BH146:BH408)),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ROUND((SUM(BI146:BI408)),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13864197.899999999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2524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005-1 - SO 05.01 - Objekt ČOV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J146</f>
        <v>11458014.789999999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J147</f>
        <v>10130110.27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J148</f>
        <v>2166771.2199999997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J183</f>
        <v>218604.60000000001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J193</f>
        <v>4531797.6699999999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J211</f>
        <v>247119.83000000005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1825</v>
      </c>
      <c r="E104" s="187"/>
      <c r="F104" s="187"/>
      <c r="G104" s="187"/>
      <c r="H104" s="187"/>
      <c r="I104" s="187"/>
      <c r="J104" s="188">
        <f>J224</f>
        <v>1331059.2500000002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J255</f>
        <v>298607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J266</f>
        <v>469990.09999999998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264</v>
      </c>
      <c r="E107" s="187"/>
      <c r="F107" s="187"/>
      <c r="G107" s="187"/>
      <c r="H107" s="187"/>
      <c r="I107" s="187"/>
      <c r="J107" s="188">
        <f>J293</f>
        <v>866160.59999999998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79"/>
      <c r="C108" s="180"/>
      <c r="D108" s="181" t="s">
        <v>1826</v>
      </c>
      <c r="E108" s="182"/>
      <c r="F108" s="182"/>
      <c r="G108" s="182"/>
      <c r="H108" s="182"/>
      <c r="I108" s="182"/>
      <c r="J108" s="183">
        <f>J295</f>
        <v>1316937.3999999999</v>
      </c>
      <c r="K108" s="180"/>
      <c r="L108" s="184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85"/>
      <c r="C109" s="123"/>
      <c r="D109" s="186" t="s">
        <v>1827</v>
      </c>
      <c r="E109" s="187"/>
      <c r="F109" s="187"/>
      <c r="G109" s="187"/>
      <c r="H109" s="187"/>
      <c r="I109" s="187"/>
      <c r="J109" s="188">
        <f>J296</f>
        <v>69128.119999999995</v>
      </c>
      <c r="K109" s="123"/>
      <c r="L109" s="18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5"/>
      <c r="C110" s="123"/>
      <c r="D110" s="186" t="s">
        <v>1828</v>
      </c>
      <c r="E110" s="187"/>
      <c r="F110" s="187"/>
      <c r="G110" s="187"/>
      <c r="H110" s="187"/>
      <c r="I110" s="187"/>
      <c r="J110" s="188">
        <f>J306</f>
        <v>59053.550000000003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85"/>
      <c r="C111" s="123"/>
      <c r="D111" s="186" t="s">
        <v>2526</v>
      </c>
      <c r="E111" s="187"/>
      <c r="F111" s="187"/>
      <c r="G111" s="187"/>
      <c r="H111" s="187"/>
      <c r="I111" s="187"/>
      <c r="J111" s="188">
        <f>J316</f>
        <v>47392.480000000003</v>
      </c>
      <c r="K111" s="123"/>
      <c r="L111" s="189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5"/>
      <c r="C112" s="123"/>
      <c r="D112" s="186" t="s">
        <v>2527</v>
      </c>
      <c r="E112" s="187"/>
      <c r="F112" s="187"/>
      <c r="G112" s="187"/>
      <c r="H112" s="187"/>
      <c r="I112" s="187"/>
      <c r="J112" s="188">
        <f>J321</f>
        <v>14917.58</v>
      </c>
      <c r="K112" s="123"/>
      <c r="L112" s="18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85"/>
      <c r="C113" s="123"/>
      <c r="D113" s="186" t="s">
        <v>2528</v>
      </c>
      <c r="E113" s="187"/>
      <c r="F113" s="187"/>
      <c r="G113" s="187"/>
      <c r="H113" s="187"/>
      <c r="I113" s="187"/>
      <c r="J113" s="188">
        <f>J327</f>
        <v>87702.119999999995</v>
      </c>
      <c r="K113" s="123"/>
      <c r="L113" s="18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85"/>
      <c r="C114" s="123"/>
      <c r="D114" s="186" t="s">
        <v>2529</v>
      </c>
      <c r="E114" s="187"/>
      <c r="F114" s="187"/>
      <c r="G114" s="187"/>
      <c r="H114" s="187"/>
      <c r="I114" s="187"/>
      <c r="J114" s="188">
        <f>J337</f>
        <v>74181.389999999999</v>
      </c>
      <c r="K114" s="123"/>
      <c r="L114" s="189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85"/>
      <c r="C115" s="123"/>
      <c r="D115" s="186" t="s">
        <v>2530</v>
      </c>
      <c r="E115" s="187"/>
      <c r="F115" s="187"/>
      <c r="G115" s="187"/>
      <c r="H115" s="187"/>
      <c r="I115" s="187"/>
      <c r="J115" s="188">
        <f>J341</f>
        <v>33662.5</v>
      </c>
      <c r="K115" s="123"/>
      <c r="L115" s="189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85"/>
      <c r="C116" s="123"/>
      <c r="D116" s="186" t="s">
        <v>2531</v>
      </c>
      <c r="E116" s="187"/>
      <c r="F116" s="187"/>
      <c r="G116" s="187"/>
      <c r="H116" s="187"/>
      <c r="I116" s="187"/>
      <c r="J116" s="188">
        <f>J348</f>
        <v>135892.19</v>
      </c>
      <c r="K116" s="123"/>
      <c r="L116" s="189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85"/>
      <c r="C117" s="123"/>
      <c r="D117" s="186" t="s">
        <v>2532</v>
      </c>
      <c r="E117" s="187"/>
      <c r="F117" s="187"/>
      <c r="G117" s="187"/>
      <c r="H117" s="187"/>
      <c r="I117" s="187"/>
      <c r="J117" s="188">
        <f>J357</f>
        <v>114348.26</v>
      </c>
      <c r="K117" s="123"/>
      <c r="L117" s="189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85"/>
      <c r="C118" s="123"/>
      <c r="D118" s="186" t="s">
        <v>2533</v>
      </c>
      <c r="E118" s="187"/>
      <c r="F118" s="187"/>
      <c r="G118" s="187"/>
      <c r="H118" s="187"/>
      <c r="I118" s="187"/>
      <c r="J118" s="188">
        <f>J368</f>
        <v>435795.07000000001</v>
      </c>
      <c r="K118" s="123"/>
      <c r="L118" s="189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85"/>
      <c r="C119" s="123"/>
      <c r="D119" s="186" t="s">
        <v>2534</v>
      </c>
      <c r="E119" s="187"/>
      <c r="F119" s="187"/>
      <c r="G119" s="187"/>
      <c r="H119" s="187"/>
      <c r="I119" s="187"/>
      <c r="J119" s="188">
        <f>J381</f>
        <v>49785.25</v>
      </c>
      <c r="K119" s="123"/>
      <c r="L119" s="189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85"/>
      <c r="C120" s="123"/>
      <c r="D120" s="186" t="s">
        <v>2535</v>
      </c>
      <c r="E120" s="187"/>
      <c r="F120" s="187"/>
      <c r="G120" s="187"/>
      <c r="H120" s="187"/>
      <c r="I120" s="187"/>
      <c r="J120" s="188">
        <f>J386</f>
        <v>85004.62999999999</v>
      </c>
      <c r="K120" s="123"/>
      <c r="L120" s="189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85"/>
      <c r="C121" s="123"/>
      <c r="D121" s="186" t="s">
        <v>2536</v>
      </c>
      <c r="E121" s="187"/>
      <c r="F121" s="187"/>
      <c r="G121" s="187"/>
      <c r="H121" s="187"/>
      <c r="I121" s="187"/>
      <c r="J121" s="188">
        <f>J391</f>
        <v>100206.17999999999</v>
      </c>
      <c r="K121" s="123"/>
      <c r="L121" s="189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85"/>
      <c r="C122" s="123"/>
      <c r="D122" s="186" t="s">
        <v>2537</v>
      </c>
      <c r="E122" s="187"/>
      <c r="F122" s="187"/>
      <c r="G122" s="187"/>
      <c r="H122" s="187"/>
      <c r="I122" s="187"/>
      <c r="J122" s="188">
        <f>J397</f>
        <v>9868.0799999999999</v>
      </c>
      <c r="K122" s="123"/>
      <c r="L122" s="189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9" customFormat="1" ht="24.96" customHeight="1">
      <c r="A123" s="9"/>
      <c r="B123" s="179"/>
      <c r="C123" s="180"/>
      <c r="D123" s="181" t="s">
        <v>265</v>
      </c>
      <c r="E123" s="182"/>
      <c r="F123" s="182"/>
      <c r="G123" s="182"/>
      <c r="H123" s="182"/>
      <c r="I123" s="182"/>
      <c r="J123" s="183">
        <f>J401</f>
        <v>10967.119999999999</v>
      </c>
      <c r="K123" s="180"/>
      <c r="L123" s="184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</row>
    <row r="124" s="10" customFormat="1" ht="19.92" customHeight="1">
      <c r="A124" s="10"/>
      <c r="B124" s="185"/>
      <c r="C124" s="123"/>
      <c r="D124" s="186" t="s">
        <v>266</v>
      </c>
      <c r="E124" s="187"/>
      <c r="F124" s="187"/>
      <c r="G124" s="187"/>
      <c r="H124" s="187"/>
      <c r="I124" s="187"/>
      <c r="J124" s="188">
        <f>J402</f>
        <v>10967.119999999999</v>
      </c>
      <c r="K124" s="123"/>
      <c r="L124" s="189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2" customFormat="1" ht="21.84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6.96" customHeight="1">
      <c r="A126" s="29"/>
      <c r="B126" s="56"/>
      <c r="C126" s="57"/>
      <c r="D126" s="57"/>
      <c r="E126" s="57"/>
      <c r="F126" s="57"/>
      <c r="G126" s="57"/>
      <c r="H126" s="57"/>
      <c r="I126" s="57"/>
      <c r="J126" s="57"/>
      <c r="K126" s="57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30" s="2" customFormat="1" ht="6.96" customHeight="1">
      <c r="A130" s="29"/>
      <c r="B130" s="58"/>
      <c r="C130" s="59"/>
      <c r="D130" s="59"/>
      <c r="E130" s="59"/>
      <c r="F130" s="59"/>
      <c r="G130" s="59"/>
      <c r="H130" s="59"/>
      <c r="I130" s="59"/>
      <c r="J130" s="59"/>
      <c r="K130" s="59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2" customFormat="1" ht="24.96" customHeight="1">
      <c r="A131" s="29"/>
      <c r="B131" s="30"/>
      <c r="C131" s="20" t="s">
        <v>267</v>
      </c>
      <c r="D131" s="31"/>
      <c r="E131" s="31"/>
      <c r="F131" s="31"/>
      <c r="G131" s="31"/>
      <c r="H131" s="31"/>
      <c r="I131" s="31"/>
      <c r="J131" s="31"/>
      <c r="K131" s="31"/>
      <c r="L131" s="53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="2" customFormat="1" ht="6.96" customHeight="1">
      <c r="A132" s="29"/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53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="2" customFormat="1" ht="12" customHeight="1">
      <c r="A133" s="29"/>
      <c r="B133" s="30"/>
      <c r="C133" s="26" t="s">
        <v>14</v>
      </c>
      <c r="D133" s="31"/>
      <c r="E133" s="31"/>
      <c r="F133" s="31"/>
      <c r="G133" s="31"/>
      <c r="H133" s="31"/>
      <c r="I133" s="31"/>
      <c r="J133" s="31"/>
      <c r="K133" s="31"/>
      <c r="L133" s="53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="2" customFormat="1" ht="26.25" customHeight="1">
      <c r="A134" s="29"/>
      <c r="B134" s="30"/>
      <c r="C134" s="31"/>
      <c r="D134" s="31"/>
      <c r="E134" s="174" t="str">
        <f>E7</f>
        <v>Kanalizace a ČOV pro obec Horní Kruty, místní část Dolní Kruty, Přestavlky a Bohouňovice II</v>
      </c>
      <c r="F134" s="26"/>
      <c r="G134" s="26"/>
      <c r="H134" s="26"/>
      <c r="I134" s="31"/>
      <c r="J134" s="31"/>
      <c r="K134" s="31"/>
      <c r="L134" s="53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="1" customFormat="1" ht="12" customHeight="1">
      <c r="B135" s="18"/>
      <c r="C135" s="26" t="s">
        <v>246</v>
      </c>
      <c r="D135" s="19"/>
      <c r="E135" s="19"/>
      <c r="F135" s="19"/>
      <c r="G135" s="19"/>
      <c r="H135" s="19"/>
      <c r="I135" s="19"/>
      <c r="J135" s="19"/>
      <c r="K135" s="19"/>
      <c r="L135" s="17"/>
    </row>
    <row r="136" s="2" customFormat="1" ht="16.5" customHeight="1">
      <c r="A136" s="29"/>
      <c r="B136" s="30"/>
      <c r="C136" s="31"/>
      <c r="D136" s="31"/>
      <c r="E136" s="174" t="s">
        <v>2524</v>
      </c>
      <c r="F136" s="31"/>
      <c r="G136" s="31"/>
      <c r="H136" s="31"/>
      <c r="I136" s="31"/>
      <c r="J136" s="31"/>
      <c r="K136" s="31"/>
      <c r="L136" s="53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="2" customFormat="1" ht="12" customHeight="1">
      <c r="A137" s="29"/>
      <c r="B137" s="30"/>
      <c r="C137" s="26" t="s">
        <v>248</v>
      </c>
      <c r="D137" s="31"/>
      <c r="E137" s="31"/>
      <c r="F137" s="31"/>
      <c r="G137" s="31"/>
      <c r="H137" s="31"/>
      <c r="I137" s="31"/>
      <c r="J137" s="31"/>
      <c r="K137" s="31"/>
      <c r="L137" s="53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="2" customFormat="1" ht="16.5" customHeight="1">
      <c r="A138" s="29"/>
      <c r="B138" s="30"/>
      <c r="C138" s="31"/>
      <c r="D138" s="31"/>
      <c r="E138" s="66" t="str">
        <f>E11</f>
        <v>005-1 - SO 05.01 - Objekt ČOV</v>
      </c>
      <c r="F138" s="31"/>
      <c r="G138" s="31"/>
      <c r="H138" s="31"/>
      <c r="I138" s="31"/>
      <c r="J138" s="31"/>
      <c r="K138" s="31"/>
      <c r="L138" s="53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="2" customFormat="1" ht="6.96" customHeight="1">
      <c r="A139" s="29"/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53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="2" customFormat="1" ht="12" customHeight="1">
      <c r="A140" s="29"/>
      <c r="B140" s="30"/>
      <c r="C140" s="26" t="s">
        <v>18</v>
      </c>
      <c r="D140" s="31"/>
      <c r="E140" s="31"/>
      <c r="F140" s="23" t="str">
        <f>F14</f>
        <v>Horní Kruty, místní část Dolní Kruty, Přestavlky a</v>
      </c>
      <c r="G140" s="31"/>
      <c r="H140" s="31"/>
      <c r="I140" s="26" t="s">
        <v>20</v>
      </c>
      <c r="J140" s="69" t="str">
        <f>IF(J14="","",J14)</f>
        <v>10. 2. 2021</v>
      </c>
      <c r="K140" s="31"/>
      <c r="L140" s="53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="2" customFormat="1" ht="6.96" customHeight="1">
      <c r="A141" s="29"/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53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="2" customFormat="1" ht="40.05" customHeight="1">
      <c r="A142" s="29"/>
      <c r="B142" s="30"/>
      <c r="C142" s="26" t="s">
        <v>22</v>
      </c>
      <c r="D142" s="31"/>
      <c r="E142" s="31"/>
      <c r="F142" s="23" t="str">
        <f>E17</f>
        <v>Obec Horní Kruty</v>
      </c>
      <c r="G142" s="31"/>
      <c r="H142" s="31"/>
      <c r="I142" s="26" t="s">
        <v>28</v>
      </c>
      <c r="J142" s="27" t="str">
        <f>E23</f>
        <v>Vodohospodářské inženýrské služby a.s.</v>
      </c>
      <c r="K142" s="31"/>
      <c r="L142" s="53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3" s="2" customFormat="1" ht="15.15" customHeight="1">
      <c r="A143" s="29"/>
      <c r="B143" s="30"/>
      <c r="C143" s="26" t="s">
        <v>26</v>
      </c>
      <c r="D143" s="31"/>
      <c r="E143" s="31"/>
      <c r="F143" s="23" t="str">
        <f>IF(E20="","",E20)</f>
        <v xml:space="preserve"> </v>
      </c>
      <c r="G143" s="31"/>
      <c r="H143" s="31"/>
      <c r="I143" s="26" t="s">
        <v>31</v>
      </c>
      <c r="J143" s="27" t="str">
        <f>E26</f>
        <v xml:space="preserve"> </v>
      </c>
      <c r="K143" s="31"/>
      <c r="L143" s="53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  <row r="144" s="2" customFormat="1" ht="10.32" customHeight="1">
      <c r="A144" s="29"/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53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  <row r="145" s="11" customFormat="1" ht="29.28" customHeight="1">
      <c r="A145" s="190"/>
      <c r="B145" s="191"/>
      <c r="C145" s="192" t="s">
        <v>268</v>
      </c>
      <c r="D145" s="193" t="s">
        <v>58</v>
      </c>
      <c r="E145" s="193" t="s">
        <v>54</v>
      </c>
      <c r="F145" s="193" t="s">
        <v>55</v>
      </c>
      <c r="G145" s="193" t="s">
        <v>269</v>
      </c>
      <c r="H145" s="193" t="s">
        <v>270</v>
      </c>
      <c r="I145" s="193" t="s">
        <v>271</v>
      </c>
      <c r="J145" s="194" t="s">
        <v>252</v>
      </c>
      <c r="K145" s="195" t="s">
        <v>272</v>
      </c>
      <c r="L145" s="196"/>
      <c r="M145" s="90" t="s">
        <v>1</v>
      </c>
      <c r="N145" s="91" t="s">
        <v>37</v>
      </c>
      <c r="O145" s="91" t="s">
        <v>273</v>
      </c>
      <c r="P145" s="91" t="s">
        <v>274</v>
      </c>
      <c r="Q145" s="91" t="s">
        <v>275</v>
      </c>
      <c r="R145" s="91" t="s">
        <v>276</v>
      </c>
      <c r="S145" s="91" t="s">
        <v>277</v>
      </c>
      <c r="T145" s="92" t="s">
        <v>278</v>
      </c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</row>
    <row r="146" s="2" customFormat="1" ht="22.8" customHeight="1">
      <c r="A146" s="29"/>
      <c r="B146" s="30"/>
      <c r="C146" s="97" t="s">
        <v>279</v>
      </c>
      <c r="D146" s="31"/>
      <c r="E146" s="31"/>
      <c r="F146" s="31"/>
      <c r="G146" s="31"/>
      <c r="H146" s="31"/>
      <c r="I146" s="31"/>
      <c r="J146" s="197">
        <f>BK146</f>
        <v>11458014.789999999</v>
      </c>
      <c r="K146" s="31"/>
      <c r="L146" s="35"/>
      <c r="M146" s="93"/>
      <c r="N146" s="198"/>
      <c r="O146" s="94"/>
      <c r="P146" s="199">
        <f>P147+P295+P401</f>
        <v>10122.758734000005</v>
      </c>
      <c r="Q146" s="94"/>
      <c r="R146" s="199">
        <f>R147+R295+R401</f>
        <v>1314.3560785599998</v>
      </c>
      <c r="S146" s="94"/>
      <c r="T146" s="200">
        <f>T147+T295+T401</f>
        <v>1.7001500000000003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T146" s="14" t="s">
        <v>72</v>
      </c>
      <c r="AU146" s="14" t="s">
        <v>254</v>
      </c>
      <c r="BK146" s="201">
        <f>BK147+BK295+BK401</f>
        <v>11458014.789999999</v>
      </c>
    </row>
    <row r="147" s="12" customFormat="1" ht="25.92" customHeight="1">
      <c r="A147" s="12"/>
      <c r="B147" s="202"/>
      <c r="C147" s="203"/>
      <c r="D147" s="204" t="s">
        <v>72</v>
      </c>
      <c r="E147" s="205" t="s">
        <v>280</v>
      </c>
      <c r="F147" s="205" t="s">
        <v>281</v>
      </c>
      <c r="G147" s="203"/>
      <c r="H147" s="203"/>
      <c r="I147" s="203"/>
      <c r="J147" s="206">
        <f>BK147</f>
        <v>10130110.27</v>
      </c>
      <c r="K147" s="203"/>
      <c r="L147" s="207"/>
      <c r="M147" s="208"/>
      <c r="N147" s="209"/>
      <c r="O147" s="209"/>
      <c r="P147" s="210">
        <f>P148+P183+P193+P211+P224+P255+P266+P293</f>
        <v>9335.7055270000037</v>
      </c>
      <c r="Q147" s="209"/>
      <c r="R147" s="210">
        <f>R148+R183+R193+R211+R224+R255+R266+R293</f>
        <v>1296.3157983499998</v>
      </c>
      <c r="S147" s="209"/>
      <c r="T147" s="211">
        <f>T148+T183+T193+T211+T224+T255+T266+T293</f>
        <v>1.7001500000000003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2" t="s">
        <v>80</v>
      </c>
      <c r="AT147" s="213" t="s">
        <v>72</v>
      </c>
      <c r="AU147" s="213" t="s">
        <v>73</v>
      </c>
      <c r="AY147" s="212" t="s">
        <v>282</v>
      </c>
      <c r="BK147" s="214">
        <f>BK148+BK183+BK193+BK211+BK224+BK255+BK266+BK293</f>
        <v>10130110.27</v>
      </c>
    </row>
    <row r="148" s="12" customFormat="1" ht="22.8" customHeight="1">
      <c r="A148" s="12"/>
      <c r="B148" s="202"/>
      <c r="C148" s="203"/>
      <c r="D148" s="204" t="s">
        <v>72</v>
      </c>
      <c r="E148" s="215" t="s">
        <v>80</v>
      </c>
      <c r="F148" s="215" t="s">
        <v>283</v>
      </c>
      <c r="G148" s="203"/>
      <c r="H148" s="203"/>
      <c r="I148" s="203"/>
      <c r="J148" s="216">
        <f>BK148</f>
        <v>2166771.2199999997</v>
      </c>
      <c r="K148" s="203"/>
      <c r="L148" s="207"/>
      <c r="M148" s="208"/>
      <c r="N148" s="209"/>
      <c r="O148" s="209"/>
      <c r="P148" s="210">
        <f>SUM(P149:P182)</f>
        <v>2235.3493700000004</v>
      </c>
      <c r="Q148" s="209"/>
      <c r="R148" s="210">
        <f>SUM(R149:R182)</f>
        <v>0.37029999999999996</v>
      </c>
      <c r="S148" s="209"/>
      <c r="T148" s="211">
        <f>SUM(T149:T182)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2" t="s">
        <v>80</v>
      </c>
      <c r="AT148" s="213" t="s">
        <v>72</v>
      </c>
      <c r="AU148" s="213" t="s">
        <v>80</v>
      </c>
      <c r="AY148" s="212" t="s">
        <v>282</v>
      </c>
      <c r="BK148" s="214">
        <f>SUM(BK149:BK182)</f>
        <v>2166771.2199999997</v>
      </c>
    </row>
    <row r="149" s="2" customFormat="1" ht="16.5" customHeight="1">
      <c r="A149" s="29"/>
      <c r="B149" s="30"/>
      <c r="C149" s="217" t="s">
        <v>80</v>
      </c>
      <c r="D149" s="217" t="s">
        <v>284</v>
      </c>
      <c r="E149" s="218" t="s">
        <v>320</v>
      </c>
      <c r="F149" s="219" t="s">
        <v>321</v>
      </c>
      <c r="G149" s="220" t="s">
        <v>322</v>
      </c>
      <c r="H149" s="221">
        <v>50</v>
      </c>
      <c r="I149" s="222">
        <v>273</v>
      </c>
      <c r="J149" s="222">
        <f>ROUND(I149*H149,2)</f>
        <v>13650</v>
      </c>
      <c r="K149" s="223"/>
      <c r="L149" s="35"/>
      <c r="M149" s="224" t="s">
        <v>1</v>
      </c>
      <c r="N149" s="225" t="s">
        <v>38</v>
      </c>
      <c r="O149" s="226">
        <v>0.30299999999999999</v>
      </c>
      <c r="P149" s="226">
        <f>O149*H149</f>
        <v>15.15</v>
      </c>
      <c r="Q149" s="226">
        <v>0.0071900000000000002</v>
      </c>
      <c r="R149" s="226">
        <f>Q149*H149</f>
        <v>0.35949999999999999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13650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13650</v>
      </c>
      <c r="BL149" s="14" t="s">
        <v>288</v>
      </c>
      <c r="BM149" s="228" t="s">
        <v>2538</v>
      </c>
    </row>
    <row r="150" s="2" customFormat="1" ht="21.75" customHeight="1">
      <c r="A150" s="29"/>
      <c r="B150" s="30"/>
      <c r="C150" s="217" t="s">
        <v>82</v>
      </c>
      <c r="D150" s="217" t="s">
        <v>284</v>
      </c>
      <c r="E150" s="218" t="s">
        <v>325</v>
      </c>
      <c r="F150" s="219" t="s">
        <v>326</v>
      </c>
      <c r="G150" s="220" t="s">
        <v>327</v>
      </c>
      <c r="H150" s="221">
        <v>360</v>
      </c>
      <c r="I150" s="222">
        <v>74.900000000000006</v>
      </c>
      <c r="J150" s="222">
        <f>ROUND(I150*H150,2)</f>
        <v>26964</v>
      </c>
      <c r="K150" s="223"/>
      <c r="L150" s="35"/>
      <c r="M150" s="224" t="s">
        <v>1</v>
      </c>
      <c r="N150" s="225" t="s">
        <v>38</v>
      </c>
      <c r="O150" s="226">
        <v>0.184</v>
      </c>
      <c r="P150" s="226">
        <f>O150*H150</f>
        <v>66.239999999999995</v>
      </c>
      <c r="Q150" s="226">
        <v>3.0000000000000001E-05</v>
      </c>
      <c r="R150" s="226">
        <f>Q150*H150</f>
        <v>0.010800000000000001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26964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26964</v>
      </c>
      <c r="BL150" s="14" t="s">
        <v>288</v>
      </c>
      <c r="BM150" s="228" t="s">
        <v>82</v>
      </c>
    </row>
    <row r="151" s="2" customFormat="1" ht="21.75" customHeight="1">
      <c r="A151" s="29"/>
      <c r="B151" s="30"/>
      <c r="C151" s="217" t="s">
        <v>155</v>
      </c>
      <c r="D151" s="217" t="s">
        <v>284</v>
      </c>
      <c r="E151" s="218" t="s">
        <v>330</v>
      </c>
      <c r="F151" s="219" t="s">
        <v>331</v>
      </c>
      <c r="G151" s="220" t="s">
        <v>332</v>
      </c>
      <c r="H151" s="221">
        <v>90</v>
      </c>
      <c r="I151" s="222">
        <v>43.899999999999999</v>
      </c>
      <c r="J151" s="222">
        <f>ROUND(I151*H151,2)</f>
        <v>3951</v>
      </c>
      <c r="K151" s="223"/>
      <c r="L151" s="35"/>
      <c r="M151" s="224" t="s">
        <v>1</v>
      </c>
      <c r="N151" s="225" t="s">
        <v>38</v>
      </c>
      <c r="O151" s="226">
        <v>0</v>
      </c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3951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3951</v>
      </c>
      <c r="BL151" s="14" t="s">
        <v>288</v>
      </c>
      <c r="BM151" s="228" t="s">
        <v>288</v>
      </c>
    </row>
    <row r="152" s="2" customFormat="1" ht="21.75" customHeight="1">
      <c r="A152" s="29"/>
      <c r="B152" s="30"/>
      <c r="C152" s="217" t="s">
        <v>288</v>
      </c>
      <c r="D152" s="217" t="s">
        <v>284</v>
      </c>
      <c r="E152" s="218" t="s">
        <v>2539</v>
      </c>
      <c r="F152" s="219" t="s">
        <v>2540</v>
      </c>
      <c r="G152" s="220" t="s">
        <v>287</v>
      </c>
      <c r="H152" s="221">
        <v>1285.4880000000001</v>
      </c>
      <c r="I152" s="222">
        <v>12.699999999999999</v>
      </c>
      <c r="J152" s="222">
        <f>ROUND(I152*H152,2)</f>
        <v>16325.700000000001</v>
      </c>
      <c r="K152" s="223"/>
      <c r="L152" s="35"/>
      <c r="M152" s="224" t="s">
        <v>1</v>
      </c>
      <c r="N152" s="225" t="s">
        <v>38</v>
      </c>
      <c r="O152" s="226">
        <v>0.014999999999999999</v>
      </c>
      <c r="P152" s="226">
        <f>O152*H152</f>
        <v>19.282319999999999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16325.700000000001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16325.700000000001</v>
      </c>
      <c r="BL152" s="14" t="s">
        <v>288</v>
      </c>
      <c r="BM152" s="228" t="s">
        <v>319</v>
      </c>
    </row>
    <row r="153" s="2" customFormat="1" ht="33" customHeight="1">
      <c r="A153" s="29"/>
      <c r="B153" s="30"/>
      <c r="C153" s="217" t="s">
        <v>299</v>
      </c>
      <c r="D153" s="217" t="s">
        <v>284</v>
      </c>
      <c r="E153" s="218" t="s">
        <v>2251</v>
      </c>
      <c r="F153" s="219" t="s">
        <v>2252</v>
      </c>
      <c r="G153" s="220" t="s">
        <v>356</v>
      </c>
      <c r="H153" s="221">
        <v>30.626999999999999</v>
      </c>
      <c r="I153" s="222">
        <v>177</v>
      </c>
      <c r="J153" s="222">
        <f>ROUND(I153*H153,2)</f>
        <v>5420.9799999999996</v>
      </c>
      <c r="K153" s="223"/>
      <c r="L153" s="35"/>
      <c r="M153" s="224" t="s">
        <v>1</v>
      </c>
      <c r="N153" s="225" t="s">
        <v>38</v>
      </c>
      <c r="O153" s="226">
        <v>0.28199999999999997</v>
      </c>
      <c r="P153" s="226">
        <f>O153*H153</f>
        <v>8.6368139999999993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5420.9799999999996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5420.9799999999996</v>
      </c>
      <c r="BL153" s="14" t="s">
        <v>288</v>
      </c>
      <c r="BM153" s="228" t="s">
        <v>2541</v>
      </c>
    </row>
    <row r="154" s="2" customFormat="1" ht="33" customHeight="1">
      <c r="A154" s="29"/>
      <c r="B154" s="30"/>
      <c r="C154" s="217" t="s">
        <v>303</v>
      </c>
      <c r="D154" s="217" t="s">
        <v>284</v>
      </c>
      <c r="E154" s="218" t="s">
        <v>2542</v>
      </c>
      <c r="F154" s="219" t="s">
        <v>2543</v>
      </c>
      <c r="G154" s="220" t="s">
        <v>356</v>
      </c>
      <c r="H154" s="221">
        <v>389.65800000000002</v>
      </c>
      <c r="I154" s="222">
        <v>154</v>
      </c>
      <c r="J154" s="222">
        <f>ROUND(I154*H154,2)</f>
        <v>60007.330000000002</v>
      </c>
      <c r="K154" s="223"/>
      <c r="L154" s="35"/>
      <c r="M154" s="224" t="s">
        <v>1</v>
      </c>
      <c r="N154" s="225" t="s">
        <v>38</v>
      </c>
      <c r="O154" s="226">
        <v>0.214</v>
      </c>
      <c r="P154" s="226">
        <f>O154*H154</f>
        <v>83.386812000000006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60007.330000000002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60007.330000000002</v>
      </c>
      <c r="BL154" s="14" t="s">
        <v>288</v>
      </c>
      <c r="BM154" s="228" t="s">
        <v>329</v>
      </c>
    </row>
    <row r="155" s="2" customFormat="1" ht="33" customHeight="1">
      <c r="A155" s="29"/>
      <c r="B155" s="30"/>
      <c r="C155" s="217" t="s">
        <v>307</v>
      </c>
      <c r="D155" s="217" t="s">
        <v>284</v>
      </c>
      <c r="E155" s="218" t="s">
        <v>2544</v>
      </c>
      <c r="F155" s="219" t="s">
        <v>2545</v>
      </c>
      <c r="G155" s="220" t="s">
        <v>356</v>
      </c>
      <c r="H155" s="221">
        <v>538.56200000000001</v>
      </c>
      <c r="I155" s="222">
        <v>216</v>
      </c>
      <c r="J155" s="222">
        <f>ROUND(I155*H155,2)</f>
        <v>116329.39</v>
      </c>
      <c r="K155" s="223"/>
      <c r="L155" s="35"/>
      <c r="M155" s="224" t="s">
        <v>1</v>
      </c>
      <c r="N155" s="225" t="s">
        <v>38</v>
      </c>
      <c r="O155" s="226">
        <v>0.29999999999999999</v>
      </c>
      <c r="P155" s="226">
        <f>O155*H155</f>
        <v>161.5686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116329.39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116329.39</v>
      </c>
      <c r="BL155" s="14" t="s">
        <v>288</v>
      </c>
      <c r="BM155" s="228" t="s">
        <v>2546</v>
      </c>
    </row>
    <row r="156" s="2" customFormat="1" ht="33" customHeight="1">
      <c r="A156" s="29"/>
      <c r="B156" s="30"/>
      <c r="C156" s="217" t="s">
        <v>311</v>
      </c>
      <c r="D156" s="217" t="s">
        <v>284</v>
      </c>
      <c r="E156" s="218" t="s">
        <v>2547</v>
      </c>
      <c r="F156" s="219" t="s">
        <v>2548</v>
      </c>
      <c r="G156" s="220" t="s">
        <v>356</v>
      </c>
      <c r="H156" s="221">
        <v>232.702</v>
      </c>
      <c r="I156" s="222">
        <v>560</v>
      </c>
      <c r="J156" s="222">
        <f>ROUND(I156*H156,2)</f>
        <v>130313.12</v>
      </c>
      <c r="K156" s="223"/>
      <c r="L156" s="35"/>
      <c r="M156" s="224" t="s">
        <v>1</v>
      </c>
      <c r="N156" s="225" t="s">
        <v>38</v>
      </c>
      <c r="O156" s="226">
        <v>0.65400000000000003</v>
      </c>
      <c r="P156" s="226">
        <f>O156*H156</f>
        <v>152.187108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130313.12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130313.12</v>
      </c>
      <c r="BL156" s="14" t="s">
        <v>288</v>
      </c>
      <c r="BM156" s="228" t="s">
        <v>338</v>
      </c>
    </row>
    <row r="157" s="2" customFormat="1" ht="33" customHeight="1">
      <c r="A157" s="29"/>
      <c r="B157" s="30"/>
      <c r="C157" s="217" t="s">
        <v>315</v>
      </c>
      <c r="D157" s="217" t="s">
        <v>284</v>
      </c>
      <c r="E157" s="218" t="s">
        <v>2549</v>
      </c>
      <c r="F157" s="219" t="s">
        <v>2550</v>
      </c>
      <c r="G157" s="220" t="s">
        <v>356</v>
      </c>
      <c r="H157" s="221">
        <v>99.728999999999999</v>
      </c>
      <c r="I157" s="222">
        <v>2730</v>
      </c>
      <c r="J157" s="222">
        <f>ROUND(I157*H157,2)</f>
        <v>272260.16999999998</v>
      </c>
      <c r="K157" s="223"/>
      <c r="L157" s="35"/>
      <c r="M157" s="224" t="s">
        <v>1</v>
      </c>
      <c r="N157" s="225" t="s">
        <v>38</v>
      </c>
      <c r="O157" s="226">
        <v>6.2249999999999996</v>
      </c>
      <c r="P157" s="226">
        <f>O157*H157</f>
        <v>620.81302499999993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272260.16999999998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272260.16999999998</v>
      </c>
      <c r="BL157" s="14" t="s">
        <v>288</v>
      </c>
      <c r="BM157" s="228" t="s">
        <v>2551</v>
      </c>
    </row>
    <row r="158" s="2" customFormat="1" ht="33" customHeight="1">
      <c r="A158" s="29"/>
      <c r="B158" s="30"/>
      <c r="C158" s="217" t="s">
        <v>319</v>
      </c>
      <c r="D158" s="217" t="s">
        <v>284</v>
      </c>
      <c r="E158" s="218" t="s">
        <v>1863</v>
      </c>
      <c r="F158" s="219" t="s">
        <v>1864</v>
      </c>
      <c r="G158" s="220" t="s">
        <v>356</v>
      </c>
      <c r="H158" s="221">
        <v>389.65800000000002</v>
      </c>
      <c r="I158" s="222">
        <v>114</v>
      </c>
      <c r="J158" s="222">
        <f>ROUND(I158*H158,2)</f>
        <v>44421.010000000002</v>
      </c>
      <c r="K158" s="223"/>
      <c r="L158" s="35"/>
      <c r="M158" s="224" t="s">
        <v>1</v>
      </c>
      <c r="N158" s="225" t="s">
        <v>38</v>
      </c>
      <c r="O158" s="226">
        <v>0.122</v>
      </c>
      <c r="P158" s="226">
        <f>O158*H158</f>
        <v>47.538276000000003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44421.010000000002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44421.010000000002</v>
      </c>
      <c r="BL158" s="14" t="s">
        <v>288</v>
      </c>
      <c r="BM158" s="228" t="s">
        <v>2552</v>
      </c>
    </row>
    <row r="159" s="2" customFormat="1" ht="33" customHeight="1">
      <c r="A159" s="29"/>
      <c r="B159" s="30"/>
      <c r="C159" s="217" t="s">
        <v>324</v>
      </c>
      <c r="D159" s="217" t="s">
        <v>284</v>
      </c>
      <c r="E159" s="218" t="s">
        <v>1866</v>
      </c>
      <c r="F159" s="219" t="s">
        <v>1867</v>
      </c>
      <c r="G159" s="220" t="s">
        <v>356</v>
      </c>
      <c r="H159" s="221">
        <v>771.26400000000001</v>
      </c>
      <c r="I159" s="222">
        <v>138</v>
      </c>
      <c r="J159" s="222">
        <f>ROUND(I159*H159,2)</f>
        <v>106434.42999999999</v>
      </c>
      <c r="K159" s="223"/>
      <c r="L159" s="35"/>
      <c r="M159" s="224" t="s">
        <v>1</v>
      </c>
      <c r="N159" s="225" t="s">
        <v>38</v>
      </c>
      <c r="O159" s="226">
        <v>0.14799999999999999</v>
      </c>
      <c r="P159" s="226">
        <f>O159*H159</f>
        <v>114.14707199999999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106434.42999999999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106434.42999999999</v>
      </c>
      <c r="BL159" s="14" t="s">
        <v>288</v>
      </c>
      <c r="BM159" s="228" t="s">
        <v>2553</v>
      </c>
    </row>
    <row r="160" s="2" customFormat="1" ht="33" customHeight="1">
      <c r="A160" s="29"/>
      <c r="B160" s="30"/>
      <c r="C160" s="217" t="s">
        <v>329</v>
      </c>
      <c r="D160" s="217" t="s">
        <v>284</v>
      </c>
      <c r="E160" s="218" t="s">
        <v>1869</v>
      </c>
      <c r="F160" s="219" t="s">
        <v>1870</v>
      </c>
      <c r="G160" s="220" t="s">
        <v>356</v>
      </c>
      <c r="H160" s="221">
        <v>99.728999999999999</v>
      </c>
      <c r="I160" s="222">
        <v>165</v>
      </c>
      <c r="J160" s="222">
        <f>ROUND(I160*H160,2)</f>
        <v>16455.290000000001</v>
      </c>
      <c r="K160" s="223"/>
      <c r="L160" s="35"/>
      <c r="M160" s="224" t="s">
        <v>1</v>
      </c>
      <c r="N160" s="225" t="s">
        <v>38</v>
      </c>
      <c r="O160" s="226">
        <v>0.17599999999999999</v>
      </c>
      <c r="P160" s="226">
        <f>O160*H160</f>
        <v>17.552303999999999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16455.290000000001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16455.290000000001</v>
      </c>
      <c r="BL160" s="14" t="s">
        <v>288</v>
      </c>
      <c r="BM160" s="228" t="s">
        <v>2554</v>
      </c>
    </row>
    <row r="161" s="2" customFormat="1" ht="33" customHeight="1">
      <c r="A161" s="29"/>
      <c r="B161" s="30"/>
      <c r="C161" s="217" t="s">
        <v>334</v>
      </c>
      <c r="D161" s="217" t="s">
        <v>284</v>
      </c>
      <c r="E161" s="218" t="s">
        <v>2555</v>
      </c>
      <c r="F161" s="219" t="s">
        <v>2556</v>
      </c>
      <c r="G161" s="220" t="s">
        <v>356</v>
      </c>
      <c r="H161" s="221">
        <v>257.09800000000001</v>
      </c>
      <c r="I161" s="222">
        <v>81</v>
      </c>
      <c r="J161" s="222">
        <f>ROUND(I161*H161,2)</f>
        <v>20824.939999999999</v>
      </c>
      <c r="K161" s="223"/>
      <c r="L161" s="35"/>
      <c r="M161" s="224" t="s">
        <v>1</v>
      </c>
      <c r="N161" s="225" t="s">
        <v>38</v>
      </c>
      <c r="O161" s="226">
        <v>0.045999999999999999</v>
      </c>
      <c r="P161" s="226">
        <f>O161*H161</f>
        <v>11.826508000000001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20824.939999999999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20824.939999999999</v>
      </c>
      <c r="BL161" s="14" t="s">
        <v>288</v>
      </c>
      <c r="BM161" s="228" t="s">
        <v>2557</v>
      </c>
    </row>
    <row r="162" s="2" customFormat="1" ht="33" customHeight="1">
      <c r="A162" s="29"/>
      <c r="B162" s="30"/>
      <c r="C162" s="217" t="s">
        <v>338</v>
      </c>
      <c r="D162" s="217" t="s">
        <v>284</v>
      </c>
      <c r="E162" s="218" t="s">
        <v>395</v>
      </c>
      <c r="F162" s="219" t="s">
        <v>396</v>
      </c>
      <c r="G162" s="220" t="s">
        <v>356</v>
      </c>
      <c r="H162" s="221">
        <v>1285.001</v>
      </c>
      <c r="I162" s="222">
        <v>100</v>
      </c>
      <c r="J162" s="222">
        <f>ROUND(I162*H162,2)</f>
        <v>128500.10000000001</v>
      </c>
      <c r="K162" s="223"/>
      <c r="L162" s="35"/>
      <c r="M162" s="224" t="s">
        <v>1</v>
      </c>
      <c r="N162" s="225" t="s">
        <v>38</v>
      </c>
      <c r="O162" s="226">
        <v>0.050000000000000003</v>
      </c>
      <c r="P162" s="226">
        <f>O162*H162</f>
        <v>64.250050000000002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128500.10000000001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128500.10000000001</v>
      </c>
      <c r="BL162" s="14" t="s">
        <v>288</v>
      </c>
      <c r="BM162" s="228" t="s">
        <v>2558</v>
      </c>
    </row>
    <row r="163" s="2" customFormat="1" ht="33" customHeight="1">
      <c r="A163" s="29"/>
      <c r="B163" s="30"/>
      <c r="C163" s="217" t="s">
        <v>8</v>
      </c>
      <c r="D163" s="217" t="s">
        <v>284</v>
      </c>
      <c r="E163" s="218" t="s">
        <v>399</v>
      </c>
      <c r="F163" s="219" t="s">
        <v>400</v>
      </c>
      <c r="G163" s="220" t="s">
        <v>356</v>
      </c>
      <c r="H163" s="221">
        <v>1206.721</v>
      </c>
      <c r="I163" s="222">
        <v>115</v>
      </c>
      <c r="J163" s="222">
        <f>ROUND(I163*H163,2)</f>
        <v>138772.92000000001</v>
      </c>
      <c r="K163" s="223"/>
      <c r="L163" s="35"/>
      <c r="M163" s="224" t="s">
        <v>1</v>
      </c>
      <c r="N163" s="225" t="s">
        <v>38</v>
      </c>
      <c r="O163" s="226">
        <v>0.057000000000000002</v>
      </c>
      <c r="P163" s="226">
        <f>O163*H163</f>
        <v>68.783096999999998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138772.92000000001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138772.92000000001</v>
      </c>
      <c r="BL163" s="14" t="s">
        <v>288</v>
      </c>
      <c r="BM163" s="228" t="s">
        <v>2559</v>
      </c>
    </row>
    <row r="164" s="2" customFormat="1" ht="33" customHeight="1">
      <c r="A164" s="29"/>
      <c r="B164" s="30"/>
      <c r="C164" s="217" t="s">
        <v>345</v>
      </c>
      <c r="D164" s="217" t="s">
        <v>284</v>
      </c>
      <c r="E164" s="218" t="s">
        <v>403</v>
      </c>
      <c r="F164" s="219" t="s">
        <v>404</v>
      </c>
      <c r="G164" s="220" t="s">
        <v>356</v>
      </c>
      <c r="H164" s="221">
        <v>99.728999999999999</v>
      </c>
      <c r="I164" s="222">
        <v>132</v>
      </c>
      <c r="J164" s="222">
        <f>ROUND(I164*H164,2)</f>
        <v>13164.23</v>
      </c>
      <c r="K164" s="223"/>
      <c r="L164" s="35"/>
      <c r="M164" s="224" t="s">
        <v>1</v>
      </c>
      <c r="N164" s="225" t="s">
        <v>38</v>
      </c>
      <c r="O164" s="226">
        <v>0.064000000000000001</v>
      </c>
      <c r="P164" s="226">
        <f>O164*H164</f>
        <v>6.3826559999999999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13164.23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13164.23</v>
      </c>
      <c r="BL164" s="14" t="s">
        <v>288</v>
      </c>
      <c r="BM164" s="228" t="s">
        <v>2560</v>
      </c>
    </row>
    <row r="165" s="2" customFormat="1" ht="21.75" customHeight="1">
      <c r="A165" s="29"/>
      <c r="B165" s="30"/>
      <c r="C165" s="217" t="s">
        <v>349</v>
      </c>
      <c r="D165" s="217" t="s">
        <v>284</v>
      </c>
      <c r="E165" s="218" t="s">
        <v>407</v>
      </c>
      <c r="F165" s="219" t="s">
        <v>408</v>
      </c>
      <c r="G165" s="220" t="s">
        <v>356</v>
      </c>
      <c r="H165" s="221">
        <v>898.09100000000001</v>
      </c>
      <c r="I165" s="222">
        <v>45.5</v>
      </c>
      <c r="J165" s="222">
        <f>ROUND(I165*H165,2)</f>
        <v>40863.139999999999</v>
      </c>
      <c r="K165" s="223"/>
      <c r="L165" s="35"/>
      <c r="M165" s="224" t="s">
        <v>1</v>
      </c>
      <c r="N165" s="225" t="s">
        <v>38</v>
      </c>
      <c r="O165" s="226">
        <v>0.071999999999999995</v>
      </c>
      <c r="P165" s="226">
        <f>O165*H165</f>
        <v>64.662551999999991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40863.139999999999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40863.139999999999</v>
      </c>
      <c r="BL165" s="14" t="s">
        <v>288</v>
      </c>
      <c r="BM165" s="228" t="s">
        <v>2561</v>
      </c>
    </row>
    <row r="166" s="2" customFormat="1" ht="21.75" customHeight="1">
      <c r="A166" s="29"/>
      <c r="B166" s="30"/>
      <c r="C166" s="217" t="s">
        <v>353</v>
      </c>
      <c r="D166" s="217" t="s">
        <v>284</v>
      </c>
      <c r="E166" s="218" t="s">
        <v>411</v>
      </c>
      <c r="F166" s="219" t="s">
        <v>412</v>
      </c>
      <c r="G166" s="220" t="s">
        <v>356</v>
      </c>
      <c r="H166" s="221">
        <v>771.26400000000001</v>
      </c>
      <c r="I166" s="222">
        <v>60.700000000000003</v>
      </c>
      <c r="J166" s="222">
        <f>ROUND(I166*H166,2)</f>
        <v>46815.720000000001</v>
      </c>
      <c r="K166" s="223"/>
      <c r="L166" s="35"/>
      <c r="M166" s="224" t="s">
        <v>1</v>
      </c>
      <c r="N166" s="225" t="s">
        <v>38</v>
      </c>
      <c r="O166" s="226">
        <v>0.096000000000000002</v>
      </c>
      <c r="P166" s="226">
        <f>O166*H166</f>
        <v>74.041344000000009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46815.720000000001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46815.720000000001</v>
      </c>
      <c r="BL166" s="14" t="s">
        <v>288</v>
      </c>
      <c r="BM166" s="228" t="s">
        <v>2562</v>
      </c>
    </row>
    <row r="167" s="2" customFormat="1" ht="21.75" customHeight="1">
      <c r="A167" s="29"/>
      <c r="B167" s="30"/>
      <c r="C167" s="217" t="s">
        <v>358</v>
      </c>
      <c r="D167" s="217" t="s">
        <v>284</v>
      </c>
      <c r="E167" s="218" t="s">
        <v>415</v>
      </c>
      <c r="F167" s="219" t="s">
        <v>416</v>
      </c>
      <c r="G167" s="220" t="s">
        <v>356</v>
      </c>
      <c r="H167" s="221">
        <v>99.728999999999999</v>
      </c>
      <c r="I167" s="222">
        <v>75.299999999999997</v>
      </c>
      <c r="J167" s="222">
        <f>ROUND(I167*H167,2)</f>
        <v>7509.5900000000001</v>
      </c>
      <c r="K167" s="223"/>
      <c r="L167" s="35"/>
      <c r="M167" s="224" t="s">
        <v>1</v>
      </c>
      <c r="N167" s="225" t="s">
        <v>38</v>
      </c>
      <c r="O167" s="226">
        <v>0.119</v>
      </c>
      <c r="P167" s="226">
        <f>O167*H167</f>
        <v>11.867751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7509.5900000000001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7509.5900000000001</v>
      </c>
      <c r="BL167" s="14" t="s">
        <v>288</v>
      </c>
      <c r="BM167" s="228" t="s">
        <v>2563</v>
      </c>
    </row>
    <row r="168" s="2" customFormat="1" ht="16.5" customHeight="1">
      <c r="A168" s="29"/>
      <c r="B168" s="30"/>
      <c r="C168" s="217" t="s">
        <v>362</v>
      </c>
      <c r="D168" s="217" t="s">
        <v>284</v>
      </c>
      <c r="E168" s="218" t="s">
        <v>419</v>
      </c>
      <c r="F168" s="219" t="s">
        <v>420</v>
      </c>
      <c r="G168" s="220" t="s">
        <v>356</v>
      </c>
      <c r="H168" s="221">
        <v>1548.376</v>
      </c>
      <c r="I168" s="222">
        <v>18.5</v>
      </c>
      <c r="J168" s="222">
        <f>ROUND(I168*H168,2)</f>
        <v>28644.959999999999</v>
      </c>
      <c r="K168" s="223"/>
      <c r="L168" s="35"/>
      <c r="M168" s="224" t="s">
        <v>1</v>
      </c>
      <c r="N168" s="225" t="s">
        <v>38</v>
      </c>
      <c r="O168" s="226">
        <v>0.0089999999999999993</v>
      </c>
      <c r="P168" s="226">
        <f>O168*H168</f>
        <v>13.935383999999999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28644.959999999999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28644.959999999999</v>
      </c>
      <c r="BL168" s="14" t="s">
        <v>288</v>
      </c>
      <c r="BM168" s="228" t="s">
        <v>2564</v>
      </c>
    </row>
    <row r="169" s="2" customFormat="1" ht="33" customHeight="1">
      <c r="A169" s="29"/>
      <c r="B169" s="30"/>
      <c r="C169" s="217" t="s">
        <v>7</v>
      </c>
      <c r="D169" s="217" t="s">
        <v>284</v>
      </c>
      <c r="E169" s="218" t="s">
        <v>440</v>
      </c>
      <c r="F169" s="219" t="s">
        <v>441</v>
      </c>
      <c r="G169" s="220" t="s">
        <v>356</v>
      </c>
      <c r="H169" s="221">
        <v>33.375</v>
      </c>
      <c r="I169" s="222">
        <v>256</v>
      </c>
      <c r="J169" s="222">
        <f>ROUND(I169*H169,2)</f>
        <v>8544</v>
      </c>
      <c r="K169" s="223"/>
      <c r="L169" s="35"/>
      <c r="M169" s="224" t="s">
        <v>1</v>
      </c>
      <c r="N169" s="225" t="s">
        <v>38</v>
      </c>
      <c r="O169" s="226">
        <v>0.086999999999999994</v>
      </c>
      <c r="P169" s="226">
        <f>O169*H169</f>
        <v>2.9036249999999999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8544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8544</v>
      </c>
      <c r="BL169" s="14" t="s">
        <v>288</v>
      </c>
      <c r="BM169" s="228" t="s">
        <v>2565</v>
      </c>
    </row>
    <row r="170" s="2" customFormat="1" ht="33" customHeight="1">
      <c r="A170" s="29"/>
      <c r="B170" s="30"/>
      <c r="C170" s="217" t="s">
        <v>369</v>
      </c>
      <c r="D170" s="217" t="s">
        <v>284</v>
      </c>
      <c r="E170" s="218" t="s">
        <v>444</v>
      </c>
      <c r="F170" s="219" t="s">
        <v>445</v>
      </c>
      <c r="G170" s="220" t="s">
        <v>356</v>
      </c>
      <c r="H170" s="221">
        <v>333.75</v>
      </c>
      <c r="I170" s="222">
        <v>19.399999999999999</v>
      </c>
      <c r="J170" s="222">
        <f>ROUND(I170*H170,2)</f>
        <v>6474.75</v>
      </c>
      <c r="K170" s="223"/>
      <c r="L170" s="35"/>
      <c r="M170" s="224" t="s">
        <v>1</v>
      </c>
      <c r="N170" s="225" t="s">
        <v>38</v>
      </c>
      <c r="O170" s="226">
        <v>0.0050000000000000001</v>
      </c>
      <c r="P170" s="226">
        <f>O170*H170</f>
        <v>1.66875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6474.75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6474.75</v>
      </c>
      <c r="BL170" s="14" t="s">
        <v>288</v>
      </c>
      <c r="BM170" s="228" t="s">
        <v>2566</v>
      </c>
    </row>
    <row r="171" s="2" customFormat="1" ht="33" customHeight="1">
      <c r="A171" s="29"/>
      <c r="B171" s="30"/>
      <c r="C171" s="217" t="s">
        <v>373</v>
      </c>
      <c r="D171" s="217" t="s">
        <v>284</v>
      </c>
      <c r="E171" s="218" t="s">
        <v>448</v>
      </c>
      <c r="F171" s="219" t="s">
        <v>449</v>
      </c>
      <c r="G171" s="220" t="s">
        <v>356</v>
      </c>
      <c r="H171" s="221">
        <v>335.80700000000002</v>
      </c>
      <c r="I171" s="222">
        <v>296</v>
      </c>
      <c r="J171" s="222">
        <f>ROUND(I171*H171,2)</f>
        <v>99398.869999999995</v>
      </c>
      <c r="K171" s="223"/>
      <c r="L171" s="35"/>
      <c r="M171" s="224" t="s">
        <v>1</v>
      </c>
      <c r="N171" s="225" t="s">
        <v>38</v>
      </c>
      <c r="O171" s="226">
        <v>0.099000000000000005</v>
      </c>
      <c r="P171" s="226">
        <f>O171*H171</f>
        <v>33.244893000000005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99398.869999999995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99398.869999999995</v>
      </c>
      <c r="BL171" s="14" t="s">
        <v>288</v>
      </c>
      <c r="BM171" s="228" t="s">
        <v>2567</v>
      </c>
    </row>
    <row r="172" s="2" customFormat="1" ht="33" customHeight="1">
      <c r="A172" s="29"/>
      <c r="B172" s="30"/>
      <c r="C172" s="217" t="s">
        <v>377</v>
      </c>
      <c r="D172" s="217" t="s">
        <v>284</v>
      </c>
      <c r="E172" s="218" t="s">
        <v>452</v>
      </c>
      <c r="F172" s="219" t="s">
        <v>453</v>
      </c>
      <c r="G172" s="220" t="s">
        <v>356</v>
      </c>
      <c r="H172" s="221">
        <v>3358.0700000000002</v>
      </c>
      <c r="I172" s="222">
        <v>22.800000000000001</v>
      </c>
      <c r="J172" s="222">
        <f>ROUND(I172*H172,2)</f>
        <v>76564</v>
      </c>
      <c r="K172" s="223"/>
      <c r="L172" s="35"/>
      <c r="M172" s="224" t="s">
        <v>1</v>
      </c>
      <c r="N172" s="225" t="s">
        <v>38</v>
      </c>
      <c r="O172" s="226">
        <v>0.0060000000000000001</v>
      </c>
      <c r="P172" s="226">
        <f>O172*H172</f>
        <v>20.148420000000002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76564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76564</v>
      </c>
      <c r="BL172" s="14" t="s">
        <v>288</v>
      </c>
      <c r="BM172" s="228" t="s">
        <v>2568</v>
      </c>
    </row>
    <row r="173" s="2" customFormat="1" ht="33" customHeight="1">
      <c r="A173" s="29"/>
      <c r="B173" s="30"/>
      <c r="C173" s="217" t="s">
        <v>382</v>
      </c>
      <c r="D173" s="217" t="s">
        <v>284</v>
      </c>
      <c r="E173" s="218" t="s">
        <v>456</v>
      </c>
      <c r="F173" s="219" t="s">
        <v>457</v>
      </c>
      <c r="G173" s="220" t="s">
        <v>356</v>
      </c>
      <c r="H173" s="221">
        <v>99.728999999999999</v>
      </c>
      <c r="I173" s="222">
        <v>336</v>
      </c>
      <c r="J173" s="222">
        <f>ROUND(I173*H173,2)</f>
        <v>33508.940000000002</v>
      </c>
      <c r="K173" s="223"/>
      <c r="L173" s="35"/>
      <c r="M173" s="224" t="s">
        <v>1</v>
      </c>
      <c r="N173" s="225" t="s">
        <v>38</v>
      </c>
      <c r="O173" s="226">
        <v>0.113</v>
      </c>
      <c r="P173" s="226">
        <f>O173*H173</f>
        <v>11.269377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33508.940000000002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33508.940000000002</v>
      </c>
      <c r="BL173" s="14" t="s">
        <v>288</v>
      </c>
      <c r="BM173" s="228" t="s">
        <v>2569</v>
      </c>
    </row>
    <row r="174" s="2" customFormat="1" ht="33" customHeight="1">
      <c r="A174" s="29"/>
      <c r="B174" s="30"/>
      <c r="C174" s="217" t="s">
        <v>386</v>
      </c>
      <c r="D174" s="217" t="s">
        <v>284</v>
      </c>
      <c r="E174" s="218" t="s">
        <v>460</v>
      </c>
      <c r="F174" s="219" t="s">
        <v>461</v>
      </c>
      <c r="G174" s="220" t="s">
        <v>356</v>
      </c>
      <c r="H174" s="221">
        <v>997.28999999999996</v>
      </c>
      <c r="I174" s="222">
        <v>25.399999999999999</v>
      </c>
      <c r="J174" s="222">
        <f>ROUND(I174*H174,2)</f>
        <v>25331.169999999998</v>
      </c>
      <c r="K174" s="223"/>
      <c r="L174" s="35"/>
      <c r="M174" s="224" t="s">
        <v>1</v>
      </c>
      <c r="N174" s="225" t="s">
        <v>38</v>
      </c>
      <c r="O174" s="226">
        <v>0.0060000000000000001</v>
      </c>
      <c r="P174" s="226">
        <f>O174*H174</f>
        <v>5.9837400000000001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25331.169999999998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25331.169999999998</v>
      </c>
      <c r="BL174" s="14" t="s">
        <v>288</v>
      </c>
      <c r="BM174" s="228" t="s">
        <v>2570</v>
      </c>
    </row>
    <row r="175" s="2" customFormat="1" ht="33" customHeight="1">
      <c r="A175" s="29"/>
      <c r="B175" s="30"/>
      <c r="C175" s="217" t="s">
        <v>390</v>
      </c>
      <c r="D175" s="217" t="s">
        <v>284</v>
      </c>
      <c r="E175" s="218" t="s">
        <v>464</v>
      </c>
      <c r="F175" s="219" t="s">
        <v>465</v>
      </c>
      <c r="G175" s="220" t="s">
        <v>429</v>
      </c>
      <c r="H175" s="221">
        <v>797.149</v>
      </c>
      <c r="I175" s="222">
        <v>253</v>
      </c>
      <c r="J175" s="222">
        <f>ROUND(I175*H175,2)</f>
        <v>201678.70000000001</v>
      </c>
      <c r="K175" s="223"/>
      <c r="L175" s="35"/>
      <c r="M175" s="224" t="s">
        <v>1</v>
      </c>
      <c r="N175" s="225" t="s">
        <v>38</v>
      </c>
      <c r="O175" s="226">
        <v>0</v>
      </c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201678.70000000001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201678.70000000001</v>
      </c>
      <c r="BL175" s="14" t="s">
        <v>288</v>
      </c>
      <c r="BM175" s="228" t="s">
        <v>2571</v>
      </c>
    </row>
    <row r="176" s="2" customFormat="1" ht="21.75" customHeight="1">
      <c r="A176" s="29"/>
      <c r="B176" s="30"/>
      <c r="C176" s="217" t="s">
        <v>394</v>
      </c>
      <c r="D176" s="217" t="s">
        <v>284</v>
      </c>
      <c r="E176" s="218" t="s">
        <v>432</v>
      </c>
      <c r="F176" s="219" t="s">
        <v>433</v>
      </c>
      <c r="G176" s="220" t="s">
        <v>356</v>
      </c>
      <c r="H176" s="221">
        <v>631.09699999999998</v>
      </c>
      <c r="I176" s="222">
        <v>133</v>
      </c>
      <c r="J176" s="222">
        <f>ROUND(I176*H176,2)</f>
        <v>83935.899999999994</v>
      </c>
      <c r="K176" s="223"/>
      <c r="L176" s="35"/>
      <c r="M176" s="224" t="s">
        <v>1</v>
      </c>
      <c r="N176" s="225" t="s">
        <v>38</v>
      </c>
      <c r="O176" s="226">
        <v>0.32800000000000001</v>
      </c>
      <c r="P176" s="226">
        <f>O176*H176</f>
        <v>206.99981600000001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83935.899999999994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83935.899999999994</v>
      </c>
      <c r="BL176" s="14" t="s">
        <v>288</v>
      </c>
      <c r="BM176" s="228" t="s">
        <v>443</v>
      </c>
    </row>
    <row r="177" s="2" customFormat="1" ht="33" customHeight="1">
      <c r="A177" s="29"/>
      <c r="B177" s="30"/>
      <c r="C177" s="217" t="s">
        <v>398</v>
      </c>
      <c r="D177" s="217" t="s">
        <v>284</v>
      </c>
      <c r="E177" s="218" t="s">
        <v>2572</v>
      </c>
      <c r="F177" s="219" t="s">
        <v>2573</v>
      </c>
      <c r="G177" s="220" t="s">
        <v>356</v>
      </c>
      <c r="H177" s="221">
        <v>222.904</v>
      </c>
      <c r="I177" s="222">
        <v>411</v>
      </c>
      <c r="J177" s="222">
        <f>ROUND(I177*H177,2)</f>
        <v>91613.539999999994</v>
      </c>
      <c r="K177" s="223"/>
      <c r="L177" s="35"/>
      <c r="M177" s="224" t="s">
        <v>1</v>
      </c>
      <c r="N177" s="225" t="s">
        <v>38</v>
      </c>
      <c r="O177" s="226">
        <v>0.94299999999999995</v>
      </c>
      <c r="P177" s="226">
        <f>O177*H177</f>
        <v>210.19847199999998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91613.539999999994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91613.539999999994</v>
      </c>
      <c r="BL177" s="14" t="s">
        <v>288</v>
      </c>
      <c r="BM177" s="228" t="s">
        <v>2574</v>
      </c>
    </row>
    <row r="178" s="2" customFormat="1" ht="21.75" customHeight="1">
      <c r="A178" s="29"/>
      <c r="B178" s="30"/>
      <c r="C178" s="217" t="s">
        <v>402</v>
      </c>
      <c r="D178" s="217" t="s">
        <v>284</v>
      </c>
      <c r="E178" s="218" t="s">
        <v>2164</v>
      </c>
      <c r="F178" s="219" t="s">
        <v>2165</v>
      </c>
      <c r="G178" s="220" t="s">
        <v>356</v>
      </c>
      <c r="H178" s="221">
        <v>446.17200000000003</v>
      </c>
      <c r="I178" s="222">
        <v>170</v>
      </c>
      <c r="J178" s="222">
        <f>ROUND(I178*H178,2)</f>
        <v>75849.240000000005</v>
      </c>
      <c r="K178" s="223"/>
      <c r="L178" s="35"/>
      <c r="M178" s="224" t="s">
        <v>1</v>
      </c>
      <c r="N178" s="225" t="s">
        <v>38</v>
      </c>
      <c r="O178" s="226">
        <v>0.185</v>
      </c>
      <c r="P178" s="226">
        <f>O178*H178</f>
        <v>82.541820000000001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75849.240000000005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75849.240000000005</v>
      </c>
      <c r="BL178" s="14" t="s">
        <v>288</v>
      </c>
      <c r="BM178" s="228" t="s">
        <v>418</v>
      </c>
    </row>
    <row r="179" s="2" customFormat="1" ht="16.5" customHeight="1">
      <c r="A179" s="29"/>
      <c r="B179" s="30"/>
      <c r="C179" s="230" t="s">
        <v>406</v>
      </c>
      <c r="D179" s="230" t="s">
        <v>378</v>
      </c>
      <c r="E179" s="231" t="s">
        <v>2575</v>
      </c>
      <c r="F179" s="232" t="s">
        <v>2576</v>
      </c>
      <c r="G179" s="233" t="s">
        <v>429</v>
      </c>
      <c r="H179" s="234">
        <v>915.17899999999997</v>
      </c>
      <c r="I179" s="235">
        <v>210</v>
      </c>
      <c r="J179" s="235">
        <f>ROUND(I179*H179,2)</f>
        <v>192187.59</v>
      </c>
      <c r="K179" s="236"/>
      <c r="L179" s="237"/>
      <c r="M179" s="238" t="s">
        <v>1</v>
      </c>
      <c r="N179" s="239" t="s">
        <v>38</v>
      </c>
      <c r="O179" s="226">
        <v>0</v>
      </c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311</v>
      </c>
      <c r="AT179" s="228" t="s">
        <v>378</v>
      </c>
      <c r="AU179" s="228" t="s">
        <v>82</v>
      </c>
      <c r="AY179" s="14" t="s">
        <v>282</v>
      </c>
      <c r="BE179" s="229">
        <f>IF(N179="základní",J179,0)</f>
        <v>192187.59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192187.59</v>
      </c>
      <c r="BL179" s="14" t="s">
        <v>288</v>
      </c>
      <c r="BM179" s="228" t="s">
        <v>2577</v>
      </c>
    </row>
    <row r="180" s="2" customFormat="1" ht="21.75" customHeight="1">
      <c r="A180" s="29"/>
      <c r="B180" s="30"/>
      <c r="C180" s="217" t="s">
        <v>410</v>
      </c>
      <c r="D180" s="217" t="s">
        <v>284</v>
      </c>
      <c r="E180" s="218" t="s">
        <v>2578</v>
      </c>
      <c r="F180" s="219" t="s">
        <v>2579</v>
      </c>
      <c r="G180" s="220" t="s">
        <v>287</v>
      </c>
      <c r="H180" s="221">
        <v>221.05000000000001</v>
      </c>
      <c r="I180" s="222">
        <v>24.5</v>
      </c>
      <c r="J180" s="222">
        <f>ROUND(I180*H180,2)</f>
        <v>5415.7299999999996</v>
      </c>
      <c r="K180" s="223"/>
      <c r="L180" s="35"/>
      <c r="M180" s="224" t="s">
        <v>1</v>
      </c>
      <c r="N180" s="225" t="s">
        <v>38</v>
      </c>
      <c r="O180" s="226">
        <v>0.028000000000000001</v>
      </c>
      <c r="P180" s="226">
        <f>O180*H180</f>
        <v>6.1894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5415.7299999999996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5415.7299999999996</v>
      </c>
      <c r="BL180" s="14" t="s">
        <v>288</v>
      </c>
      <c r="BM180" s="228" t="s">
        <v>459</v>
      </c>
    </row>
    <row r="181" s="2" customFormat="1" ht="21.75" customHeight="1">
      <c r="A181" s="29"/>
      <c r="B181" s="30"/>
      <c r="C181" s="217" t="s">
        <v>414</v>
      </c>
      <c r="D181" s="217" t="s">
        <v>284</v>
      </c>
      <c r="E181" s="218" t="s">
        <v>2580</v>
      </c>
      <c r="F181" s="219" t="s">
        <v>2581</v>
      </c>
      <c r="G181" s="220" t="s">
        <v>287</v>
      </c>
      <c r="H181" s="221">
        <v>97.739999999999995</v>
      </c>
      <c r="I181" s="222">
        <v>70.099999999999994</v>
      </c>
      <c r="J181" s="222">
        <f>ROUND(I181*H181,2)</f>
        <v>6851.5699999999997</v>
      </c>
      <c r="K181" s="223"/>
      <c r="L181" s="35"/>
      <c r="M181" s="224" t="s">
        <v>1</v>
      </c>
      <c r="N181" s="225" t="s">
        <v>38</v>
      </c>
      <c r="O181" s="226">
        <v>0.080000000000000002</v>
      </c>
      <c r="P181" s="226">
        <f>O181*H181</f>
        <v>7.8191999999999995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6851.5699999999997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6851.5699999999997</v>
      </c>
      <c r="BL181" s="14" t="s">
        <v>288</v>
      </c>
      <c r="BM181" s="228" t="s">
        <v>467</v>
      </c>
    </row>
    <row r="182" s="2" customFormat="1" ht="16.5" customHeight="1">
      <c r="A182" s="29"/>
      <c r="B182" s="30"/>
      <c r="C182" s="217" t="s">
        <v>418</v>
      </c>
      <c r="D182" s="217" t="s">
        <v>284</v>
      </c>
      <c r="E182" s="218" t="s">
        <v>2253</v>
      </c>
      <c r="F182" s="219" t="s">
        <v>2254</v>
      </c>
      <c r="G182" s="220" t="s">
        <v>287</v>
      </c>
      <c r="H182" s="221">
        <v>360.15199999999999</v>
      </c>
      <c r="I182" s="222">
        <v>60.5</v>
      </c>
      <c r="J182" s="222">
        <f>ROUND(I182*H182,2)</f>
        <v>21789.200000000001</v>
      </c>
      <c r="K182" s="223"/>
      <c r="L182" s="35"/>
      <c r="M182" s="224" t="s">
        <v>1</v>
      </c>
      <c r="N182" s="225" t="s">
        <v>38</v>
      </c>
      <c r="O182" s="226">
        <v>0.067000000000000004</v>
      </c>
      <c r="P182" s="226">
        <f>O182*H182</f>
        <v>24.130184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21789.200000000001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21789.200000000001</v>
      </c>
      <c r="BL182" s="14" t="s">
        <v>288</v>
      </c>
      <c r="BM182" s="228" t="s">
        <v>475</v>
      </c>
    </row>
    <row r="183" s="12" customFormat="1" ht="22.8" customHeight="1">
      <c r="A183" s="12"/>
      <c r="B183" s="202"/>
      <c r="C183" s="203"/>
      <c r="D183" s="204" t="s">
        <v>72</v>
      </c>
      <c r="E183" s="215" t="s">
        <v>82</v>
      </c>
      <c r="F183" s="215" t="s">
        <v>488</v>
      </c>
      <c r="G183" s="203"/>
      <c r="H183" s="203"/>
      <c r="I183" s="203"/>
      <c r="J183" s="216">
        <f>BK183</f>
        <v>218604.60000000001</v>
      </c>
      <c r="K183" s="203"/>
      <c r="L183" s="207"/>
      <c r="M183" s="208"/>
      <c r="N183" s="209"/>
      <c r="O183" s="209"/>
      <c r="P183" s="210">
        <f>SUM(P184:P192)</f>
        <v>143.857237</v>
      </c>
      <c r="Q183" s="209"/>
      <c r="R183" s="210">
        <f>SUM(R184:R192)</f>
        <v>105.18530399999999</v>
      </c>
      <c r="S183" s="209"/>
      <c r="T183" s="211">
        <f>SUM(T184:T192)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12" t="s">
        <v>80</v>
      </c>
      <c r="AT183" s="213" t="s">
        <v>72</v>
      </c>
      <c r="AU183" s="213" t="s">
        <v>80</v>
      </c>
      <c r="AY183" s="212" t="s">
        <v>282</v>
      </c>
      <c r="BK183" s="214">
        <f>SUM(BK184:BK192)</f>
        <v>218604.60000000001</v>
      </c>
    </row>
    <row r="184" s="2" customFormat="1" ht="21.75" customHeight="1">
      <c r="A184" s="29"/>
      <c r="B184" s="30"/>
      <c r="C184" s="217" t="s">
        <v>422</v>
      </c>
      <c r="D184" s="217" t="s">
        <v>284</v>
      </c>
      <c r="E184" s="218" t="s">
        <v>1902</v>
      </c>
      <c r="F184" s="219" t="s">
        <v>1903</v>
      </c>
      <c r="G184" s="220" t="s">
        <v>356</v>
      </c>
      <c r="H184" s="221">
        <v>2.8940000000000001</v>
      </c>
      <c r="I184" s="222">
        <v>1050</v>
      </c>
      <c r="J184" s="222">
        <f>ROUND(I184*H184,2)</f>
        <v>3038.6999999999998</v>
      </c>
      <c r="K184" s="223"/>
      <c r="L184" s="35"/>
      <c r="M184" s="224" t="s">
        <v>1</v>
      </c>
      <c r="N184" s="225" t="s">
        <v>38</v>
      </c>
      <c r="O184" s="226">
        <v>0.98499999999999999</v>
      </c>
      <c r="P184" s="226">
        <f>O184*H184</f>
        <v>2.85059</v>
      </c>
      <c r="Q184" s="226">
        <v>1.98</v>
      </c>
      <c r="R184" s="226">
        <f>Q184*H184</f>
        <v>5.7301200000000003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3038.6999999999998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3038.6999999999998</v>
      </c>
      <c r="BL184" s="14" t="s">
        <v>288</v>
      </c>
      <c r="BM184" s="228" t="s">
        <v>2582</v>
      </c>
    </row>
    <row r="185" s="2" customFormat="1" ht="33" customHeight="1">
      <c r="A185" s="29"/>
      <c r="B185" s="30"/>
      <c r="C185" s="217" t="s">
        <v>426</v>
      </c>
      <c r="D185" s="217" t="s">
        <v>284</v>
      </c>
      <c r="E185" s="218" t="s">
        <v>2583</v>
      </c>
      <c r="F185" s="219" t="s">
        <v>2584</v>
      </c>
      <c r="G185" s="220" t="s">
        <v>356</v>
      </c>
      <c r="H185" s="221">
        <v>31.471</v>
      </c>
      <c r="I185" s="222">
        <v>3480</v>
      </c>
      <c r="J185" s="222">
        <f>ROUND(I185*H185,2)</f>
        <v>109519.08</v>
      </c>
      <c r="K185" s="223"/>
      <c r="L185" s="35"/>
      <c r="M185" s="224" t="s">
        <v>1</v>
      </c>
      <c r="N185" s="225" t="s">
        <v>38</v>
      </c>
      <c r="O185" s="226">
        <v>2.3769999999999998</v>
      </c>
      <c r="P185" s="226">
        <f>O185*H185</f>
        <v>74.806566999999987</v>
      </c>
      <c r="Q185" s="226">
        <v>2.32714</v>
      </c>
      <c r="R185" s="226">
        <f>Q185*H185</f>
        <v>73.237422940000002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109519.08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109519.08</v>
      </c>
      <c r="BL185" s="14" t="s">
        <v>288</v>
      </c>
      <c r="BM185" s="228" t="s">
        <v>2585</v>
      </c>
    </row>
    <row r="186" s="2" customFormat="1" ht="21.75" customHeight="1">
      <c r="A186" s="29"/>
      <c r="B186" s="30"/>
      <c r="C186" s="217" t="s">
        <v>431</v>
      </c>
      <c r="D186" s="217" t="s">
        <v>284</v>
      </c>
      <c r="E186" s="218" t="s">
        <v>1957</v>
      </c>
      <c r="F186" s="219" t="s">
        <v>1958</v>
      </c>
      <c r="G186" s="220" t="s">
        <v>429</v>
      </c>
      <c r="H186" s="221">
        <v>1.492</v>
      </c>
      <c r="I186" s="222">
        <v>29400</v>
      </c>
      <c r="J186" s="222">
        <f>ROUND(I186*H186,2)</f>
        <v>43864.800000000003</v>
      </c>
      <c r="K186" s="223"/>
      <c r="L186" s="35"/>
      <c r="M186" s="224" t="s">
        <v>1</v>
      </c>
      <c r="N186" s="225" t="s">
        <v>38</v>
      </c>
      <c r="O186" s="226">
        <v>14.551</v>
      </c>
      <c r="P186" s="226">
        <f>O186*H186</f>
        <v>21.710092</v>
      </c>
      <c r="Q186" s="226">
        <v>1.06277</v>
      </c>
      <c r="R186" s="226">
        <f>Q186*H186</f>
        <v>1.5856528400000001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43864.800000000003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43864.800000000003</v>
      </c>
      <c r="BL186" s="14" t="s">
        <v>288</v>
      </c>
      <c r="BM186" s="228" t="s">
        <v>2586</v>
      </c>
    </row>
    <row r="187" s="2" customFormat="1" ht="16.5" customHeight="1">
      <c r="A187" s="29"/>
      <c r="B187" s="30"/>
      <c r="C187" s="217" t="s">
        <v>435</v>
      </c>
      <c r="D187" s="217" t="s">
        <v>284</v>
      </c>
      <c r="E187" s="218" t="s">
        <v>2587</v>
      </c>
      <c r="F187" s="219" t="s">
        <v>2588</v>
      </c>
      <c r="G187" s="220" t="s">
        <v>287</v>
      </c>
      <c r="H187" s="221">
        <v>9.3900000000000006</v>
      </c>
      <c r="I187" s="222">
        <v>401</v>
      </c>
      <c r="J187" s="222">
        <f>ROUND(I187*H187,2)</f>
        <v>3765.3899999999999</v>
      </c>
      <c r="K187" s="223"/>
      <c r="L187" s="35"/>
      <c r="M187" s="224" t="s">
        <v>1</v>
      </c>
      <c r="N187" s="225" t="s">
        <v>38</v>
      </c>
      <c r="O187" s="226">
        <v>0.29999999999999999</v>
      </c>
      <c r="P187" s="226">
        <f>O187*H187</f>
        <v>2.8170000000000002</v>
      </c>
      <c r="Q187" s="226">
        <v>0.00247</v>
      </c>
      <c r="R187" s="226">
        <f>Q187*H187</f>
        <v>0.0231933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3765.3899999999999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3765.3899999999999</v>
      </c>
      <c r="BL187" s="14" t="s">
        <v>288</v>
      </c>
      <c r="BM187" s="228" t="s">
        <v>503</v>
      </c>
    </row>
    <row r="188" s="2" customFormat="1" ht="16.5" customHeight="1">
      <c r="A188" s="29"/>
      <c r="B188" s="30"/>
      <c r="C188" s="217" t="s">
        <v>439</v>
      </c>
      <c r="D188" s="217" t="s">
        <v>284</v>
      </c>
      <c r="E188" s="218" t="s">
        <v>2589</v>
      </c>
      <c r="F188" s="219" t="s">
        <v>2590</v>
      </c>
      <c r="G188" s="220" t="s">
        <v>287</v>
      </c>
      <c r="H188" s="221">
        <v>9.3900000000000006</v>
      </c>
      <c r="I188" s="222">
        <v>108</v>
      </c>
      <c r="J188" s="222">
        <f>ROUND(I188*H188,2)</f>
        <v>1014.12</v>
      </c>
      <c r="K188" s="223"/>
      <c r="L188" s="35"/>
      <c r="M188" s="224" t="s">
        <v>1</v>
      </c>
      <c r="N188" s="225" t="s">
        <v>38</v>
      </c>
      <c r="O188" s="226">
        <v>0.152</v>
      </c>
      <c r="P188" s="226">
        <f>O188*H188</f>
        <v>1.4272800000000001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1014.12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1014.12</v>
      </c>
      <c r="BL188" s="14" t="s">
        <v>288</v>
      </c>
      <c r="BM188" s="228" t="s">
        <v>511</v>
      </c>
    </row>
    <row r="189" s="2" customFormat="1" ht="21.75" customHeight="1">
      <c r="A189" s="29"/>
      <c r="B189" s="30"/>
      <c r="C189" s="217" t="s">
        <v>443</v>
      </c>
      <c r="D189" s="217" t="s">
        <v>284</v>
      </c>
      <c r="E189" s="218" t="s">
        <v>2591</v>
      </c>
      <c r="F189" s="219" t="s">
        <v>2592</v>
      </c>
      <c r="G189" s="220" t="s">
        <v>356</v>
      </c>
      <c r="H189" s="221">
        <v>9.5760000000000005</v>
      </c>
      <c r="I189" s="222">
        <v>4720</v>
      </c>
      <c r="J189" s="222">
        <f>ROUND(I189*H189,2)</f>
        <v>45198.720000000001</v>
      </c>
      <c r="K189" s="223"/>
      <c r="L189" s="35"/>
      <c r="M189" s="224" t="s">
        <v>1</v>
      </c>
      <c r="N189" s="225" t="s">
        <v>38</v>
      </c>
      <c r="O189" s="226">
        <v>3.2789999999999999</v>
      </c>
      <c r="P189" s="226">
        <f>O189*H189</f>
        <v>31.399704</v>
      </c>
      <c r="Q189" s="226">
        <v>2.5428899999999999</v>
      </c>
      <c r="R189" s="226">
        <f>Q189*H189</f>
        <v>24.35071464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45198.720000000001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45198.720000000001</v>
      </c>
      <c r="BL189" s="14" t="s">
        <v>288</v>
      </c>
      <c r="BM189" s="228" t="s">
        <v>2593</v>
      </c>
    </row>
    <row r="190" s="2" customFormat="1" ht="21.75" customHeight="1">
      <c r="A190" s="29"/>
      <c r="B190" s="30"/>
      <c r="C190" s="217" t="s">
        <v>447</v>
      </c>
      <c r="D190" s="217" t="s">
        <v>284</v>
      </c>
      <c r="E190" s="218" t="s">
        <v>2594</v>
      </c>
      <c r="F190" s="219" t="s">
        <v>2595</v>
      </c>
      <c r="G190" s="220" t="s">
        <v>429</v>
      </c>
      <c r="H190" s="221">
        <v>0.20399999999999999</v>
      </c>
      <c r="I190" s="222">
        <v>29700</v>
      </c>
      <c r="J190" s="222">
        <f>ROUND(I190*H190,2)</f>
        <v>6058.8000000000002</v>
      </c>
      <c r="K190" s="223"/>
      <c r="L190" s="35"/>
      <c r="M190" s="224" t="s">
        <v>1</v>
      </c>
      <c r="N190" s="225" t="s">
        <v>38</v>
      </c>
      <c r="O190" s="226">
        <v>15.231</v>
      </c>
      <c r="P190" s="226">
        <f>O190*H190</f>
        <v>3.1071239999999998</v>
      </c>
      <c r="Q190" s="226">
        <v>1.06277</v>
      </c>
      <c r="R190" s="226">
        <f>Q190*H190</f>
        <v>0.21680507999999998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6058.8000000000002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6058.8000000000002</v>
      </c>
      <c r="BL190" s="14" t="s">
        <v>288</v>
      </c>
      <c r="BM190" s="228" t="s">
        <v>2596</v>
      </c>
    </row>
    <row r="191" s="2" customFormat="1" ht="16.5" customHeight="1">
      <c r="A191" s="29"/>
      <c r="B191" s="30"/>
      <c r="C191" s="217" t="s">
        <v>451</v>
      </c>
      <c r="D191" s="217" t="s">
        <v>284</v>
      </c>
      <c r="E191" s="218" t="s">
        <v>1917</v>
      </c>
      <c r="F191" s="219" t="s">
        <v>1918</v>
      </c>
      <c r="G191" s="220" t="s">
        <v>287</v>
      </c>
      <c r="H191" s="221">
        <v>15.68</v>
      </c>
      <c r="I191" s="222">
        <v>326</v>
      </c>
      <c r="J191" s="222">
        <f>ROUND(I191*H191,2)</f>
        <v>5111.6800000000003</v>
      </c>
      <c r="K191" s="223"/>
      <c r="L191" s="35"/>
      <c r="M191" s="224" t="s">
        <v>1</v>
      </c>
      <c r="N191" s="225" t="s">
        <v>38</v>
      </c>
      <c r="O191" s="226">
        <v>0.27400000000000002</v>
      </c>
      <c r="P191" s="226">
        <f>O191*H191</f>
        <v>4.2963200000000006</v>
      </c>
      <c r="Q191" s="226">
        <v>0.00264</v>
      </c>
      <c r="R191" s="226">
        <f>Q191*H191</f>
        <v>0.0413952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5111.6800000000003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5111.6800000000003</v>
      </c>
      <c r="BL191" s="14" t="s">
        <v>288</v>
      </c>
      <c r="BM191" s="228" t="s">
        <v>2597</v>
      </c>
    </row>
    <row r="192" s="2" customFormat="1" ht="16.5" customHeight="1">
      <c r="A192" s="29"/>
      <c r="B192" s="30"/>
      <c r="C192" s="217" t="s">
        <v>455</v>
      </c>
      <c r="D192" s="217" t="s">
        <v>284</v>
      </c>
      <c r="E192" s="218" t="s">
        <v>1920</v>
      </c>
      <c r="F192" s="219" t="s">
        <v>1921</v>
      </c>
      <c r="G192" s="220" t="s">
        <v>287</v>
      </c>
      <c r="H192" s="221">
        <v>15.68</v>
      </c>
      <c r="I192" s="222">
        <v>65.900000000000006</v>
      </c>
      <c r="J192" s="222">
        <f>ROUND(I192*H192,2)</f>
        <v>1033.31</v>
      </c>
      <c r="K192" s="223"/>
      <c r="L192" s="35"/>
      <c r="M192" s="224" t="s">
        <v>1</v>
      </c>
      <c r="N192" s="225" t="s">
        <v>38</v>
      </c>
      <c r="O192" s="226">
        <v>0.091999999999999998</v>
      </c>
      <c r="P192" s="226">
        <f>O192*H192</f>
        <v>1.4425599999999998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1033.31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1033.31</v>
      </c>
      <c r="BL192" s="14" t="s">
        <v>288</v>
      </c>
      <c r="BM192" s="228" t="s">
        <v>2598</v>
      </c>
    </row>
    <row r="193" s="12" customFormat="1" ht="22.8" customHeight="1">
      <c r="A193" s="12"/>
      <c r="B193" s="202"/>
      <c r="C193" s="203"/>
      <c r="D193" s="204" t="s">
        <v>72</v>
      </c>
      <c r="E193" s="215" t="s">
        <v>155</v>
      </c>
      <c r="F193" s="215" t="s">
        <v>497</v>
      </c>
      <c r="G193" s="203"/>
      <c r="H193" s="203"/>
      <c r="I193" s="203"/>
      <c r="J193" s="216">
        <f>BK193</f>
        <v>4531797.6699999999</v>
      </c>
      <c r="K193" s="203"/>
      <c r="L193" s="207"/>
      <c r="M193" s="208"/>
      <c r="N193" s="209"/>
      <c r="O193" s="209"/>
      <c r="P193" s="210">
        <f>SUM(P194:P210)</f>
        <v>3891.9398640000009</v>
      </c>
      <c r="Q193" s="209"/>
      <c r="R193" s="210">
        <f>SUM(R194:R210)</f>
        <v>776.10251334999975</v>
      </c>
      <c r="S193" s="209"/>
      <c r="T193" s="211">
        <f>SUM(T194:T210)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12" t="s">
        <v>80</v>
      </c>
      <c r="AT193" s="213" t="s">
        <v>72</v>
      </c>
      <c r="AU193" s="213" t="s">
        <v>80</v>
      </c>
      <c r="AY193" s="212" t="s">
        <v>282</v>
      </c>
      <c r="BK193" s="214">
        <f>SUM(BK194:BK210)</f>
        <v>4531797.6699999999</v>
      </c>
    </row>
    <row r="194" s="2" customFormat="1" ht="21.75" customHeight="1">
      <c r="A194" s="29"/>
      <c r="B194" s="30"/>
      <c r="C194" s="217" t="s">
        <v>459</v>
      </c>
      <c r="D194" s="217" t="s">
        <v>284</v>
      </c>
      <c r="E194" s="218" t="s">
        <v>2599</v>
      </c>
      <c r="F194" s="219" t="s">
        <v>2600</v>
      </c>
      <c r="G194" s="220" t="s">
        <v>287</v>
      </c>
      <c r="H194" s="221">
        <v>125.05500000000001</v>
      </c>
      <c r="I194" s="222">
        <v>1260</v>
      </c>
      <c r="J194" s="222">
        <f>ROUND(I194*H194,2)</f>
        <v>157569.29999999999</v>
      </c>
      <c r="K194" s="223"/>
      <c r="L194" s="35"/>
      <c r="M194" s="224" t="s">
        <v>1</v>
      </c>
      <c r="N194" s="225" t="s">
        <v>38</v>
      </c>
      <c r="O194" s="226">
        <v>1.04</v>
      </c>
      <c r="P194" s="226">
        <f>O194*H194</f>
        <v>130.05720000000002</v>
      </c>
      <c r="Q194" s="226">
        <v>0.28048000000000001</v>
      </c>
      <c r="R194" s="226">
        <f>Q194*H194</f>
        <v>35.075426400000005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157569.29999999999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157569.29999999999</v>
      </c>
      <c r="BL194" s="14" t="s">
        <v>288</v>
      </c>
      <c r="BM194" s="228" t="s">
        <v>520</v>
      </c>
    </row>
    <row r="195" s="2" customFormat="1" ht="21.75" customHeight="1">
      <c r="A195" s="29"/>
      <c r="B195" s="30"/>
      <c r="C195" s="217" t="s">
        <v>463</v>
      </c>
      <c r="D195" s="217" t="s">
        <v>284</v>
      </c>
      <c r="E195" s="218" t="s">
        <v>2601</v>
      </c>
      <c r="F195" s="219" t="s">
        <v>2602</v>
      </c>
      <c r="G195" s="220" t="s">
        <v>501</v>
      </c>
      <c r="H195" s="221">
        <v>1</v>
      </c>
      <c r="I195" s="222">
        <v>262</v>
      </c>
      <c r="J195" s="222">
        <f>ROUND(I195*H195,2)</f>
        <v>262</v>
      </c>
      <c r="K195" s="223"/>
      <c r="L195" s="35"/>
      <c r="M195" s="224" t="s">
        <v>1</v>
      </c>
      <c r="N195" s="225" t="s">
        <v>38</v>
      </c>
      <c r="O195" s="226">
        <v>0.23799999999999999</v>
      </c>
      <c r="P195" s="226">
        <f>O195*H195</f>
        <v>0.23799999999999999</v>
      </c>
      <c r="Q195" s="226">
        <v>0.021260000000000001</v>
      </c>
      <c r="R195" s="226">
        <f>Q195*H195</f>
        <v>0.021260000000000001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262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262</v>
      </c>
      <c r="BL195" s="14" t="s">
        <v>288</v>
      </c>
      <c r="BM195" s="228" t="s">
        <v>2603</v>
      </c>
    </row>
    <row r="196" s="2" customFormat="1" ht="21.75" customHeight="1">
      <c r="A196" s="29"/>
      <c r="B196" s="30"/>
      <c r="C196" s="217" t="s">
        <v>467</v>
      </c>
      <c r="D196" s="217" t="s">
        <v>284</v>
      </c>
      <c r="E196" s="218" t="s">
        <v>2604</v>
      </c>
      <c r="F196" s="219" t="s">
        <v>2605</v>
      </c>
      <c r="G196" s="220" t="s">
        <v>501</v>
      </c>
      <c r="H196" s="221">
        <v>2.5</v>
      </c>
      <c r="I196" s="222">
        <v>344</v>
      </c>
      <c r="J196" s="222">
        <f>ROUND(I196*H196,2)</f>
        <v>860</v>
      </c>
      <c r="K196" s="223"/>
      <c r="L196" s="35"/>
      <c r="M196" s="224" t="s">
        <v>1</v>
      </c>
      <c r="N196" s="225" t="s">
        <v>38</v>
      </c>
      <c r="O196" s="226">
        <v>0.318</v>
      </c>
      <c r="P196" s="226">
        <f>O196*H196</f>
        <v>0.79500000000000004</v>
      </c>
      <c r="Q196" s="226">
        <v>0.026929999999999999</v>
      </c>
      <c r="R196" s="226">
        <f>Q196*H196</f>
        <v>0.067324999999999996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860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860</v>
      </c>
      <c r="BL196" s="14" t="s">
        <v>288</v>
      </c>
      <c r="BM196" s="228" t="s">
        <v>2606</v>
      </c>
    </row>
    <row r="197" s="2" customFormat="1" ht="21.75" customHeight="1">
      <c r="A197" s="29"/>
      <c r="B197" s="30"/>
      <c r="C197" s="217" t="s">
        <v>471</v>
      </c>
      <c r="D197" s="217" t="s">
        <v>284</v>
      </c>
      <c r="E197" s="218" t="s">
        <v>2607</v>
      </c>
      <c r="F197" s="219" t="s">
        <v>2608</v>
      </c>
      <c r="G197" s="220" t="s">
        <v>501</v>
      </c>
      <c r="H197" s="221">
        <v>8</v>
      </c>
      <c r="I197" s="222">
        <v>340</v>
      </c>
      <c r="J197" s="222">
        <f>ROUND(I197*H197,2)</f>
        <v>2720</v>
      </c>
      <c r="K197" s="223"/>
      <c r="L197" s="35"/>
      <c r="M197" s="224" t="s">
        <v>1</v>
      </c>
      <c r="N197" s="225" t="s">
        <v>38</v>
      </c>
      <c r="O197" s="226">
        <v>0.245</v>
      </c>
      <c r="P197" s="226">
        <f>O197*H197</f>
        <v>1.96</v>
      </c>
      <c r="Q197" s="226">
        <v>0.036549999999999999</v>
      </c>
      <c r="R197" s="226">
        <f>Q197*H197</f>
        <v>0.29239999999999999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2720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2720</v>
      </c>
      <c r="BL197" s="14" t="s">
        <v>288</v>
      </c>
      <c r="BM197" s="228" t="s">
        <v>2609</v>
      </c>
    </row>
    <row r="198" s="2" customFormat="1" ht="21.75" customHeight="1">
      <c r="A198" s="29"/>
      <c r="B198" s="30"/>
      <c r="C198" s="217" t="s">
        <v>475</v>
      </c>
      <c r="D198" s="217" t="s">
        <v>284</v>
      </c>
      <c r="E198" s="218" t="s">
        <v>2610</v>
      </c>
      <c r="F198" s="219" t="s">
        <v>2611</v>
      </c>
      <c r="G198" s="220" t="s">
        <v>501</v>
      </c>
      <c r="H198" s="221">
        <v>8</v>
      </c>
      <c r="I198" s="222">
        <v>425</v>
      </c>
      <c r="J198" s="222">
        <f>ROUND(I198*H198,2)</f>
        <v>3400</v>
      </c>
      <c r="K198" s="223"/>
      <c r="L198" s="35"/>
      <c r="M198" s="224" t="s">
        <v>1</v>
      </c>
      <c r="N198" s="225" t="s">
        <v>38</v>
      </c>
      <c r="O198" s="226">
        <v>0.253</v>
      </c>
      <c r="P198" s="226">
        <f>O198*H198</f>
        <v>2.024</v>
      </c>
      <c r="Q198" s="226">
        <v>0.04555</v>
      </c>
      <c r="R198" s="226">
        <f>Q198*H198</f>
        <v>0.3644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3400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3400</v>
      </c>
      <c r="BL198" s="14" t="s">
        <v>288</v>
      </c>
      <c r="BM198" s="228" t="s">
        <v>2612</v>
      </c>
    </row>
    <row r="199" s="2" customFormat="1" ht="21.75" customHeight="1">
      <c r="A199" s="29"/>
      <c r="B199" s="30"/>
      <c r="C199" s="217" t="s">
        <v>479</v>
      </c>
      <c r="D199" s="217" t="s">
        <v>284</v>
      </c>
      <c r="E199" s="218" t="s">
        <v>2613</v>
      </c>
      <c r="F199" s="219" t="s">
        <v>2614</v>
      </c>
      <c r="G199" s="220" t="s">
        <v>501</v>
      </c>
      <c r="H199" s="221">
        <v>4</v>
      </c>
      <c r="I199" s="222">
        <v>601</v>
      </c>
      <c r="J199" s="222">
        <f>ROUND(I199*H199,2)</f>
        <v>2404</v>
      </c>
      <c r="K199" s="223"/>
      <c r="L199" s="35"/>
      <c r="M199" s="224" t="s">
        <v>1</v>
      </c>
      <c r="N199" s="225" t="s">
        <v>38</v>
      </c>
      <c r="O199" s="226">
        <v>0.26800000000000002</v>
      </c>
      <c r="P199" s="226">
        <f>O199*H199</f>
        <v>1.0720000000000001</v>
      </c>
      <c r="Q199" s="226">
        <v>0.063549999999999995</v>
      </c>
      <c r="R199" s="226">
        <f>Q199*H199</f>
        <v>0.25419999999999998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2404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2404</v>
      </c>
      <c r="BL199" s="14" t="s">
        <v>288</v>
      </c>
      <c r="BM199" s="228" t="s">
        <v>536</v>
      </c>
    </row>
    <row r="200" s="2" customFormat="1" ht="21.75" customHeight="1">
      <c r="A200" s="29"/>
      <c r="B200" s="30"/>
      <c r="C200" s="217" t="s">
        <v>483</v>
      </c>
      <c r="D200" s="217" t="s">
        <v>284</v>
      </c>
      <c r="E200" s="218" t="s">
        <v>2615</v>
      </c>
      <c r="F200" s="219" t="s">
        <v>2616</v>
      </c>
      <c r="G200" s="220" t="s">
        <v>501</v>
      </c>
      <c r="H200" s="221">
        <v>4</v>
      </c>
      <c r="I200" s="222">
        <v>1080</v>
      </c>
      <c r="J200" s="222">
        <f>ROUND(I200*H200,2)</f>
        <v>4320</v>
      </c>
      <c r="K200" s="223"/>
      <c r="L200" s="35"/>
      <c r="M200" s="224" t="s">
        <v>1</v>
      </c>
      <c r="N200" s="225" t="s">
        <v>38</v>
      </c>
      <c r="O200" s="226">
        <v>0.40000000000000002</v>
      </c>
      <c r="P200" s="226">
        <f>O200*H200</f>
        <v>1.6000000000000001</v>
      </c>
      <c r="Q200" s="226">
        <v>0.091050000000000006</v>
      </c>
      <c r="R200" s="226">
        <f>Q200*H200</f>
        <v>0.36420000000000002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4320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4320</v>
      </c>
      <c r="BL200" s="14" t="s">
        <v>288</v>
      </c>
      <c r="BM200" s="228" t="s">
        <v>544</v>
      </c>
    </row>
    <row r="201" s="2" customFormat="1" ht="21.75" customHeight="1">
      <c r="A201" s="29"/>
      <c r="B201" s="30"/>
      <c r="C201" s="217" t="s">
        <v>489</v>
      </c>
      <c r="D201" s="217" t="s">
        <v>284</v>
      </c>
      <c r="E201" s="218" t="s">
        <v>2617</v>
      </c>
      <c r="F201" s="219" t="s">
        <v>2618</v>
      </c>
      <c r="G201" s="220" t="s">
        <v>287</v>
      </c>
      <c r="H201" s="221">
        <v>6.5869999999999997</v>
      </c>
      <c r="I201" s="222">
        <v>659</v>
      </c>
      <c r="J201" s="222">
        <f>ROUND(I201*H201,2)</f>
        <v>4340.8299999999999</v>
      </c>
      <c r="K201" s="223"/>
      <c r="L201" s="35"/>
      <c r="M201" s="224" t="s">
        <v>1</v>
      </c>
      <c r="N201" s="225" t="s">
        <v>38</v>
      </c>
      <c r="O201" s="226">
        <v>0.61599999999999999</v>
      </c>
      <c r="P201" s="226">
        <f>O201*H201</f>
        <v>4.0575919999999996</v>
      </c>
      <c r="Q201" s="226">
        <v>0.11549</v>
      </c>
      <c r="R201" s="226">
        <f>Q201*H201</f>
        <v>0.76073262999999991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4340.8299999999999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4340.8299999999999</v>
      </c>
      <c r="BL201" s="14" t="s">
        <v>288</v>
      </c>
      <c r="BM201" s="228" t="s">
        <v>2619</v>
      </c>
    </row>
    <row r="202" s="2" customFormat="1" ht="21.75" customHeight="1">
      <c r="A202" s="29"/>
      <c r="B202" s="30"/>
      <c r="C202" s="217" t="s">
        <v>493</v>
      </c>
      <c r="D202" s="217" t="s">
        <v>284</v>
      </c>
      <c r="E202" s="218" t="s">
        <v>2620</v>
      </c>
      <c r="F202" s="219" t="s">
        <v>2621</v>
      </c>
      <c r="G202" s="220" t="s">
        <v>287</v>
      </c>
      <c r="H202" s="221">
        <v>15.5</v>
      </c>
      <c r="I202" s="222">
        <v>710</v>
      </c>
      <c r="J202" s="222">
        <f>ROUND(I202*H202,2)</f>
        <v>11005</v>
      </c>
      <c r="K202" s="223"/>
      <c r="L202" s="35"/>
      <c r="M202" s="224" t="s">
        <v>1</v>
      </c>
      <c r="N202" s="225" t="s">
        <v>38</v>
      </c>
      <c r="O202" s="226">
        <v>0.67800000000000005</v>
      </c>
      <c r="P202" s="226">
        <f>O202*H202</f>
        <v>10.509</v>
      </c>
      <c r="Q202" s="226">
        <v>0.14030000000000001</v>
      </c>
      <c r="R202" s="226">
        <f>Q202*H202</f>
        <v>2.1746500000000002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11005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11005</v>
      </c>
      <c r="BL202" s="14" t="s">
        <v>288</v>
      </c>
      <c r="BM202" s="228" t="s">
        <v>553</v>
      </c>
    </row>
    <row r="203" s="2" customFormat="1" ht="21.75" customHeight="1">
      <c r="A203" s="29"/>
      <c r="B203" s="30"/>
      <c r="C203" s="217" t="s">
        <v>498</v>
      </c>
      <c r="D203" s="217" t="s">
        <v>284</v>
      </c>
      <c r="E203" s="218" t="s">
        <v>2622</v>
      </c>
      <c r="F203" s="219" t="s">
        <v>2623</v>
      </c>
      <c r="G203" s="220" t="s">
        <v>322</v>
      </c>
      <c r="H203" s="221">
        <v>12.4</v>
      </c>
      <c r="I203" s="222">
        <v>109</v>
      </c>
      <c r="J203" s="222">
        <f>ROUND(I203*H203,2)</f>
        <v>1351.5999999999999</v>
      </c>
      <c r="K203" s="223"/>
      <c r="L203" s="35"/>
      <c r="M203" s="224" t="s">
        <v>1</v>
      </c>
      <c r="N203" s="225" t="s">
        <v>38</v>
      </c>
      <c r="O203" s="226">
        <v>0.20000000000000001</v>
      </c>
      <c r="P203" s="226">
        <f>O203*H203</f>
        <v>2.4800000000000004</v>
      </c>
      <c r="Q203" s="226">
        <v>0.00012999999999999999</v>
      </c>
      <c r="R203" s="226">
        <f>Q203*H203</f>
        <v>0.0016119999999999999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1351.5999999999999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1351.5999999999999</v>
      </c>
      <c r="BL203" s="14" t="s">
        <v>288</v>
      </c>
      <c r="BM203" s="228" t="s">
        <v>2624</v>
      </c>
    </row>
    <row r="204" s="2" customFormat="1" ht="55.5" customHeight="1">
      <c r="A204" s="29"/>
      <c r="B204" s="30"/>
      <c r="C204" s="217" t="s">
        <v>503</v>
      </c>
      <c r="D204" s="217" t="s">
        <v>284</v>
      </c>
      <c r="E204" s="218" t="s">
        <v>2625</v>
      </c>
      <c r="F204" s="219" t="s">
        <v>2626</v>
      </c>
      <c r="G204" s="220" t="s">
        <v>356</v>
      </c>
      <c r="H204" s="221">
        <v>19.373999999999999</v>
      </c>
      <c r="I204" s="222">
        <v>5595</v>
      </c>
      <c r="J204" s="222">
        <f>ROUND(I204*H204,2)</f>
        <v>108397.53</v>
      </c>
      <c r="K204" s="223"/>
      <c r="L204" s="35"/>
      <c r="M204" s="224" t="s">
        <v>1</v>
      </c>
      <c r="N204" s="225" t="s">
        <v>38</v>
      </c>
      <c r="O204" s="226">
        <v>4.3470000000000004</v>
      </c>
      <c r="P204" s="226">
        <f>O204*H204</f>
        <v>84.218778</v>
      </c>
      <c r="Q204" s="226">
        <v>2.5360200000000002</v>
      </c>
      <c r="R204" s="226">
        <f>Q204*H204</f>
        <v>49.132851479999999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108397.53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108397.53</v>
      </c>
      <c r="BL204" s="14" t="s">
        <v>288</v>
      </c>
      <c r="BM204" s="228" t="s">
        <v>561</v>
      </c>
    </row>
    <row r="205" s="2" customFormat="1" ht="55.5" customHeight="1">
      <c r="A205" s="29"/>
      <c r="B205" s="30"/>
      <c r="C205" s="217" t="s">
        <v>507</v>
      </c>
      <c r="D205" s="217" t="s">
        <v>284</v>
      </c>
      <c r="E205" s="218" t="s">
        <v>2627</v>
      </c>
      <c r="F205" s="219" t="s">
        <v>2628</v>
      </c>
      <c r="G205" s="220" t="s">
        <v>356</v>
      </c>
      <c r="H205" s="221">
        <v>253.73599999999999</v>
      </c>
      <c r="I205" s="222">
        <v>4970</v>
      </c>
      <c r="J205" s="222">
        <f>ROUND(I205*H205,2)</f>
        <v>1261067.9199999999</v>
      </c>
      <c r="K205" s="223"/>
      <c r="L205" s="35"/>
      <c r="M205" s="224" t="s">
        <v>1</v>
      </c>
      <c r="N205" s="225" t="s">
        <v>38</v>
      </c>
      <c r="O205" s="226">
        <v>2.6320000000000001</v>
      </c>
      <c r="P205" s="226">
        <f>O205*H205</f>
        <v>667.83315200000004</v>
      </c>
      <c r="Q205" s="226">
        <v>2.5291299999999999</v>
      </c>
      <c r="R205" s="226">
        <f>Q205*H205</f>
        <v>641.73132967999993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1261067.9199999999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1261067.9199999999</v>
      </c>
      <c r="BL205" s="14" t="s">
        <v>288</v>
      </c>
      <c r="BM205" s="228" t="s">
        <v>569</v>
      </c>
    </row>
    <row r="206" s="2" customFormat="1" ht="21.75" customHeight="1">
      <c r="A206" s="29"/>
      <c r="B206" s="30"/>
      <c r="C206" s="217" t="s">
        <v>511</v>
      </c>
      <c r="D206" s="217" t="s">
        <v>284</v>
      </c>
      <c r="E206" s="218" t="s">
        <v>2629</v>
      </c>
      <c r="F206" s="219" t="s">
        <v>2630</v>
      </c>
      <c r="G206" s="220" t="s">
        <v>429</v>
      </c>
      <c r="H206" s="221">
        <v>38.798000000000002</v>
      </c>
      <c r="I206" s="222">
        <v>41400</v>
      </c>
      <c r="J206" s="222">
        <f>ROUND(I206*H206,2)</f>
        <v>1606237.2</v>
      </c>
      <c r="K206" s="223"/>
      <c r="L206" s="35"/>
      <c r="M206" s="224" t="s">
        <v>1</v>
      </c>
      <c r="N206" s="225" t="s">
        <v>38</v>
      </c>
      <c r="O206" s="226">
        <v>22.193999999999999</v>
      </c>
      <c r="P206" s="226">
        <f>O206*H206</f>
        <v>861.08281199999999</v>
      </c>
      <c r="Q206" s="226">
        <v>1.10907</v>
      </c>
      <c r="R206" s="226">
        <f>Q206*H206</f>
        <v>43.029697859999999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1606237.2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1606237.2</v>
      </c>
      <c r="BL206" s="14" t="s">
        <v>288</v>
      </c>
      <c r="BM206" s="228" t="s">
        <v>593</v>
      </c>
    </row>
    <row r="207" s="2" customFormat="1" ht="33" customHeight="1">
      <c r="A207" s="29"/>
      <c r="B207" s="30"/>
      <c r="C207" s="217" t="s">
        <v>515</v>
      </c>
      <c r="D207" s="217" t="s">
        <v>284</v>
      </c>
      <c r="E207" s="218" t="s">
        <v>1960</v>
      </c>
      <c r="F207" s="219" t="s">
        <v>1961</v>
      </c>
      <c r="G207" s="220" t="s">
        <v>287</v>
      </c>
      <c r="H207" s="221">
        <v>1127.1700000000001</v>
      </c>
      <c r="I207" s="222">
        <v>1010</v>
      </c>
      <c r="J207" s="222">
        <f>ROUND(I207*H207,2)</f>
        <v>1138441.7</v>
      </c>
      <c r="K207" s="223"/>
      <c r="L207" s="35"/>
      <c r="M207" s="224" t="s">
        <v>1</v>
      </c>
      <c r="N207" s="225" t="s">
        <v>38</v>
      </c>
      <c r="O207" s="226">
        <v>1.51</v>
      </c>
      <c r="P207" s="226">
        <f>O207*H207</f>
        <v>1702.0267000000001</v>
      </c>
      <c r="Q207" s="226">
        <v>0.00247</v>
      </c>
      <c r="R207" s="226">
        <f>Q207*H207</f>
        <v>2.7841099000000002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1138441.7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1138441.7</v>
      </c>
      <c r="BL207" s="14" t="s">
        <v>288</v>
      </c>
      <c r="BM207" s="228" t="s">
        <v>577</v>
      </c>
    </row>
    <row r="208" s="2" customFormat="1" ht="33" customHeight="1">
      <c r="A208" s="29"/>
      <c r="B208" s="30"/>
      <c r="C208" s="217" t="s">
        <v>520</v>
      </c>
      <c r="D208" s="217" t="s">
        <v>284</v>
      </c>
      <c r="E208" s="218" t="s">
        <v>1963</v>
      </c>
      <c r="F208" s="219" t="s">
        <v>1964</v>
      </c>
      <c r="G208" s="220" t="s">
        <v>287</v>
      </c>
      <c r="H208" s="221">
        <v>1127.1700000000001</v>
      </c>
      <c r="I208" s="222">
        <v>192</v>
      </c>
      <c r="J208" s="222">
        <f>ROUND(I208*H208,2)</f>
        <v>216416.64000000001</v>
      </c>
      <c r="K208" s="223"/>
      <c r="L208" s="35"/>
      <c r="M208" s="224" t="s">
        <v>1</v>
      </c>
      <c r="N208" s="225" t="s">
        <v>38</v>
      </c>
      <c r="O208" s="226">
        <v>0.35899999999999999</v>
      </c>
      <c r="P208" s="226">
        <f>O208*H208</f>
        <v>404.65403000000003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216416.64000000001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216416.64000000001</v>
      </c>
      <c r="BL208" s="14" t="s">
        <v>288</v>
      </c>
      <c r="BM208" s="228" t="s">
        <v>585</v>
      </c>
    </row>
    <row r="209" s="2" customFormat="1" ht="21.75" customHeight="1">
      <c r="A209" s="29"/>
      <c r="B209" s="30"/>
      <c r="C209" s="217" t="s">
        <v>524</v>
      </c>
      <c r="D209" s="217" t="s">
        <v>284</v>
      </c>
      <c r="E209" s="218" t="s">
        <v>2631</v>
      </c>
      <c r="F209" s="219" t="s">
        <v>2632</v>
      </c>
      <c r="G209" s="220" t="s">
        <v>287</v>
      </c>
      <c r="H209" s="221">
        <v>52.520000000000003</v>
      </c>
      <c r="I209" s="222">
        <v>190</v>
      </c>
      <c r="J209" s="222">
        <f>ROUND(I209*H209,2)</f>
        <v>9978.7999999999993</v>
      </c>
      <c r="K209" s="223"/>
      <c r="L209" s="35"/>
      <c r="M209" s="224" t="s">
        <v>1</v>
      </c>
      <c r="N209" s="225" t="s">
        <v>38</v>
      </c>
      <c r="O209" s="226">
        <v>0.20899999999999999</v>
      </c>
      <c r="P209" s="226">
        <f>O209*H209</f>
        <v>10.97668</v>
      </c>
      <c r="Q209" s="226">
        <v>0.00092000000000000003</v>
      </c>
      <c r="R209" s="226">
        <f>Q209*H209</f>
        <v>0.048318400000000004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9978.7999999999993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9978.7999999999993</v>
      </c>
      <c r="BL209" s="14" t="s">
        <v>288</v>
      </c>
      <c r="BM209" s="228" t="s">
        <v>2633</v>
      </c>
    </row>
    <row r="210" s="2" customFormat="1" ht="21.75" customHeight="1">
      <c r="A210" s="29"/>
      <c r="B210" s="30"/>
      <c r="C210" s="217" t="s">
        <v>528</v>
      </c>
      <c r="D210" s="217" t="s">
        <v>284</v>
      </c>
      <c r="E210" s="218" t="s">
        <v>2634</v>
      </c>
      <c r="F210" s="219" t="s">
        <v>2635</v>
      </c>
      <c r="G210" s="220" t="s">
        <v>287</v>
      </c>
      <c r="H210" s="221">
        <v>52.520000000000003</v>
      </c>
      <c r="I210" s="222">
        <v>57.600000000000001</v>
      </c>
      <c r="J210" s="222">
        <f>ROUND(I210*H210,2)</f>
        <v>3025.1500000000001</v>
      </c>
      <c r="K210" s="223"/>
      <c r="L210" s="35"/>
      <c r="M210" s="224" t="s">
        <v>1</v>
      </c>
      <c r="N210" s="225" t="s">
        <v>38</v>
      </c>
      <c r="O210" s="226">
        <v>0.121</v>
      </c>
      <c r="P210" s="226">
        <f>O210*H210</f>
        <v>6.3549199999999999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3025.1500000000001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3025.1500000000001</v>
      </c>
      <c r="BL210" s="14" t="s">
        <v>288</v>
      </c>
      <c r="BM210" s="228" t="s">
        <v>2636</v>
      </c>
    </row>
    <row r="211" s="12" customFormat="1" ht="22.8" customHeight="1">
      <c r="A211" s="12"/>
      <c r="B211" s="202"/>
      <c r="C211" s="203"/>
      <c r="D211" s="204" t="s">
        <v>72</v>
      </c>
      <c r="E211" s="215" t="s">
        <v>288</v>
      </c>
      <c r="F211" s="215" t="s">
        <v>519</v>
      </c>
      <c r="G211" s="203"/>
      <c r="H211" s="203"/>
      <c r="I211" s="203"/>
      <c r="J211" s="216">
        <f>BK211</f>
        <v>247119.83000000005</v>
      </c>
      <c r="K211" s="203"/>
      <c r="L211" s="207"/>
      <c r="M211" s="208"/>
      <c r="N211" s="209"/>
      <c r="O211" s="209"/>
      <c r="P211" s="210">
        <f>SUM(P212:P223)</f>
        <v>183.70254199999999</v>
      </c>
      <c r="Q211" s="209"/>
      <c r="R211" s="210">
        <f>SUM(R212:R223)</f>
        <v>78.791023779999989</v>
      </c>
      <c r="S211" s="209"/>
      <c r="T211" s="211">
        <f>SUM(T212:T223)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12" t="s">
        <v>80</v>
      </c>
      <c r="AT211" s="213" t="s">
        <v>72</v>
      </c>
      <c r="AU211" s="213" t="s">
        <v>80</v>
      </c>
      <c r="AY211" s="212" t="s">
        <v>282</v>
      </c>
      <c r="BK211" s="214">
        <f>SUM(BK212:BK223)</f>
        <v>247119.83000000005</v>
      </c>
    </row>
    <row r="212" s="2" customFormat="1" ht="21.75" customHeight="1">
      <c r="A212" s="29"/>
      <c r="B212" s="30"/>
      <c r="C212" s="217" t="s">
        <v>532</v>
      </c>
      <c r="D212" s="217" t="s">
        <v>284</v>
      </c>
      <c r="E212" s="218" t="s">
        <v>2637</v>
      </c>
      <c r="F212" s="219" t="s">
        <v>2638</v>
      </c>
      <c r="G212" s="220" t="s">
        <v>356</v>
      </c>
      <c r="H212" s="221">
        <v>18.34</v>
      </c>
      <c r="I212" s="222">
        <v>3870</v>
      </c>
      <c r="J212" s="222">
        <f>ROUND(I212*H212,2)</f>
        <v>70975.800000000003</v>
      </c>
      <c r="K212" s="223"/>
      <c r="L212" s="35"/>
      <c r="M212" s="224" t="s">
        <v>1</v>
      </c>
      <c r="N212" s="225" t="s">
        <v>38</v>
      </c>
      <c r="O212" s="226">
        <v>1.224</v>
      </c>
      <c r="P212" s="226">
        <f>O212*H212</f>
        <v>22.448159999999998</v>
      </c>
      <c r="Q212" s="226">
        <v>2.45343</v>
      </c>
      <c r="R212" s="226">
        <f>Q212*H212</f>
        <v>44.9959062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70975.800000000003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70975.800000000003</v>
      </c>
      <c r="BL212" s="14" t="s">
        <v>288</v>
      </c>
      <c r="BM212" s="228" t="s">
        <v>602</v>
      </c>
    </row>
    <row r="213" s="2" customFormat="1" ht="16.5" customHeight="1">
      <c r="A213" s="29"/>
      <c r="B213" s="30"/>
      <c r="C213" s="217" t="s">
        <v>536</v>
      </c>
      <c r="D213" s="217" t="s">
        <v>284</v>
      </c>
      <c r="E213" s="218" t="s">
        <v>2639</v>
      </c>
      <c r="F213" s="219" t="s">
        <v>2640</v>
      </c>
      <c r="G213" s="220" t="s">
        <v>429</v>
      </c>
      <c r="H213" s="221">
        <v>1.2210000000000001</v>
      </c>
      <c r="I213" s="222">
        <v>42300</v>
      </c>
      <c r="J213" s="222">
        <f>ROUND(I213*H213,2)</f>
        <v>51648.300000000003</v>
      </c>
      <c r="K213" s="223"/>
      <c r="L213" s="35"/>
      <c r="M213" s="224" t="s">
        <v>1</v>
      </c>
      <c r="N213" s="225" t="s">
        <v>38</v>
      </c>
      <c r="O213" s="226">
        <v>27.829999999999998</v>
      </c>
      <c r="P213" s="226">
        <f>O213*H213</f>
        <v>33.980429999999998</v>
      </c>
      <c r="Q213" s="226">
        <v>1.05555</v>
      </c>
      <c r="R213" s="226">
        <f>Q213*H213</f>
        <v>1.28882655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51648.300000000003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51648.300000000003</v>
      </c>
      <c r="BL213" s="14" t="s">
        <v>288</v>
      </c>
      <c r="BM213" s="228" t="s">
        <v>610</v>
      </c>
    </row>
    <row r="214" s="2" customFormat="1" ht="21.75" customHeight="1">
      <c r="A214" s="29"/>
      <c r="B214" s="30"/>
      <c r="C214" s="217" t="s">
        <v>540</v>
      </c>
      <c r="D214" s="217" t="s">
        <v>284</v>
      </c>
      <c r="E214" s="218" t="s">
        <v>2641</v>
      </c>
      <c r="F214" s="219" t="s">
        <v>2642</v>
      </c>
      <c r="G214" s="220" t="s">
        <v>287</v>
      </c>
      <c r="H214" s="221">
        <v>77.829999999999998</v>
      </c>
      <c r="I214" s="222">
        <v>372</v>
      </c>
      <c r="J214" s="222">
        <f>ROUND(I214*H214,2)</f>
        <v>28952.759999999998</v>
      </c>
      <c r="K214" s="223"/>
      <c r="L214" s="35"/>
      <c r="M214" s="224" t="s">
        <v>1</v>
      </c>
      <c r="N214" s="225" t="s">
        <v>38</v>
      </c>
      <c r="O214" s="226">
        <v>0.377</v>
      </c>
      <c r="P214" s="226">
        <f>O214*H214</f>
        <v>29.341909999999999</v>
      </c>
      <c r="Q214" s="226">
        <v>0.0053299999999999997</v>
      </c>
      <c r="R214" s="226">
        <f>Q214*H214</f>
        <v>0.41483389999999998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28952.759999999998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28952.759999999998</v>
      </c>
      <c r="BL214" s="14" t="s">
        <v>288</v>
      </c>
      <c r="BM214" s="228" t="s">
        <v>618</v>
      </c>
    </row>
    <row r="215" s="2" customFormat="1" ht="21.75" customHeight="1">
      <c r="A215" s="29"/>
      <c r="B215" s="30"/>
      <c r="C215" s="217" t="s">
        <v>544</v>
      </c>
      <c r="D215" s="217" t="s">
        <v>284</v>
      </c>
      <c r="E215" s="218" t="s">
        <v>2643</v>
      </c>
      <c r="F215" s="219" t="s">
        <v>2644</v>
      </c>
      <c r="G215" s="220" t="s">
        <v>287</v>
      </c>
      <c r="H215" s="221">
        <v>77.829999999999998</v>
      </c>
      <c r="I215" s="222">
        <v>111</v>
      </c>
      <c r="J215" s="222">
        <f>ROUND(I215*H215,2)</f>
        <v>8639.1299999999992</v>
      </c>
      <c r="K215" s="223"/>
      <c r="L215" s="35"/>
      <c r="M215" s="224" t="s">
        <v>1</v>
      </c>
      <c r="N215" s="225" t="s">
        <v>38</v>
      </c>
      <c r="O215" s="226">
        <v>0.22500000000000001</v>
      </c>
      <c r="P215" s="226">
        <f>O215*H215</f>
        <v>17.511749999999999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8639.1299999999992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8639.1299999999992</v>
      </c>
      <c r="BL215" s="14" t="s">
        <v>288</v>
      </c>
      <c r="BM215" s="228" t="s">
        <v>626</v>
      </c>
    </row>
    <row r="216" s="2" customFormat="1" ht="21.75" customHeight="1">
      <c r="A216" s="29"/>
      <c r="B216" s="30"/>
      <c r="C216" s="217" t="s">
        <v>548</v>
      </c>
      <c r="D216" s="217" t="s">
        <v>284</v>
      </c>
      <c r="E216" s="218" t="s">
        <v>2645</v>
      </c>
      <c r="F216" s="219" t="s">
        <v>2646</v>
      </c>
      <c r="G216" s="220" t="s">
        <v>287</v>
      </c>
      <c r="H216" s="221">
        <v>61</v>
      </c>
      <c r="I216" s="222">
        <v>171</v>
      </c>
      <c r="J216" s="222">
        <f>ROUND(I216*H216,2)</f>
        <v>10431</v>
      </c>
      <c r="K216" s="223"/>
      <c r="L216" s="35"/>
      <c r="M216" s="224" t="s">
        <v>1</v>
      </c>
      <c r="N216" s="225" t="s">
        <v>38</v>
      </c>
      <c r="O216" s="226">
        <v>0.20000000000000001</v>
      </c>
      <c r="P216" s="226">
        <f>O216*H216</f>
        <v>12.200000000000001</v>
      </c>
      <c r="Q216" s="226">
        <v>0.00088000000000000003</v>
      </c>
      <c r="R216" s="226">
        <f>Q216*H216</f>
        <v>0.053679999999999999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10431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10431</v>
      </c>
      <c r="BL216" s="14" t="s">
        <v>288</v>
      </c>
      <c r="BM216" s="228" t="s">
        <v>2647</v>
      </c>
    </row>
    <row r="217" s="2" customFormat="1" ht="21.75" customHeight="1">
      <c r="A217" s="29"/>
      <c r="B217" s="30"/>
      <c r="C217" s="217" t="s">
        <v>553</v>
      </c>
      <c r="D217" s="217" t="s">
        <v>284</v>
      </c>
      <c r="E217" s="218" t="s">
        <v>2648</v>
      </c>
      <c r="F217" s="219" t="s">
        <v>2649</v>
      </c>
      <c r="G217" s="220" t="s">
        <v>287</v>
      </c>
      <c r="H217" s="221">
        <v>61</v>
      </c>
      <c r="I217" s="222">
        <v>51.5</v>
      </c>
      <c r="J217" s="222">
        <f>ROUND(I217*H217,2)</f>
        <v>3141.5</v>
      </c>
      <c r="K217" s="223"/>
      <c r="L217" s="35"/>
      <c r="M217" s="224" t="s">
        <v>1</v>
      </c>
      <c r="N217" s="225" t="s">
        <v>38</v>
      </c>
      <c r="O217" s="226">
        <v>0.105</v>
      </c>
      <c r="P217" s="226">
        <f>O217*H217</f>
        <v>6.4049999999999994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3141.5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3141.5</v>
      </c>
      <c r="BL217" s="14" t="s">
        <v>288</v>
      </c>
      <c r="BM217" s="228" t="s">
        <v>2650</v>
      </c>
    </row>
    <row r="218" s="2" customFormat="1" ht="21.75" customHeight="1">
      <c r="A218" s="29"/>
      <c r="B218" s="30"/>
      <c r="C218" s="217" t="s">
        <v>557</v>
      </c>
      <c r="D218" s="217" t="s">
        <v>284</v>
      </c>
      <c r="E218" s="218" t="s">
        <v>2651</v>
      </c>
      <c r="F218" s="219" t="s">
        <v>2652</v>
      </c>
      <c r="G218" s="220" t="s">
        <v>356</v>
      </c>
      <c r="H218" s="221">
        <v>12.846</v>
      </c>
      <c r="I218" s="222">
        <v>4060</v>
      </c>
      <c r="J218" s="222">
        <f>ROUND(I218*H218,2)</f>
        <v>52154.760000000002</v>
      </c>
      <c r="K218" s="223"/>
      <c r="L218" s="35"/>
      <c r="M218" s="224" t="s">
        <v>1</v>
      </c>
      <c r="N218" s="225" t="s">
        <v>38</v>
      </c>
      <c r="O218" s="226">
        <v>2.5129999999999999</v>
      </c>
      <c r="P218" s="226">
        <f>O218*H218</f>
        <v>32.281998000000002</v>
      </c>
      <c r="Q218" s="226">
        <v>2.4533700000000001</v>
      </c>
      <c r="R218" s="226">
        <f>Q218*H218</f>
        <v>31.515991020000001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52154.760000000002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52154.760000000002</v>
      </c>
      <c r="BL218" s="14" t="s">
        <v>288</v>
      </c>
      <c r="BM218" s="228" t="s">
        <v>634</v>
      </c>
    </row>
    <row r="219" s="2" customFormat="1" ht="21.75" customHeight="1">
      <c r="A219" s="29"/>
      <c r="B219" s="30"/>
      <c r="C219" s="217" t="s">
        <v>561</v>
      </c>
      <c r="D219" s="217" t="s">
        <v>284</v>
      </c>
      <c r="E219" s="218" t="s">
        <v>2653</v>
      </c>
      <c r="F219" s="219" t="s">
        <v>2654</v>
      </c>
      <c r="G219" s="220" t="s">
        <v>429</v>
      </c>
      <c r="H219" s="221">
        <v>0.315</v>
      </c>
      <c r="I219" s="222">
        <v>29700</v>
      </c>
      <c r="J219" s="222">
        <f>ROUND(I219*H219,2)</f>
        <v>9355.5</v>
      </c>
      <c r="K219" s="223"/>
      <c r="L219" s="35"/>
      <c r="M219" s="224" t="s">
        <v>1</v>
      </c>
      <c r="N219" s="225" t="s">
        <v>38</v>
      </c>
      <c r="O219" s="226">
        <v>15.211</v>
      </c>
      <c r="P219" s="226">
        <f>O219*H219</f>
        <v>4.7914650000000005</v>
      </c>
      <c r="Q219" s="226">
        <v>1.06277</v>
      </c>
      <c r="R219" s="226">
        <f>Q219*H219</f>
        <v>0.33477255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9355.5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9355.5</v>
      </c>
      <c r="BL219" s="14" t="s">
        <v>288</v>
      </c>
      <c r="BM219" s="228" t="s">
        <v>2655</v>
      </c>
    </row>
    <row r="220" s="2" customFormat="1" ht="21.75" customHeight="1">
      <c r="A220" s="29"/>
      <c r="B220" s="30"/>
      <c r="C220" s="217" t="s">
        <v>565</v>
      </c>
      <c r="D220" s="217" t="s">
        <v>284</v>
      </c>
      <c r="E220" s="218" t="s">
        <v>2656</v>
      </c>
      <c r="F220" s="219" t="s">
        <v>2657</v>
      </c>
      <c r="G220" s="220" t="s">
        <v>287</v>
      </c>
      <c r="H220" s="221">
        <v>14.079000000000001</v>
      </c>
      <c r="I220" s="222">
        <v>685</v>
      </c>
      <c r="J220" s="222">
        <f>ROUND(I220*H220,2)</f>
        <v>9644.1200000000008</v>
      </c>
      <c r="K220" s="223"/>
      <c r="L220" s="35"/>
      <c r="M220" s="224" t="s">
        <v>1</v>
      </c>
      <c r="N220" s="225" t="s">
        <v>38</v>
      </c>
      <c r="O220" s="226">
        <v>1.3420000000000001</v>
      </c>
      <c r="P220" s="226">
        <f>O220*H220</f>
        <v>18.894018000000003</v>
      </c>
      <c r="Q220" s="226">
        <v>0.01282</v>
      </c>
      <c r="R220" s="226">
        <f>Q220*H220</f>
        <v>0.18049277999999999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9644.1200000000008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9644.1200000000008</v>
      </c>
      <c r="BL220" s="14" t="s">
        <v>288</v>
      </c>
      <c r="BM220" s="228" t="s">
        <v>650</v>
      </c>
    </row>
    <row r="221" s="2" customFormat="1" ht="21.75" customHeight="1">
      <c r="A221" s="29"/>
      <c r="B221" s="30"/>
      <c r="C221" s="217" t="s">
        <v>569</v>
      </c>
      <c r="D221" s="217" t="s">
        <v>284</v>
      </c>
      <c r="E221" s="218" t="s">
        <v>2658</v>
      </c>
      <c r="F221" s="219" t="s">
        <v>2659</v>
      </c>
      <c r="G221" s="220" t="s">
        <v>287</v>
      </c>
      <c r="H221" s="221">
        <v>14.079000000000001</v>
      </c>
      <c r="I221" s="222">
        <v>120</v>
      </c>
      <c r="J221" s="222">
        <f>ROUND(I221*H221,2)</f>
        <v>1689.48</v>
      </c>
      <c r="K221" s="223"/>
      <c r="L221" s="35"/>
      <c r="M221" s="224" t="s">
        <v>1</v>
      </c>
      <c r="N221" s="225" t="s">
        <v>38</v>
      </c>
      <c r="O221" s="226">
        <v>0.33800000000000002</v>
      </c>
      <c r="P221" s="226">
        <f>O221*H221</f>
        <v>4.7587020000000004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1689.48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1689.48</v>
      </c>
      <c r="BL221" s="14" t="s">
        <v>288</v>
      </c>
      <c r="BM221" s="228" t="s">
        <v>658</v>
      </c>
    </row>
    <row r="222" s="2" customFormat="1" ht="16.5" customHeight="1">
      <c r="A222" s="29"/>
      <c r="B222" s="30"/>
      <c r="C222" s="217" t="s">
        <v>573</v>
      </c>
      <c r="D222" s="217" t="s">
        <v>284</v>
      </c>
      <c r="E222" s="218" t="s">
        <v>2660</v>
      </c>
      <c r="F222" s="219" t="s">
        <v>2661</v>
      </c>
      <c r="G222" s="220" t="s">
        <v>287</v>
      </c>
      <c r="H222" s="221">
        <v>0.99099999999999999</v>
      </c>
      <c r="I222" s="222">
        <v>407</v>
      </c>
      <c r="J222" s="222">
        <f>ROUND(I222*H222,2)</f>
        <v>403.33999999999998</v>
      </c>
      <c r="K222" s="223"/>
      <c r="L222" s="35"/>
      <c r="M222" s="224" t="s">
        <v>1</v>
      </c>
      <c r="N222" s="225" t="s">
        <v>38</v>
      </c>
      <c r="O222" s="226">
        <v>0.83899999999999997</v>
      </c>
      <c r="P222" s="226">
        <f>O222*H222</f>
        <v>0.83144899999999999</v>
      </c>
      <c r="Q222" s="226">
        <v>0.0065799999999999999</v>
      </c>
      <c r="R222" s="226">
        <f>Q222*H222</f>
        <v>0.0065207799999999995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403.33999999999998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403.33999999999998</v>
      </c>
      <c r="BL222" s="14" t="s">
        <v>288</v>
      </c>
      <c r="BM222" s="228" t="s">
        <v>666</v>
      </c>
    </row>
    <row r="223" s="2" customFormat="1" ht="16.5" customHeight="1">
      <c r="A223" s="29"/>
      <c r="B223" s="30"/>
      <c r="C223" s="217" t="s">
        <v>577</v>
      </c>
      <c r="D223" s="217" t="s">
        <v>284</v>
      </c>
      <c r="E223" s="218" t="s">
        <v>2662</v>
      </c>
      <c r="F223" s="219" t="s">
        <v>2663</v>
      </c>
      <c r="G223" s="220" t="s">
        <v>287</v>
      </c>
      <c r="H223" s="221">
        <v>0.99099999999999999</v>
      </c>
      <c r="I223" s="222">
        <v>84.900000000000006</v>
      </c>
      <c r="J223" s="222">
        <f>ROUND(I223*H223,2)</f>
        <v>84.140000000000001</v>
      </c>
      <c r="K223" s="223"/>
      <c r="L223" s="35"/>
      <c r="M223" s="224" t="s">
        <v>1</v>
      </c>
      <c r="N223" s="225" t="s">
        <v>38</v>
      </c>
      <c r="O223" s="226">
        <v>0.26000000000000001</v>
      </c>
      <c r="P223" s="226">
        <f>O223*H223</f>
        <v>0.25766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84.140000000000001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84.140000000000001</v>
      </c>
      <c r="BL223" s="14" t="s">
        <v>288</v>
      </c>
      <c r="BM223" s="228" t="s">
        <v>675</v>
      </c>
    </row>
    <row r="224" s="12" customFormat="1" ht="22.8" customHeight="1">
      <c r="A224" s="12"/>
      <c r="B224" s="202"/>
      <c r="C224" s="203"/>
      <c r="D224" s="204" t="s">
        <v>72</v>
      </c>
      <c r="E224" s="215" t="s">
        <v>303</v>
      </c>
      <c r="F224" s="215" t="s">
        <v>2000</v>
      </c>
      <c r="G224" s="203"/>
      <c r="H224" s="203"/>
      <c r="I224" s="203"/>
      <c r="J224" s="216">
        <f>BK224</f>
        <v>1331059.2500000002</v>
      </c>
      <c r="K224" s="203"/>
      <c r="L224" s="207"/>
      <c r="M224" s="208"/>
      <c r="N224" s="209"/>
      <c r="O224" s="209"/>
      <c r="P224" s="210">
        <f>SUM(P225:P254)</f>
        <v>1709.269908</v>
      </c>
      <c r="Q224" s="209"/>
      <c r="R224" s="210">
        <f>SUM(R225:R254)</f>
        <v>326.94703209999994</v>
      </c>
      <c r="S224" s="209"/>
      <c r="T224" s="211">
        <f>SUM(T225:T254)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2" t="s">
        <v>80</v>
      </c>
      <c r="AT224" s="213" t="s">
        <v>72</v>
      </c>
      <c r="AU224" s="213" t="s">
        <v>80</v>
      </c>
      <c r="AY224" s="212" t="s">
        <v>282</v>
      </c>
      <c r="BK224" s="214">
        <f>SUM(BK225:BK254)</f>
        <v>1331059.2500000002</v>
      </c>
    </row>
    <row r="225" s="2" customFormat="1" ht="21.75" customHeight="1">
      <c r="A225" s="29"/>
      <c r="B225" s="30"/>
      <c r="C225" s="217" t="s">
        <v>581</v>
      </c>
      <c r="D225" s="217" t="s">
        <v>284</v>
      </c>
      <c r="E225" s="218" t="s">
        <v>2664</v>
      </c>
      <c r="F225" s="219" t="s">
        <v>2665</v>
      </c>
      <c r="G225" s="220" t="s">
        <v>287</v>
      </c>
      <c r="H225" s="221">
        <v>59.921999999999997</v>
      </c>
      <c r="I225" s="222">
        <v>222</v>
      </c>
      <c r="J225" s="222">
        <f>ROUND(I225*H225,2)</f>
        <v>13302.68</v>
      </c>
      <c r="K225" s="223"/>
      <c r="L225" s="35"/>
      <c r="M225" s="224" t="s">
        <v>1</v>
      </c>
      <c r="N225" s="225" t="s">
        <v>38</v>
      </c>
      <c r="O225" s="226">
        <v>0.38</v>
      </c>
      <c r="P225" s="226">
        <f>O225*H225</f>
        <v>22.77036</v>
      </c>
      <c r="Q225" s="226">
        <v>0.013599999999999999</v>
      </c>
      <c r="R225" s="226">
        <f>Q225*H225</f>
        <v>0.81493919999999986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13302.68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13302.68</v>
      </c>
      <c r="BL225" s="14" t="s">
        <v>288</v>
      </c>
      <c r="BM225" s="228" t="s">
        <v>684</v>
      </c>
    </row>
    <row r="226" s="2" customFormat="1" ht="21.75" customHeight="1">
      <c r="A226" s="29"/>
      <c r="B226" s="30"/>
      <c r="C226" s="217" t="s">
        <v>585</v>
      </c>
      <c r="D226" s="217" t="s">
        <v>284</v>
      </c>
      <c r="E226" s="218" t="s">
        <v>2666</v>
      </c>
      <c r="F226" s="219" t="s">
        <v>2667</v>
      </c>
      <c r="G226" s="220" t="s">
        <v>287</v>
      </c>
      <c r="H226" s="221">
        <v>59.921999999999997</v>
      </c>
      <c r="I226" s="222">
        <v>94.400000000000006</v>
      </c>
      <c r="J226" s="222">
        <f>ROUND(I226*H226,2)</f>
        <v>5656.6400000000003</v>
      </c>
      <c r="K226" s="223"/>
      <c r="L226" s="35"/>
      <c r="M226" s="224" t="s">
        <v>1</v>
      </c>
      <c r="N226" s="225" t="s">
        <v>38</v>
      </c>
      <c r="O226" s="226">
        <v>0.155</v>
      </c>
      <c r="P226" s="226">
        <f>O226*H226</f>
        <v>9.2879100000000001</v>
      </c>
      <c r="Q226" s="226">
        <v>0.0014</v>
      </c>
      <c r="R226" s="226">
        <f>Q226*H226</f>
        <v>0.083890800000000001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5656.6400000000003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5656.6400000000003</v>
      </c>
      <c r="BL226" s="14" t="s">
        <v>288</v>
      </c>
      <c r="BM226" s="228" t="s">
        <v>2668</v>
      </c>
    </row>
    <row r="227" s="2" customFormat="1" ht="21.75" customHeight="1">
      <c r="A227" s="29"/>
      <c r="B227" s="30"/>
      <c r="C227" s="217" t="s">
        <v>589</v>
      </c>
      <c r="D227" s="217" t="s">
        <v>284</v>
      </c>
      <c r="E227" s="218" t="s">
        <v>2669</v>
      </c>
      <c r="F227" s="219" t="s">
        <v>2670</v>
      </c>
      <c r="G227" s="220" t="s">
        <v>287</v>
      </c>
      <c r="H227" s="221">
        <v>90.622</v>
      </c>
      <c r="I227" s="222">
        <v>152</v>
      </c>
      <c r="J227" s="222">
        <f>ROUND(I227*H227,2)</f>
        <v>13774.540000000001</v>
      </c>
      <c r="K227" s="223"/>
      <c r="L227" s="35"/>
      <c r="M227" s="224" t="s">
        <v>1</v>
      </c>
      <c r="N227" s="225" t="s">
        <v>38</v>
      </c>
      <c r="O227" s="226">
        <v>0.26000000000000001</v>
      </c>
      <c r="P227" s="226">
        <f>O227*H227</f>
        <v>23.561720000000001</v>
      </c>
      <c r="Q227" s="226">
        <v>0.013650000000000001</v>
      </c>
      <c r="R227" s="226">
        <f>Q227*H227</f>
        <v>1.2369903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13774.540000000001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13774.540000000001</v>
      </c>
      <c r="BL227" s="14" t="s">
        <v>288</v>
      </c>
      <c r="BM227" s="228" t="s">
        <v>2671</v>
      </c>
    </row>
    <row r="228" s="2" customFormat="1" ht="21.75" customHeight="1">
      <c r="A228" s="29"/>
      <c r="B228" s="30"/>
      <c r="C228" s="217" t="s">
        <v>593</v>
      </c>
      <c r="D228" s="217" t="s">
        <v>284</v>
      </c>
      <c r="E228" s="218" t="s">
        <v>2672</v>
      </c>
      <c r="F228" s="219" t="s">
        <v>2673</v>
      </c>
      <c r="G228" s="220" t="s">
        <v>287</v>
      </c>
      <c r="H228" s="221">
        <v>65.721999999999994</v>
      </c>
      <c r="I228" s="222">
        <v>188</v>
      </c>
      <c r="J228" s="222">
        <f>ROUND(I228*H228,2)</f>
        <v>12355.74</v>
      </c>
      <c r="K228" s="223"/>
      <c r="L228" s="35"/>
      <c r="M228" s="224" t="s">
        <v>1</v>
      </c>
      <c r="N228" s="225" t="s">
        <v>38</v>
      </c>
      <c r="O228" s="226">
        <v>0.29999999999999999</v>
      </c>
      <c r="P228" s="226">
        <f>O228*H228</f>
        <v>19.716599999999996</v>
      </c>
      <c r="Q228" s="226">
        <v>0.013599999999999999</v>
      </c>
      <c r="R228" s="226">
        <f>Q228*H228</f>
        <v>0.89381919999999992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12355.74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12355.74</v>
      </c>
      <c r="BL228" s="14" t="s">
        <v>288</v>
      </c>
      <c r="BM228" s="228" t="s">
        <v>692</v>
      </c>
    </row>
    <row r="229" s="2" customFormat="1" ht="21.75" customHeight="1">
      <c r="A229" s="29"/>
      <c r="B229" s="30"/>
      <c r="C229" s="217" t="s">
        <v>598</v>
      </c>
      <c r="D229" s="217" t="s">
        <v>284</v>
      </c>
      <c r="E229" s="218" t="s">
        <v>2674</v>
      </c>
      <c r="F229" s="219" t="s">
        <v>2675</v>
      </c>
      <c r="G229" s="220" t="s">
        <v>287</v>
      </c>
      <c r="H229" s="221">
        <v>156.34399999999999</v>
      </c>
      <c r="I229" s="222">
        <v>74.299999999999997</v>
      </c>
      <c r="J229" s="222">
        <f>ROUND(I229*H229,2)</f>
        <v>11616.360000000001</v>
      </c>
      <c r="K229" s="223"/>
      <c r="L229" s="35"/>
      <c r="M229" s="224" t="s">
        <v>1</v>
      </c>
      <c r="N229" s="225" t="s">
        <v>38</v>
      </c>
      <c r="O229" s="226">
        <v>0.11700000000000001</v>
      </c>
      <c r="P229" s="226">
        <f>O229*H229</f>
        <v>18.292248000000001</v>
      </c>
      <c r="Q229" s="226">
        <v>0.0073499999999999998</v>
      </c>
      <c r="R229" s="226">
        <f>Q229*H229</f>
        <v>1.1491283999999999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11616.360000000001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11616.360000000001</v>
      </c>
      <c r="BL229" s="14" t="s">
        <v>288</v>
      </c>
      <c r="BM229" s="228" t="s">
        <v>2676</v>
      </c>
    </row>
    <row r="230" s="2" customFormat="1" ht="21.75" customHeight="1">
      <c r="A230" s="29"/>
      <c r="B230" s="30"/>
      <c r="C230" s="217" t="s">
        <v>602</v>
      </c>
      <c r="D230" s="217" t="s">
        <v>284</v>
      </c>
      <c r="E230" s="218" t="s">
        <v>2677</v>
      </c>
      <c r="F230" s="219" t="s">
        <v>2678</v>
      </c>
      <c r="G230" s="220" t="s">
        <v>322</v>
      </c>
      <c r="H230" s="221">
        <v>82.739999999999995</v>
      </c>
      <c r="I230" s="222">
        <v>39.899999999999999</v>
      </c>
      <c r="J230" s="222">
        <f>ROUND(I230*H230,2)</f>
        <v>3301.3299999999999</v>
      </c>
      <c r="K230" s="223"/>
      <c r="L230" s="35"/>
      <c r="M230" s="224" t="s">
        <v>1</v>
      </c>
      <c r="N230" s="225" t="s">
        <v>38</v>
      </c>
      <c r="O230" s="226">
        <v>0.11</v>
      </c>
      <c r="P230" s="226">
        <f>O230*H230</f>
        <v>9.1013999999999999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3301.3299999999999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3301.3299999999999</v>
      </c>
      <c r="BL230" s="14" t="s">
        <v>288</v>
      </c>
      <c r="BM230" s="228" t="s">
        <v>708</v>
      </c>
    </row>
    <row r="231" s="2" customFormat="1" ht="16.5" customHeight="1">
      <c r="A231" s="29"/>
      <c r="B231" s="30"/>
      <c r="C231" s="230" t="s">
        <v>606</v>
      </c>
      <c r="D231" s="230" t="s">
        <v>378</v>
      </c>
      <c r="E231" s="231" t="s">
        <v>2679</v>
      </c>
      <c r="F231" s="232" t="s">
        <v>2680</v>
      </c>
      <c r="G231" s="233" t="s">
        <v>322</v>
      </c>
      <c r="H231" s="234">
        <v>43.042999999999999</v>
      </c>
      <c r="I231" s="235">
        <v>25.300000000000001</v>
      </c>
      <c r="J231" s="235">
        <f>ROUND(I231*H231,2)</f>
        <v>1088.99</v>
      </c>
      <c r="K231" s="236"/>
      <c r="L231" s="237"/>
      <c r="M231" s="238" t="s">
        <v>1</v>
      </c>
      <c r="N231" s="239" t="s">
        <v>38</v>
      </c>
      <c r="O231" s="226">
        <v>0</v>
      </c>
      <c r="P231" s="226">
        <f>O231*H231</f>
        <v>0</v>
      </c>
      <c r="Q231" s="226">
        <v>0.00010000000000000001</v>
      </c>
      <c r="R231" s="226">
        <f>Q231*H231</f>
        <v>0.0043043000000000005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311</v>
      </c>
      <c r="AT231" s="228" t="s">
        <v>378</v>
      </c>
      <c r="AU231" s="228" t="s">
        <v>82</v>
      </c>
      <c r="AY231" s="14" t="s">
        <v>282</v>
      </c>
      <c r="BE231" s="229">
        <f>IF(N231="základní",J231,0)</f>
        <v>1088.99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1088.99</v>
      </c>
      <c r="BL231" s="14" t="s">
        <v>288</v>
      </c>
      <c r="BM231" s="228" t="s">
        <v>2681</v>
      </c>
    </row>
    <row r="232" s="2" customFormat="1" ht="21.75" customHeight="1">
      <c r="A232" s="29"/>
      <c r="B232" s="30"/>
      <c r="C232" s="230" t="s">
        <v>610</v>
      </c>
      <c r="D232" s="230" t="s">
        <v>378</v>
      </c>
      <c r="E232" s="231" t="s">
        <v>2682</v>
      </c>
      <c r="F232" s="232" t="s">
        <v>2683</v>
      </c>
      <c r="G232" s="233" t="s">
        <v>322</v>
      </c>
      <c r="H232" s="234">
        <v>47.970999999999997</v>
      </c>
      <c r="I232" s="235">
        <v>29.199999999999999</v>
      </c>
      <c r="J232" s="235">
        <f>ROUND(I232*H232,2)</f>
        <v>1400.75</v>
      </c>
      <c r="K232" s="236"/>
      <c r="L232" s="237"/>
      <c r="M232" s="238" t="s">
        <v>1</v>
      </c>
      <c r="N232" s="239" t="s">
        <v>38</v>
      </c>
      <c r="O232" s="226">
        <v>0</v>
      </c>
      <c r="P232" s="226">
        <f>O232*H232</f>
        <v>0</v>
      </c>
      <c r="Q232" s="226">
        <v>0.00011</v>
      </c>
      <c r="R232" s="226">
        <f>Q232*H232</f>
        <v>0.0052768099999999998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311</v>
      </c>
      <c r="AT232" s="228" t="s">
        <v>378</v>
      </c>
      <c r="AU232" s="228" t="s">
        <v>82</v>
      </c>
      <c r="AY232" s="14" t="s">
        <v>282</v>
      </c>
      <c r="BE232" s="229">
        <f>IF(N232="základní",J232,0)</f>
        <v>1400.75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1400.75</v>
      </c>
      <c r="BL232" s="14" t="s">
        <v>288</v>
      </c>
      <c r="BM232" s="228" t="s">
        <v>2684</v>
      </c>
    </row>
    <row r="233" s="2" customFormat="1" ht="21.75" customHeight="1">
      <c r="A233" s="29"/>
      <c r="B233" s="30"/>
      <c r="C233" s="217" t="s">
        <v>614</v>
      </c>
      <c r="D233" s="217" t="s">
        <v>284</v>
      </c>
      <c r="E233" s="218" t="s">
        <v>2685</v>
      </c>
      <c r="F233" s="219" t="s">
        <v>2686</v>
      </c>
      <c r="G233" s="220" t="s">
        <v>322</v>
      </c>
      <c r="H233" s="221">
        <v>57.920000000000002</v>
      </c>
      <c r="I233" s="222">
        <v>34.799999999999997</v>
      </c>
      <c r="J233" s="222">
        <f>ROUND(I233*H233,2)</f>
        <v>2015.6199999999999</v>
      </c>
      <c r="K233" s="223"/>
      <c r="L233" s="35"/>
      <c r="M233" s="224" t="s">
        <v>1</v>
      </c>
      <c r="N233" s="225" t="s">
        <v>38</v>
      </c>
      <c r="O233" s="226">
        <v>0.096000000000000002</v>
      </c>
      <c r="P233" s="226">
        <f>O233*H233</f>
        <v>5.5603199999999999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2015.6199999999999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2015.6199999999999</v>
      </c>
      <c r="BL233" s="14" t="s">
        <v>288</v>
      </c>
      <c r="BM233" s="228" t="s">
        <v>2687</v>
      </c>
    </row>
    <row r="234" s="2" customFormat="1" ht="21.75" customHeight="1">
      <c r="A234" s="29"/>
      <c r="B234" s="30"/>
      <c r="C234" s="230" t="s">
        <v>618</v>
      </c>
      <c r="D234" s="230" t="s">
        <v>378</v>
      </c>
      <c r="E234" s="231" t="s">
        <v>2688</v>
      </c>
      <c r="F234" s="232" t="s">
        <v>2689</v>
      </c>
      <c r="G234" s="233" t="s">
        <v>322</v>
      </c>
      <c r="H234" s="234">
        <v>63.712000000000003</v>
      </c>
      <c r="I234" s="235">
        <v>17</v>
      </c>
      <c r="J234" s="235">
        <f>ROUND(I234*H234,2)</f>
        <v>1083.0999999999999</v>
      </c>
      <c r="K234" s="236"/>
      <c r="L234" s="237"/>
      <c r="M234" s="238" t="s">
        <v>1</v>
      </c>
      <c r="N234" s="239" t="s">
        <v>38</v>
      </c>
      <c r="O234" s="226">
        <v>0</v>
      </c>
      <c r="P234" s="226">
        <f>O234*H234</f>
        <v>0</v>
      </c>
      <c r="Q234" s="226">
        <v>0.00029999999999999997</v>
      </c>
      <c r="R234" s="226">
        <f>Q234*H234</f>
        <v>0.019113599999999998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311</v>
      </c>
      <c r="AT234" s="228" t="s">
        <v>378</v>
      </c>
      <c r="AU234" s="228" t="s">
        <v>82</v>
      </c>
      <c r="AY234" s="14" t="s">
        <v>282</v>
      </c>
      <c r="BE234" s="229">
        <f>IF(N234="základní",J234,0)</f>
        <v>1083.0999999999999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1083.0999999999999</v>
      </c>
      <c r="BL234" s="14" t="s">
        <v>288</v>
      </c>
      <c r="BM234" s="228" t="s">
        <v>2690</v>
      </c>
    </row>
    <row r="235" s="2" customFormat="1" ht="16.5" customHeight="1">
      <c r="A235" s="29"/>
      <c r="B235" s="30"/>
      <c r="C235" s="217" t="s">
        <v>622</v>
      </c>
      <c r="D235" s="217" t="s">
        <v>284</v>
      </c>
      <c r="E235" s="218" t="s">
        <v>2691</v>
      </c>
      <c r="F235" s="219" t="s">
        <v>2692</v>
      </c>
      <c r="G235" s="220" t="s">
        <v>322</v>
      </c>
      <c r="H235" s="221">
        <v>156.34399999999999</v>
      </c>
      <c r="I235" s="222">
        <v>14.5</v>
      </c>
      <c r="J235" s="222">
        <f>ROUND(I235*H235,2)</f>
        <v>2266.9899999999998</v>
      </c>
      <c r="K235" s="223"/>
      <c r="L235" s="35"/>
      <c r="M235" s="224" t="s">
        <v>1</v>
      </c>
      <c r="N235" s="225" t="s">
        <v>38</v>
      </c>
      <c r="O235" s="226">
        <v>0.040000000000000001</v>
      </c>
      <c r="P235" s="226">
        <f>O235*H235</f>
        <v>6.2537599999999998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2266.9899999999998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2266.9899999999998</v>
      </c>
      <c r="BL235" s="14" t="s">
        <v>288</v>
      </c>
      <c r="BM235" s="228" t="s">
        <v>2693</v>
      </c>
    </row>
    <row r="236" s="2" customFormat="1" ht="16.5" customHeight="1">
      <c r="A236" s="29"/>
      <c r="B236" s="30"/>
      <c r="C236" s="230" t="s">
        <v>626</v>
      </c>
      <c r="D236" s="230" t="s">
        <v>378</v>
      </c>
      <c r="E236" s="231" t="s">
        <v>2694</v>
      </c>
      <c r="F236" s="232" t="s">
        <v>2695</v>
      </c>
      <c r="G236" s="233" t="s">
        <v>322</v>
      </c>
      <c r="H236" s="234">
        <v>156.34399999999999</v>
      </c>
      <c r="I236" s="235">
        <v>16.199999999999999</v>
      </c>
      <c r="J236" s="235">
        <f>ROUND(I236*H236,2)</f>
        <v>2532.77</v>
      </c>
      <c r="K236" s="236"/>
      <c r="L236" s="237"/>
      <c r="M236" s="238" t="s">
        <v>1</v>
      </c>
      <c r="N236" s="239" t="s">
        <v>38</v>
      </c>
      <c r="O236" s="226">
        <v>0</v>
      </c>
      <c r="P236" s="226">
        <f>O236*H236</f>
        <v>0</v>
      </c>
      <c r="Q236" s="226">
        <v>5.0000000000000002E-05</v>
      </c>
      <c r="R236" s="226">
        <f>Q236*H236</f>
        <v>0.0078171999999999998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311</v>
      </c>
      <c r="AT236" s="228" t="s">
        <v>378</v>
      </c>
      <c r="AU236" s="228" t="s">
        <v>82</v>
      </c>
      <c r="AY236" s="14" t="s">
        <v>282</v>
      </c>
      <c r="BE236" s="229">
        <f>IF(N236="základní",J236,0)</f>
        <v>2532.77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2532.77</v>
      </c>
      <c r="BL236" s="14" t="s">
        <v>288</v>
      </c>
      <c r="BM236" s="228" t="s">
        <v>2696</v>
      </c>
    </row>
    <row r="237" s="2" customFormat="1" ht="21.75" customHeight="1">
      <c r="A237" s="29"/>
      <c r="B237" s="30"/>
      <c r="C237" s="217" t="s">
        <v>630</v>
      </c>
      <c r="D237" s="217" t="s">
        <v>284</v>
      </c>
      <c r="E237" s="218" t="s">
        <v>2697</v>
      </c>
      <c r="F237" s="219" t="s">
        <v>2698</v>
      </c>
      <c r="G237" s="220" t="s">
        <v>322</v>
      </c>
      <c r="H237" s="221">
        <v>36.280000000000001</v>
      </c>
      <c r="I237" s="222">
        <v>119</v>
      </c>
      <c r="J237" s="222">
        <f>ROUND(I237*H237,2)</f>
        <v>4317.3199999999997</v>
      </c>
      <c r="K237" s="223"/>
      <c r="L237" s="35"/>
      <c r="M237" s="224" t="s">
        <v>1</v>
      </c>
      <c r="N237" s="225" t="s">
        <v>38</v>
      </c>
      <c r="O237" s="226">
        <v>0.23000000000000001</v>
      </c>
      <c r="P237" s="226">
        <f>O237*H237</f>
        <v>8.3444000000000003</v>
      </c>
      <c r="Q237" s="226">
        <v>3.0000000000000001E-05</v>
      </c>
      <c r="R237" s="226">
        <f>Q237*H237</f>
        <v>0.0010884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4317.3199999999997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4317.3199999999997</v>
      </c>
      <c r="BL237" s="14" t="s">
        <v>288</v>
      </c>
      <c r="BM237" s="228" t="s">
        <v>743</v>
      </c>
    </row>
    <row r="238" s="2" customFormat="1" ht="21.75" customHeight="1">
      <c r="A238" s="29"/>
      <c r="B238" s="30"/>
      <c r="C238" s="230" t="s">
        <v>634</v>
      </c>
      <c r="D238" s="230" t="s">
        <v>378</v>
      </c>
      <c r="E238" s="231" t="s">
        <v>2699</v>
      </c>
      <c r="F238" s="232" t="s">
        <v>2700</v>
      </c>
      <c r="G238" s="233" t="s">
        <v>322</v>
      </c>
      <c r="H238" s="234">
        <v>39.908000000000001</v>
      </c>
      <c r="I238" s="235">
        <v>70.299999999999997</v>
      </c>
      <c r="J238" s="235">
        <f>ROUND(I238*H238,2)</f>
        <v>2805.5300000000002</v>
      </c>
      <c r="K238" s="236"/>
      <c r="L238" s="237"/>
      <c r="M238" s="238" t="s">
        <v>1</v>
      </c>
      <c r="N238" s="239" t="s">
        <v>38</v>
      </c>
      <c r="O238" s="226">
        <v>0</v>
      </c>
      <c r="P238" s="226">
        <f>O238*H238</f>
        <v>0</v>
      </c>
      <c r="Q238" s="226">
        <v>0.00042000000000000002</v>
      </c>
      <c r="R238" s="226">
        <f>Q238*H238</f>
        <v>0.016761360000000003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311</v>
      </c>
      <c r="AT238" s="228" t="s">
        <v>378</v>
      </c>
      <c r="AU238" s="228" t="s">
        <v>82</v>
      </c>
      <c r="AY238" s="14" t="s">
        <v>282</v>
      </c>
      <c r="BE238" s="229">
        <f>IF(N238="základní",J238,0)</f>
        <v>2805.5300000000002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2805.5300000000002</v>
      </c>
      <c r="BL238" s="14" t="s">
        <v>288</v>
      </c>
      <c r="BM238" s="228" t="s">
        <v>751</v>
      </c>
    </row>
    <row r="239" s="2" customFormat="1" ht="33" customHeight="1">
      <c r="A239" s="29"/>
      <c r="B239" s="30"/>
      <c r="C239" s="217" t="s">
        <v>638</v>
      </c>
      <c r="D239" s="217" t="s">
        <v>284</v>
      </c>
      <c r="E239" s="218" t="s">
        <v>2701</v>
      </c>
      <c r="F239" s="219" t="s">
        <v>2702</v>
      </c>
      <c r="G239" s="220" t="s">
        <v>287</v>
      </c>
      <c r="H239" s="221">
        <v>41.579999999999998</v>
      </c>
      <c r="I239" s="222">
        <v>624</v>
      </c>
      <c r="J239" s="222">
        <f>ROUND(I239*H239,2)</f>
        <v>25945.919999999998</v>
      </c>
      <c r="K239" s="223"/>
      <c r="L239" s="35"/>
      <c r="M239" s="224" t="s">
        <v>1</v>
      </c>
      <c r="N239" s="225" t="s">
        <v>38</v>
      </c>
      <c r="O239" s="226">
        <v>1.04</v>
      </c>
      <c r="P239" s="226">
        <f>O239*H239</f>
        <v>43.243200000000002</v>
      </c>
      <c r="Q239" s="226">
        <v>0.0085199999999999998</v>
      </c>
      <c r="R239" s="226">
        <f>Q239*H239</f>
        <v>0.35426159999999995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25945.919999999998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25945.919999999998</v>
      </c>
      <c r="BL239" s="14" t="s">
        <v>288</v>
      </c>
      <c r="BM239" s="228" t="s">
        <v>2703</v>
      </c>
    </row>
    <row r="240" s="2" customFormat="1" ht="21.75" customHeight="1">
      <c r="A240" s="29"/>
      <c r="B240" s="30"/>
      <c r="C240" s="230" t="s">
        <v>642</v>
      </c>
      <c r="D240" s="230" t="s">
        <v>378</v>
      </c>
      <c r="E240" s="231" t="s">
        <v>2704</v>
      </c>
      <c r="F240" s="232" t="s">
        <v>2705</v>
      </c>
      <c r="G240" s="233" t="s">
        <v>287</v>
      </c>
      <c r="H240" s="234">
        <v>34.956000000000003</v>
      </c>
      <c r="I240" s="235">
        <v>279</v>
      </c>
      <c r="J240" s="235">
        <f>ROUND(I240*H240,2)</f>
        <v>9752.7199999999993</v>
      </c>
      <c r="K240" s="236"/>
      <c r="L240" s="237"/>
      <c r="M240" s="238" t="s">
        <v>1</v>
      </c>
      <c r="N240" s="239" t="s">
        <v>38</v>
      </c>
      <c r="O240" s="226">
        <v>0</v>
      </c>
      <c r="P240" s="226">
        <f>O240*H240</f>
        <v>0</v>
      </c>
      <c r="Q240" s="226">
        <v>0.0030000000000000001</v>
      </c>
      <c r="R240" s="226">
        <f>Q240*H240</f>
        <v>0.10486800000000002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311</v>
      </c>
      <c r="AT240" s="228" t="s">
        <v>378</v>
      </c>
      <c r="AU240" s="228" t="s">
        <v>82</v>
      </c>
      <c r="AY240" s="14" t="s">
        <v>282</v>
      </c>
      <c r="BE240" s="229">
        <f>IF(N240="základní",J240,0)</f>
        <v>9752.7199999999993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9752.7199999999993</v>
      </c>
      <c r="BL240" s="14" t="s">
        <v>288</v>
      </c>
      <c r="BM240" s="228" t="s">
        <v>2706</v>
      </c>
    </row>
    <row r="241" s="2" customFormat="1" ht="44.25" customHeight="1">
      <c r="A241" s="29"/>
      <c r="B241" s="30"/>
      <c r="C241" s="217" t="s">
        <v>646</v>
      </c>
      <c r="D241" s="217" t="s">
        <v>284</v>
      </c>
      <c r="E241" s="218" t="s">
        <v>2707</v>
      </c>
      <c r="F241" s="219" t="s">
        <v>2708</v>
      </c>
      <c r="G241" s="220" t="s">
        <v>287</v>
      </c>
      <c r="H241" s="221">
        <v>4.8250000000000002</v>
      </c>
      <c r="I241" s="222">
        <v>611</v>
      </c>
      <c r="J241" s="222">
        <f>ROUND(I241*H241,2)</f>
        <v>2948.0799999999999</v>
      </c>
      <c r="K241" s="223"/>
      <c r="L241" s="35"/>
      <c r="M241" s="224" t="s">
        <v>1</v>
      </c>
      <c r="N241" s="225" t="s">
        <v>38</v>
      </c>
      <c r="O241" s="226">
        <v>1.04</v>
      </c>
      <c r="P241" s="226">
        <f>O241*H241</f>
        <v>5.0180000000000007</v>
      </c>
      <c r="Q241" s="226">
        <v>0.0093500000000000007</v>
      </c>
      <c r="R241" s="226">
        <f>Q241*H241</f>
        <v>0.045113750000000008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2948.0799999999999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2948.0799999999999</v>
      </c>
      <c r="BL241" s="14" t="s">
        <v>288</v>
      </c>
      <c r="BM241" s="228" t="s">
        <v>2709</v>
      </c>
    </row>
    <row r="242" s="2" customFormat="1" ht="21.75" customHeight="1">
      <c r="A242" s="29"/>
      <c r="B242" s="30"/>
      <c r="C242" s="230" t="s">
        <v>650</v>
      </c>
      <c r="D242" s="230" t="s">
        <v>378</v>
      </c>
      <c r="E242" s="231" t="s">
        <v>2710</v>
      </c>
      <c r="F242" s="232" t="s">
        <v>2711</v>
      </c>
      <c r="G242" s="233" t="s">
        <v>287</v>
      </c>
      <c r="H242" s="234">
        <v>5.0659999999999998</v>
      </c>
      <c r="I242" s="235">
        <v>233</v>
      </c>
      <c r="J242" s="235">
        <f>ROUND(I242*H242,2)</f>
        <v>1180.3800000000001</v>
      </c>
      <c r="K242" s="236"/>
      <c r="L242" s="237"/>
      <c r="M242" s="238" t="s">
        <v>1</v>
      </c>
      <c r="N242" s="239" t="s">
        <v>38</v>
      </c>
      <c r="O242" s="226">
        <v>0</v>
      </c>
      <c r="P242" s="226">
        <f>O242*H242</f>
        <v>0</v>
      </c>
      <c r="Q242" s="226">
        <v>0.0089999999999999993</v>
      </c>
      <c r="R242" s="226">
        <f>Q242*H242</f>
        <v>0.045593999999999996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311</v>
      </c>
      <c r="AT242" s="228" t="s">
        <v>378</v>
      </c>
      <c r="AU242" s="228" t="s">
        <v>82</v>
      </c>
      <c r="AY242" s="14" t="s">
        <v>282</v>
      </c>
      <c r="BE242" s="229">
        <f>IF(N242="základní",J242,0)</f>
        <v>1180.3800000000001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1180.3800000000001</v>
      </c>
      <c r="BL242" s="14" t="s">
        <v>288</v>
      </c>
      <c r="BM242" s="228" t="s">
        <v>2712</v>
      </c>
    </row>
    <row r="243" s="2" customFormat="1" ht="44.25" customHeight="1">
      <c r="A243" s="29"/>
      <c r="B243" s="30"/>
      <c r="C243" s="217" t="s">
        <v>654</v>
      </c>
      <c r="D243" s="217" t="s">
        <v>284</v>
      </c>
      <c r="E243" s="218" t="s">
        <v>2713</v>
      </c>
      <c r="F243" s="219" t="s">
        <v>2714</v>
      </c>
      <c r="G243" s="220" t="s">
        <v>287</v>
      </c>
      <c r="H243" s="221">
        <v>136.743</v>
      </c>
      <c r="I243" s="222">
        <v>674</v>
      </c>
      <c r="J243" s="222">
        <f>ROUND(I243*H243,2)</f>
        <v>92164.779999999999</v>
      </c>
      <c r="K243" s="223"/>
      <c r="L243" s="35"/>
      <c r="M243" s="224" t="s">
        <v>1</v>
      </c>
      <c r="N243" s="225" t="s">
        <v>38</v>
      </c>
      <c r="O243" s="226">
        <v>1.0800000000000001</v>
      </c>
      <c r="P243" s="226">
        <f>O243*H243</f>
        <v>147.68244000000001</v>
      </c>
      <c r="Q243" s="226">
        <v>0.0095999999999999992</v>
      </c>
      <c r="R243" s="226">
        <f>Q243*H243</f>
        <v>1.3127327999999998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92164.779999999999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92164.779999999999</v>
      </c>
      <c r="BL243" s="14" t="s">
        <v>288</v>
      </c>
      <c r="BM243" s="228" t="s">
        <v>727</v>
      </c>
    </row>
    <row r="244" s="2" customFormat="1" ht="21.75" customHeight="1">
      <c r="A244" s="29"/>
      <c r="B244" s="30"/>
      <c r="C244" s="230" t="s">
        <v>658</v>
      </c>
      <c r="D244" s="230" t="s">
        <v>378</v>
      </c>
      <c r="E244" s="231" t="s">
        <v>2715</v>
      </c>
      <c r="F244" s="232" t="s">
        <v>2716</v>
      </c>
      <c r="G244" s="233" t="s">
        <v>287</v>
      </c>
      <c r="H244" s="234">
        <v>143.58000000000001</v>
      </c>
      <c r="I244" s="235">
        <v>366</v>
      </c>
      <c r="J244" s="235">
        <f>ROUND(I244*H244,2)</f>
        <v>52550.279999999999</v>
      </c>
      <c r="K244" s="236"/>
      <c r="L244" s="237"/>
      <c r="M244" s="238" t="s">
        <v>1</v>
      </c>
      <c r="N244" s="239" t="s">
        <v>38</v>
      </c>
      <c r="O244" s="226">
        <v>0</v>
      </c>
      <c r="P244" s="226">
        <f>O244*H244</f>
        <v>0</v>
      </c>
      <c r="Q244" s="226">
        <v>0.014999999999999999</v>
      </c>
      <c r="R244" s="226">
        <f>Q244*H244</f>
        <v>2.1537000000000002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311</v>
      </c>
      <c r="AT244" s="228" t="s">
        <v>378</v>
      </c>
      <c r="AU244" s="228" t="s">
        <v>82</v>
      </c>
      <c r="AY244" s="14" t="s">
        <v>282</v>
      </c>
      <c r="BE244" s="229">
        <f>IF(N244="základní",J244,0)</f>
        <v>52550.279999999999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52550.279999999999</v>
      </c>
      <c r="BL244" s="14" t="s">
        <v>288</v>
      </c>
      <c r="BM244" s="228" t="s">
        <v>735</v>
      </c>
    </row>
    <row r="245" s="2" customFormat="1" ht="21.75" customHeight="1">
      <c r="A245" s="29"/>
      <c r="B245" s="30"/>
      <c r="C245" s="217" t="s">
        <v>662</v>
      </c>
      <c r="D245" s="217" t="s">
        <v>284</v>
      </c>
      <c r="E245" s="218" t="s">
        <v>2717</v>
      </c>
      <c r="F245" s="219" t="s">
        <v>2718</v>
      </c>
      <c r="G245" s="220" t="s">
        <v>287</v>
      </c>
      <c r="H245" s="221">
        <v>211.614</v>
      </c>
      <c r="I245" s="222">
        <v>195</v>
      </c>
      <c r="J245" s="222">
        <f>ROUND(I245*H245,2)</f>
        <v>41264.730000000003</v>
      </c>
      <c r="K245" s="223"/>
      <c r="L245" s="35"/>
      <c r="M245" s="224" t="s">
        <v>1</v>
      </c>
      <c r="N245" s="225" t="s">
        <v>38</v>
      </c>
      <c r="O245" s="226">
        <v>0.33000000000000002</v>
      </c>
      <c r="P245" s="226">
        <f>O245*H245</f>
        <v>69.832620000000006</v>
      </c>
      <c r="Q245" s="226">
        <v>0.0043800000000000002</v>
      </c>
      <c r="R245" s="226">
        <f>Q245*H245</f>
        <v>0.92686932000000011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41264.730000000003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41264.730000000003</v>
      </c>
      <c r="BL245" s="14" t="s">
        <v>288</v>
      </c>
      <c r="BM245" s="228" t="s">
        <v>700</v>
      </c>
    </row>
    <row r="246" s="2" customFormat="1" ht="21.75" customHeight="1">
      <c r="A246" s="29"/>
      <c r="B246" s="30"/>
      <c r="C246" s="217" t="s">
        <v>666</v>
      </c>
      <c r="D246" s="217" t="s">
        <v>284</v>
      </c>
      <c r="E246" s="218" t="s">
        <v>2719</v>
      </c>
      <c r="F246" s="219" t="s">
        <v>2720</v>
      </c>
      <c r="G246" s="220" t="s">
        <v>287</v>
      </c>
      <c r="H246" s="221">
        <v>26.542999999999999</v>
      </c>
      <c r="I246" s="222">
        <v>566</v>
      </c>
      <c r="J246" s="222">
        <f>ROUND(I246*H246,2)</f>
        <v>15023.34</v>
      </c>
      <c r="K246" s="223"/>
      <c r="L246" s="35"/>
      <c r="M246" s="224" t="s">
        <v>1</v>
      </c>
      <c r="N246" s="225" t="s">
        <v>38</v>
      </c>
      <c r="O246" s="226">
        <v>0.29399999999999998</v>
      </c>
      <c r="P246" s="226">
        <f>O246*H246</f>
        <v>7.8036419999999991</v>
      </c>
      <c r="Q246" s="226">
        <v>0.00628</v>
      </c>
      <c r="R246" s="226">
        <f>Q246*H246</f>
        <v>0.16669003999999998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15023.34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15023.34</v>
      </c>
      <c r="BL246" s="14" t="s">
        <v>288</v>
      </c>
      <c r="BM246" s="228" t="s">
        <v>772</v>
      </c>
    </row>
    <row r="247" s="2" customFormat="1" ht="21.75" customHeight="1">
      <c r="A247" s="29"/>
      <c r="B247" s="30"/>
      <c r="C247" s="217" t="s">
        <v>670</v>
      </c>
      <c r="D247" s="217" t="s">
        <v>284</v>
      </c>
      <c r="E247" s="218" t="s">
        <v>2721</v>
      </c>
      <c r="F247" s="219" t="s">
        <v>2722</v>
      </c>
      <c r="G247" s="220" t="s">
        <v>287</v>
      </c>
      <c r="H247" s="221">
        <v>141.56800000000001</v>
      </c>
      <c r="I247" s="222">
        <v>333</v>
      </c>
      <c r="J247" s="222">
        <f>ROUND(I247*H247,2)</f>
        <v>47142.139999999999</v>
      </c>
      <c r="K247" s="223"/>
      <c r="L247" s="35"/>
      <c r="M247" s="224" t="s">
        <v>1</v>
      </c>
      <c r="N247" s="225" t="s">
        <v>38</v>
      </c>
      <c r="O247" s="226">
        <v>0.245</v>
      </c>
      <c r="P247" s="226">
        <f>O247*H247</f>
        <v>34.684160000000006</v>
      </c>
      <c r="Q247" s="226">
        <v>0.00348</v>
      </c>
      <c r="R247" s="226">
        <f>Q247*H247</f>
        <v>0.49265664000000003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47142.139999999999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47142.139999999999</v>
      </c>
      <c r="BL247" s="14" t="s">
        <v>288</v>
      </c>
      <c r="BM247" s="228" t="s">
        <v>2723</v>
      </c>
    </row>
    <row r="248" s="2" customFormat="1" ht="21.75" customHeight="1">
      <c r="A248" s="29"/>
      <c r="B248" s="30"/>
      <c r="C248" s="217" t="s">
        <v>675</v>
      </c>
      <c r="D248" s="217" t="s">
        <v>284</v>
      </c>
      <c r="E248" s="218" t="s">
        <v>2724</v>
      </c>
      <c r="F248" s="219" t="s">
        <v>2725</v>
      </c>
      <c r="G248" s="220" t="s">
        <v>287</v>
      </c>
      <c r="H248" s="221">
        <v>26.167000000000002</v>
      </c>
      <c r="I248" s="222">
        <v>19.100000000000001</v>
      </c>
      <c r="J248" s="222">
        <f>ROUND(I248*H248,2)</f>
        <v>499.79000000000002</v>
      </c>
      <c r="K248" s="223"/>
      <c r="L248" s="35"/>
      <c r="M248" s="224" t="s">
        <v>1</v>
      </c>
      <c r="N248" s="225" t="s">
        <v>38</v>
      </c>
      <c r="O248" s="226">
        <v>0.040000000000000001</v>
      </c>
      <c r="P248" s="226">
        <f>O248*H248</f>
        <v>1.0466800000000001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499.79000000000002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499.79000000000002</v>
      </c>
      <c r="BL248" s="14" t="s">
        <v>288</v>
      </c>
      <c r="BM248" s="228" t="s">
        <v>2726</v>
      </c>
    </row>
    <row r="249" s="2" customFormat="1" ht="21.75" customHeight="1">
      <c r="A249" s="29"/>
      <c r="B249" s="30"/>
      <c r="C249" s="217" t="s">
        <v>679</v>
      </c>
      <c r="D249" s="217" t="s">
        <v>284</v>
      </c>
      <c r="E249" s="218" t="s">
        <v>2727</v>
      </c>
      <c r="F249" s="219" t="s">
        <v>2728</v>
      </c>
      <c r="G249" s="220" t="s">
        <v>356</v>
      </c>
      <c r="H249" s="221">
        <v>51.875</v>
      </c>
      <c r="I249" s="222">
        <v>4400</v>
      </c>
      <c r="J249" s="222">
        <f>ROUND(I249*H249,2)</f>
        <v>228250</v>
      </c>
      <c r="K249" s="223"/>
      <c r="L249" s="35"/>
      <c r="M249" s="224" t="s">
        <v>1</v>
      </c>
      <c r="N249" s="225" t="s">
        <v>38</v>
      </c>
      <c r="O249" s="226">
        <v>3.2130000000000001</v>
      </c>
      <c r="P249" s="226">
        <f>O249*H249</f>
        <v>166.674375</v>
      </c>
      <c r="Q249" s="226">
        <v>2.45329</v>
      </c>
      <c r="R249" s="226">
        <f>Q249*H249</f>
        <v>127.26441875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228250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228250</v>
      </c>
      <c r="BL249" s="14" t="s">
        <v>288</v>
      </c>
      <c r="BM249" s="228" t="s">
        <v>880</v>
      </c>
    </row>
    <row r="250" s="2" customFormat="1" ht="21.75" customHeight="1">
      <c r="A250" s="29"/>
      <c r="B250" s="30"/>
      <c r="C250" s="217" t="s">
        <v>684</v>
      </c>
      <c r="D250" s="217" t="s">
        <v>284</v>
      </c>
      <c r="E250" s="218" t="s">
        <v>2729</v>
      </c>
      <c r="F250" s="219" t="s">
        <v>2730</v>
      </c>
      <c r="G250" s="220" t="s">
        <v>356</v>
      </c>
      <c r="H250" s="221">
        <v>72.189999999999998</v>
      </c>
      <c r="I250" s="222">
        <v>9898</v>
      </c>
      <c r="J250" s="222">
        <f>ROUND(I250*H250,2)</f>
        <v>714536.62</v>
      </c>
      <c r="K250" s="223"/>
      <c r="L250" s="35"/>
      <c r="M250" s="224" t="s">
        <v>1</v>
      </c>
      <c r="N250" s="225" t="s">
        <v>38</v>
      </c>
      <c r="O250" s="226">
        <v>14.928000000000001</v>
      </c>
      <c r="P250" s="226">
        <f>O250*H250</f>
        <v>1077.6523199999999</v>
      </c>
      <c r="Q250" s="226">
        <v>2.5833699999999999</v>
      </c>
      <c r="R250" s="226">
        <f>Q250*H250</f>
        <v>186.49348029999999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714536.62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714536.62</v>
      </c>
      <c r="BL250" s="14" t="s">
        <v>288</v>
      </c>
      <c r="BM250" s="228" t="s">
        <v>2731</v>
      </c>
    </row>
    <row r="251" s="2" customFormat="1" ht="21.75" customHeight="1">
      <c r="A251" s="29"/>
      <c r="B251" s="30"/>
      <c r="C251" s="217" t="s">
        <v>688</v>
      </c>
      <c r="D251" s="217" t="s">
        <v>284</v>
      </c>
      <c r="E251" s="218" t="s">
        <v>2732</v>
      </c>
      <c r="F251" s="219" t="s">
        <v>2733</v>
      </c>
      <c r="G251" s="220" t="s">
        <v>287</v>
      </c>
      <c r="H251" s="221">
        <v>51.875</v>
      </c>
      <c r="I251" s="222">
        <v>369</v>
      </c>
      <c r="J251" s="222">
        <f>ROUND(I251*H251,2)</f>
        <v>19141.880000000001</v>
      </c>
      <c r="K251" s="223"/>
      <c r="L251" s="35"/>
      <c r="M251" s="224" t="s">
        <v>1</v>
      </c>
      <c r="N251" s="225" t="s">
        <v>38</v>
      </c>
      <c r="O251" s="226">
        <v>0.48099999999999998</v>
      </c>
      <c r="P251" s="226">
        <f>O251*H251</f>
        <v>24.951874999999998</v>
      </c>
      <c r="Q251" s="226">
        <v>0.063</v>
      </c>
      <c r="R251" s="226">
        <f>Q251*H251</f>
        <v>3.2681249999999999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19141.880000000001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19141.880000000001</v>
      </c>
      <c r="BL251" s="14" t="s">
        <v>288</v>
      </c>
      <c r="BM251" s="228" t="s">
        <v>2734</v>
      </c>
    </row>
    <row r="252" s="2" customFormat="1" ht="16.5" customHeight="1">
      <c r="A252" s="29"/>
      <c r="B252" s="30"/>
      <c r="C252" s="217" t="s">
        <v>692</v>
      </c>
      <c r="D252" s="217" t="s">
        <v>284</v>
      </c>
      <c r="E252" s="218" t="s">
        <v>2735</v>
      </c>
      <c r="F252" s="219" t="s">
        <v>2736</v>
      </c>
      <c r="G252" s="220" t="s">
        <v>287</v>
      </c>
      <c r="H252" s="221">
        <v>51.875</v>
      </c>
      <c r="I252" s="222">
        <v>38.700000000000003</v>
      </c>
      <c r="J252" s="222">
        <f>ROUND(I252*H252,2)</f>
        <v>2007.56</v>
      </c>
      <c r="K252" s="223"/>
      <c r="L252" s="35"/>
      <c r="M252" s="224" t="s">
        <v>1</v>
      </c>
      <c r="N252" s="225" t="s">
        <v>38</v>
      </c>
      <c r="O252" s="226">
        <v>0.109</v>
      </c>
      <c r="P252" s="226">
        <f>O252*H252</f>
        <v>5.6543749999999999</v>
      </c>
      <c r="Q252" s="226">
        <v>0.001</v>
      </c>
      <c r="R252" s="226">
        <f>Q252*H252</f>
        <v>0.051875000000000004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2007.56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2007.56</v>
      </c>
      <c r="BL252" s="14" t="s">
        <v>288</v>
      </c>
      <c r="BM252" s="228" t="s">
        <v>2737</v>
      </c>
    </row>
    <row r="253" s="2" customFormat="1" ht="16.5" customHeight="1">
      <c r="A253" s="29"/>
      <c r="B253" s="30"/>
      <c r="C253" s="217" t="s">
        <v>696</v>
      </c>
      <c r="D253" s="217" t="s">
        <v>284</v>
      </c>
      <c r="E253" s="218" t="s">
        <v>2738</v>
      </c>
      <c r="F253" s="219" t="s">
        <v>2739</v>
      </c>
      <c r="G253" s="220" t="s">
        <v>287</v>
      </c>
      <c r="H253" s="221">
        <v>2.2909999999999999</v>
      </c>
      <c r="I253" s="222">
        <v>398</v>
      </c>
      <c r="J253" s="222">
        <f>ROUND(I253*H253,2)</f>
        <v>911.82000000000005</v>
      </c>
      <c r="K253" s="223"/>
      <c r="L253" s="35"/>
      <c r="M253" s="224" t="s">
        <v>1</v>
      </c>
      <c r="N253" s="225" t="s">
        <v>38</v>
      </c>
      <c r="O253" s="226">
        <v>0.63800000000000001</v>
      </c>
      <c r="P253" s="226">
        <f>O253*H253</f>
        <v>1.4616579999999999</v>
      </c>
      <c r="Q253" s="226">
        <v>0.014630000000000001</v>
      </c>
      <c r="R253" s="226">
        <f>Q253*H253</f>
        <v>0.033517329999999998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911.82000000000005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911.82000000000005</v>
      </c>
      <c r="BL253" s="14" t="s">
        <v>288</v>
      </c>
      <c r="BM253" s="228" t="s">
        <v>2740</v>
      </c>
    </row>
    <row r="254" s="2" customFormat="1" ht="21.75" customHeight="1">
      <c r="A254" s="29"/>
      <c r="B254" s="30"/>
      <c r="C254" s="217" t="s">
        <v>700</v>
      </c>
      <c r="D254" s="217" t="s">
        <v>284</v>
      </c>
      <c r="E254" s="218" t="s">
        <v>2741</v>
      </c>
      <c r="F254" s="219" t="s">
        <v>2742</v>
      </c>
      <c r="G254" s="220" t="s">
        <v>287</v>
      </c>
      <c r="H254" s="221">
        <v>2.2909999999999999</v>
      </c>
      <c r="I254" s="222">
        <v>96.400000000000006</v>
      </c>
      <c r="J254" s="222">
        <f>ROUND(I254*H254,2)</f>
        <v>220.84999999999999</v>
      </c>
      <c r="K254" s="223"/>
      <c r="L254" s="35"/>
      <c r="M254" s="224" t="s">
        <v>1</v>
      </c>
      <c r="N254" s="225" t="s">
        <v>38</v>
      </c>
      <c r="O254" s="226">
        <v>0.29499999999999998</v>
      </c>
      <c r="P254" s="226">
        <f>O254*H254</f>
        <v>0.67584499999999992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220.84999999999999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220.84999999999999</v>
      </c>
      <c r="BL254" s="14" t="s">
        <v>288</v>
      </c>
      <c r="BM254" s="228" t="s">
        <v>2743</v>
      </c>
    </row>
    <row r="255" s="12" customFormat="1" ht="22.8" customHeight="1">
      <c r="A255" s="12"/>
      <c r="B255" s="202"/>
      <c r="C255" s="203"/>
      <c r="D255" s="204" t="s">
        <v>72</v>
      </c>
      <c r="E255" s="215" t="s">
        <v>311</v>
      </c>
      <c r="F255" s="215" t="s">
        <v>597</v>
      </c>
      <c r="G255" s="203"/>
      <c r="H255" s="203"/>
      <c r="I255" s="203"/>
      <c r="J255" s="216">
        <f>BK255</f>
        <v>298607</v>
      </c>
      <c r="K255" s="203"/>
      <c r="L255" s="207"/>
      <c r="M255" s="208"/>
      <c r="N255" s="209"/>
      <c r="O255" s="209"/>
      <c r="P255" s="210">
        <f>SUM(P256:P265)</f>
        <v>16.353999999999999</v>
      </c>
      <c r="Q255" s="209"/>
      <c r="R255" s="210">
        <f>SUM(R256:R265)</f>
        <v>3.82274</v>
      </c>
      <c r="S255" s="209"/>
      <c r="T255" s="211">
        <f>SUM(T256:T265)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2" t="s">
        <v>80</v>
      </c>
      <c r="AT255" s="213" t="s">
        <v>72</v>
      </c>
      <c r="AU255" s="213" t="s">
        <v>80</v>
      </c>
      <c r="AY255" s="212" t="s">
        <v>282</v>
      </c>
      <c r="BK255" s="214">
        <f>SUM(BK256:BK265)</f>
        <v>298607</v>
      </c>
    </row>
    <row r="256" s="2" customFormat="1" ht="21.75" customHeight="1">
      <c r="A256" s="29"/>
      <c r="B256" s="30"/>
      <c r="C256" s="217" t="s">
        <v>704</v>
      </c>
      <c r="D256" s="217" t="s">
        <v>284</v>
      </c>
      <c r="E256" s="218" t="s">
        <v>2004</v>
      </c>
      <c r="F256" s="219" t="s">
        <v>2005</v>
      </c>
      <c r="G256" s="220" t="s">
        <v>501</v>
      </c>
      <c r="H256" s="221">
        <v>6</v>
      </c>
      <c r="I256" s="222">
        <v>947</v>
      </c>
      <c r="J256" s="222">
        <f>ROUND(I256*H256,2)</f>
        <v>5682</v>
      </c>
      <c r="K256" s="223"/>
      <c r="L256" s="35"/>
      <c r="M256" s="224" t="s">
        <v>1</v>
      </c>
      <c r="N256" s="225" t="s">
        <v>38</v>
      </c>
      <c r="O256" s="226">
        <v>1.3140000000000001</v>
      </c>
      <c r="P256" s="226">
        <f>O256*H256</f>
        <v>7.8840000000000003</v>
      </c>
      <c r="Q256" s="226">
        <v>0.21734000000000001</v>
      </c>
      <c r="R256" s="226">
        <f>Q256*H256</f>
        <v>1.3040400000000001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5682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5682</v>
      </c>
      <c r="BL256" s="14" t="s">
        <v>288</v>
      </c>
      <c r="BM256" s="228" t="s">
        <v>2744</v>
      </c>
    </row>
    <row r="257" s="2" customFormat="1" ht="21.75" customHeight="1">
      <c r="A257" s="29"/>
      <c r="B257" s="30"/>
      <c r="C257" s="230" t="s">
        <v>708</v>
      </c>
      <c r="D257" s="230" t="s">
        <v>378</v>
      </c>
      <c r="E257" s="231" t="s">
        <v>2745</v>
      </c>
      <c r="F257" s="232" t="s">
        <v>2746</v>
      </c>
      <c r="G257" s="233" t="s">
        <v>501</v>
      </c>
      <c r="H257" s="234">
        <v>5</v>
      </c>
      <c r="I257" s="235">
        <v>8475</v>
      </c>
      <c r="J257" s="235">
        <f>ROUND(I257*H257,2)</f>
        <v>42375</v>
      </c>
      <c r="K257" s="236"/>
      <c r="L257" s="237"/>
      <c r="M257" s="238" t="s">
        <v>1</v>
      </c>
      <c r="N257" s="239" t="s">
        <v>38</v>
      </c>
      <c r="O257" s="226">
        <v>0</v>
      </c>
      <c r="P257" s="226">
        <f>O257*H257</f>
        <v>0</v>
      </c>
      <c r="Q257" s="226">
        <v>0.010999999999999999</v>
      </c>
      <c r="R257" s="226">
        <f>Q257*H257</f>
        <v>0.054999999999999993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311</v>
      </c>
      <c r="AT257" s="228" t="s">
        <v>378</v>
      </c>
      <c r="AU257" s="228" t="s">
        <v>82</v>
      </c>
      <c r="AY257" s="14" t="s">
        <v>282</v>
      </c>
      <c r="BE257" s="229">
        <f>IF(N257="základní",J257,0)</f>
        <v>42375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42375</v>
      </c>
      <c r="BL257" s="14" t="s">
        <v>288</v>
      </c>
      <c r="BM257" s="228" t="s">
        <v>2747</v>
      </c>
    </row>
    <row r="258" s="2" customFormat="1" ht="21.75" customHeight="1">
      <c r="A258" s="29"/>
      <c r="B258" s="30"/>
      <c r="C258" s="230" t="s">
        <v>712</v>
      </c>
      <c r="D258" s="230" t="s">
        <v>378</v>
      </c>
      <c r="E258" s="231" t="s">
        <v>2748</v>
      </c>
      <c r="F258" s="232" t="s">
        <v>2749</v>
      </c>
      <c r="G258" s="233" t="s">
        <v>501</v>
      </c>
      <c r="H258" s="234">
        <v>1</v>
      </c>
      <c r="I258" s="235">
        <v>18090</v>
      </c>
      <c r="J258" s="235">
        <f>ROUND(I258*H258,2)</f>
        <v>18090</v>
      </c>
      <c r="K258" s="236"/>
      <c r="L258" s="237"/>
      <c r="M258" s="238" t="s">
        <v>1</v>
      </c>
      <c r="N258" s="239" t="s">
        <v>38</v>
      </c>
      <c r="O258" s="226">
        <v>0</v>
      </c>
      <c r="P258" s="226">
        <f>O258*H258</f>
        <v>0</v>
      </c>
      <c r="Q258" s="226">
        <v>0.010999999999999999</v>
      </c>
      <c r="R258" s="226">
        <f>Q258*H258</f>
        <v>0.010999999999999999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311</v>
      </c>
      <c r="AT258" s="228" t="s">
        <v>378</v>
      </c>
      <c r="AU258" s="228" t="s">
        <v>82</v>
      </c>
      <c r="AY258" s="14" t="s">
        <v>282</v>
      </c>
      <c r="BE258" s="229">
        <f>IF(N258="základní",J258,0)</f>
        <v>18090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18090</v>
      </c>
      <c r="BL258" s="14" t="s">
        <v>288</v>
      </c>
      <c r="BM258" s="228" t="s">
        <v>2750</v>
      </c>
    </row>
    <row r="259" s="2" customFormat="1" ht="21.75" customHeight="1">
      <c r="A259" s="29"/>
      <c r="B259" s="30"/>
      <c r="C259" s="217" t="s">
        <v>716</v>
      </c>
      <c r="D259" s="217" t="s">
        <v>284</v>
      </c>
      <c r="E259" s="218" t="s">
        <v>651</v>
      </c>
      <c r="F259" s="219" t="s">
        <v>652</v>
      </c>
      <c r="G259" s="220" t="s">
        <v>501</v>
      </c>
      <c r="H259" s="221">
        <v>5</v>
      </c>
      <c r="I259" s="222">
        <v>1080</v>
      </c>
      <c r="J259" s="222">
        <f>ROUND(I259*H259,2)</f>
        <v>5400</v>
      </c>
      <c r="K259" s="223"/>
      <c r="L259" s="35"/>
      <c r="M259" s="224" t="s">
        <v>1</v>
      </c>
      <c r="N259" s="225" t="s">
        <v>38</v>
      </c>
      <c r="O259" s="226">
        <v>1.694</v>
      </c>
      <c r="P259" s="226">
        <f>O259*H259</f>
        <v>8.4699999999999989</v>
      </c>
      <c r="Q259" s="226">
        <v>0.21734000000000001</v>
      </c>
      <c r="R259" s="226">
        <f>Q259*H259</f>
        <v>1.0867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288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5400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5400</v>
      </c>
      <c r="BL259" s="14" t="s">
        <v>288</v>
      </c>
      <c r="BM259" s="228" t="s">
        <v>2751</v>
      </c>
    </row>
    <row r="260" s="2" customFormat="1" ht="21.75" customHeight="1">
      <c r="A260" s="29"/>
      <c r="B260" s="30"/>
      <c r="C260" s="230" t="s">
        <v>723</v>
      </c>
      <c r="D260" s="230" t="s">
        <v>378</v>
      </c>
      <c r="E260" s="231" t="s">
        <v>2752</v>
      </c>
      <c r="F260" s="232" t="s">
        <v>2753</v>
      </c>
      <c r="G260" s="233" t="s">
        <v>501</v>
      </c>
      <c r="H260" s="234">
        <v>3</v>
      </c>
      <c r="I260" s="235">
        <v>7384</v>
      </c>
      <c r="J260" s="235">
        <f>ROUND(I260*H260,2)</f>
        <v>22152</v>
      </c>
      <c r="K260" s="236"/>
      <c r="L260" s="237"/>
      <c r="M260" s="238" t="s">
        <v>1</v>
      </c>
      <c r="N260" s="239" t="s">
        <v>38</v>
      </c>
      <c r="O260" s="226">
        <v>0</v>
      </c>
      <c r="P260" s="226">
        <f>O260*H260</f>
        <v>0</v>
      </c>
      <c r="Q260" s="226">
        <v>0.064000000000000001</v>
      </c>
      <c r="R260" s="226">
        <f>Q260*H260</f>
        <v>0.192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311</v>
      </c>
      <c r="AT260" s="228" t="s">
        <v>378</v>
      </c>
      <c r="AU260" s="228" t="s">
        <v>82</v>
      </c>
      <c r="AY260" s="14" t="s">
        <v>282</v>
      </c>
      <c r="BE260" s="229">
        <f>IF(N260="základní",J260,0)</f>
        <v>22152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22152</v>
      </c>
      <c r="BL260" s="14" t="s">
        <v>288</v>
      </c>
      <c r="BM260" s="228" t="s">
        <v>2754</v>
      </c>
    </row>
    <row r="261" s="2" customFormat="1" ht="21.75" customHeight="1">
      <c r="A261" s="29"/>
      <c r="B261" s="30"/>
      <c r="C261" s="230" t="s">
        <v>727</v>
      </c>
      <c r="D261" s="230" t="s">
        <v>378</v>
      </c>
      <c r="E261" s="231" t="s">
        <v>2755</v>
      </c>
      <c r="F261" s="232" t="s">
        <v>2756</v>
      </c>
      <c r="G261" s="233" t="s">
        <v>501</v>
      </c>
      <c r="H261" s="234">
        <v>2</v>
      </c>
      <c r="I261" s="235">
        <v>11154</v>
      </c>
      <c r="J261" s="235">
        <f>ROUND(I261*H261,2)</f>
        <v>22308</v>
      </c>
      <c r="K261" s="236"/>
      <c r="L261" s="237"/>
      <c r="M261" s="238" t="s">
        <v>1</v>
      </c>
      <c r="N261" s="239" t="s">
        <v>38</v>
      </c>
      <c r="O261" s="226">
        <v>0</v>
      </c>
      <c r="P261" s="226">
        <f>O261*H261</f>
        <v>0</v>
      </c>
      <c r="Q261" s="226">
        <v>0.086999999999999994</v>
      </c>
      <c r="R261" s="226">
        <f>Q261*H261</f>
        <v>0.17399999999999999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311</v>
      </c>
      <c r="AT261" s="228" t="s">
        <v>378</v>
      </c>
      <c r="AU261" s="228" t="s">
        <v>82</v>
      </c>
      <c r="AY261" s="14" t="s">
        <v>282</v>
      </c>
      <c r="BE261" s="229">
        <f>IF(N261="základní",J261,0)</f>
        <v>22308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22308</v>
      </c>
      <c r="BL261" s="14" t="s">
        <v>288</v>
      </c>
      <c r="BM261" s="228" t="s">
        <v>2757</v>
      </c>
    </row>
    <row r="262" s="2" customFormat="1" ht="33" customHeight="1">
      <c r="A262" s="29"/>
      <c r="B262" s="30"/>
      <c r="C262" s="217" t="s">
        <v>731</v>
      </c>
      <c r="D262" s="217" t="s">
        <v>284</v>
      </c>
      <c r="E262" s="218" t="s">
        <v>2758</v>
      </c>
      <c r="F262" s="219" t="s">
        <v>2759</v>
      </c>
      <c r="G262" s="220" t="s">
        <v>1417</v>
      </c>
      <c r="H262" s="221">
        <v>1</v>
      </c>
      <c r="I262" s="222">
        <v>35000</v>
      </c>
      <c r="J262" s="222">
        <f>ROUND(I262*H262,2)</f>
        <v>35000</v>
      </c>
      <c r="K262" s="223"/>
      <c r="L262" s="35"/>
      <c r="M262" s="224" t="s">
        <v>1</v>
      </c>
      <c r="N262" s="225" t="s">
        <v>38</v>
      </c>
      <c r="O262" s="226">
        <v>0</v>
      </c>
      <c r="P262" s="226">
        <f>O262*H262</f>
        <v>0</v>
      </c>
      <c r="Q262" s="226">
        <v>1</v>
      </c>
      <c r="R262" s="226">
        <f>Q262*H262</f>
        <v>1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288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35000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35000</v>
      </c>
      <c r="BL262" s="14" t="s">
        <v>288</v>
      </c>
      <c r="BM262" s="228" t="s">
        <v>883</v>
      </c>
    </row>
    <row r="263" s="2" customFormat="1" ht="21.75" customHeight="1">
      <c r="A263" s="29"/>
      <c r="B263" s="30"/>
      <c r="C263" s="217" t="s">
        <v>735</v>
      </c>
      <c r="D263" s="217" t="s">
        <v>284</v>
      </c>
      <c r="E263" s="218" t="s">
        <v>2760</v>
      </c>
      <c r="F263" s="219" t="s">
        <v>2761</v>
      </c>
      <c r="G263" s="220" t="s">
        <v>1417</v>
      </c>
      <c r="H263" s="221">
        <v>1</v>
      </c>
      <c r="I263" s="222">
        <v>140800</v>
      </c>
      <c r="J263" s="222">
        <f>ROUND(I263*H263,2)</f>
        <v>140800</v>
      </c>
      <c r="K263" s="223"/>
      <c r="L263" s="35"/>
      <c r="M263" s="224" t="s">
        <v>1</v>
      </c>
      <c r="N263" s="225" t="s">
        <v>38</v>
      </c>
      <c r="O263" s="226">
        <v>0</v>
      </c>
      <c r="P263" s="226">
        <f>O263*H263</f>
        <v>0</v>
      </c>
      <c r="Q263" s="226">
        <v>0</v>
      </c>
      <c r="R263" s="226">
        <f>Q263*H263</f>
        <v>0</v>
      </c>
      <c r="S263" s="226">
        <v>0</v>
      </c>
      <c r="T263" s="227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288</v>
      </c>
      <c r="AT263" s="228" t="s">
        <v>284</v>
      </c>
      <c r="AU263" s="228" t="s">
        <v>82</v>
      </c>
      <c r="AY263" s="14" t="s">
        <v>282</v>
      </c>
      <c r="BE263" s="229">
        <f>IF(N263="základní",J263,0)</f>
        <v>140800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140800</v>
      </c>
      <c r="BL263" s="14" t="s">
        <v>288</v>
      </c>
      <c r="BM263" s="228" t="s">
        <v>2762</v>
      </c>
    </row>
    <row r="264" s="2" customFormat="1" ht="16.5" customHeight="1">
      <c r="A264" s="29"/>
      <c r="B264" s="30"/>
      <c r="C264" s="217" t="s">
        <v>739</v>
      </c>
      <c r="D264" s="217" t="s">
        <v>284</v>
      </c>
      <c r="E264" s="218" t="s">
        <v>2763</v>
      </c>
      <c r="F264" s="219" t="s">
        <v>2764</v>
      </c>
      <c r="G264" s="220" t="s">
        <v>1417</v>
      </c>
      <c r="H264" s="221">
        <v>1</v>
      </c>
      <c r="I264" s="222">
        <v>1800</v>
      </c>
      <c r="J264" s="222">
        <f>ROUND(I264*H264,2)</f>
        <v>1800</v>
      </c>
      <c r="K264" s="223"/>
      <c r="L264" s="35"/>
      <c r="M264" s="224" t="s">
        <v>1</v>
      </c>
      <c r="N264" s="225" t="s">
        <v>38</v>
      </c>
      <c r="O264" s="226">
        <v>0</v>
      </c>
      <c r="P264" s="226">
        <f>O264*H264</f>
        <v>0</v>
      </c>
      <c r="Q264" s="226">
        <v>0</v>
      </c>
      <c r="R264" s="226">
        <f>Q264*H264</f>
        <v>0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288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1800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1800</v>
      </c>
      <c r="BL264" s="14" t="s">
        <v>288</v>
      </c>
      <c r="BM264" s="228" t="s">
        <v>2765</v>
      </c>
    </row>
    <row r="265" s="2" customFormat="1" ht="21.75" customHeight="1">
      <c r="A265" s="29"/>
      <c r="B265" s="30"/>
      <c r="C265" s="217" t="s">
        <v>743</v>
      </c>
      <c r="D265" s="217" t="s">
        <v>284</v>
      </c>
      <c r="E265" s="218" t="s">
        <v>2766</v>
      </c>
      <c r="F265" s="219" t="s">
        <v>2767</v>
      </c>
      <c r="G265" s="220" t="s">
        <v>1417</v>
      </c>
      <c r="H265" s="221">
        <v>1</v>
      </c>
      <c r="I265" s="222">
        <v>5000</v>
      </c>
      <c r="J265" s="222">
        <f>ROUND(I265*H265,2)</f>
        <v>5000</v>
      </c>
      <c r="K265" s="223"/>
      <c r="L265" s="35"/>
      <c r="M265" s="224" t="s">
        <v>1</v>
      </c>
      <c r="N265" s="225" t="s">
        <v>38</v>
      </c>
      <c r="O265" s="226">
        <v>0</v>
      </c>
      <c r="P265" s="226">
        <f>O265*H265</f>
        <v>0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228" t="s">
        <v>288</v>
      </c>
      <c r="AT265" s="228" t="s">
        <v>284</v>
      </c>
      <c r="AU265" s="228" t="s">
        <v>82</v>
      </c>
      <c r="AY265" s="14" t="s">
        <v>282</v>
      </c>
      <c r="BE265" s="229">
        <f>IF(N265="základní",J265,0)</f>
        <v>5000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14" t="s">
        <v>80</v>
      </c>
      <c r="BK265" s="229">
        <f>ROUND(I265*H265,2)</f>
        <v>5000</v>
      </c>
      <c r="BL265" s="14" t="s">
        <v>288</v>
      </c>
      <c r="BM265" s="228" t="s">
        <v>2768</v>
      </c>
    </row>
    <row r="266" s="12" customFormat="1" ht="22.8" customHeight="1">
      <c r="A266" s="12"/>
      <c r="B266" s="202"/>
      <c r="C266" s="203"/>
      <c r="D266" s="204" t="s">
        <v>72</v>
      </c>
      <c r="E266" s="215" t="s">
        <v>315</v>
      </c>
      <c r="F266" s="215" t="s">
        <v>683</v>
      </c>
      <c r="G266" s="203"/>
      <c r="H266" s="203"/>
      <c r="I266" s="203"/>
      <c r="J266" s="216">
        <f>BK266</f>
        <v>469990.09999999998</v>
      </c>
      <c r="K266" s="203"/>
      <c r="L266" s="207"/>
      <c r="M266" s="208"/>
      <c r="N266" s="209"/>
      <c r="O266" s="209"/>
      <c r="P266" s="210">
        <f>SUM(P267:P292)</f>
        <v>608.46051000000011</v>
      </c>
      <c r="Q266" s="209"/>
      <c r="R266" s="210">
        <f>SUM(R267:R292)</f>
        <v>5.0968851199999996</v>
      </c>
      <c r="S266" s="209"/>
      <c r="T266" s="211">
        <f>SUM(T267:T292)</f>
        <v>1.7001500000000003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12" t="s">
        <v>80</v>
      </c>
      <c r="AT266" s="213" t="s">
        <v>72</v>
      </c>
      <c r="AU266" s="213" t="s">
        <v>80</v>
      </c>
      <c r="AY266" s="212" t="s">
        <v>282</v>
      </c>
      <c r="BK266" s="214">
        <f>SUM(BK267:BK292)</f>
        <v>469990.09999999998</v>
      </c>
    </row>
    <row r="267" s="2" customFormat="1" ht="21.75" customHeight="1">
      <c r="A267" s="29"/>
      <c r="B267" s="30"/>
      <c r="C267" s="217" t="s">
        <v>747</v>
      </c>
      <c r="D267" s="217" t="s">
        <v>284</v>
      </c>
      <c r="E267" s="218" t="s">
        <v>2041</v>
      </c>
      <c r="F267" s="219" t="s">
        <v>2042</v>
      </c>
      <c r="G267" s="220" t="s">
        <v>356</v>
      </c>
      <c r="H267" s="221">
        <v>476.154</v>
      </c>
      <c r="I267" s="222">
        <v>37.200000000000003</v>
      </c>
      <c r="J267" s="222">
        <f>ROUND(I267*H267,2)</f>
        <v>17712.93</v>
      </c>
      <c r="K267" s="223"/>
      <c r="L267" s="35"/>
      <c r="M267" s="224" t="s">
        <v>1</v>
      </c>
      <c r="N267" s="225" t="s">
        <v>38</v>
      </c>
      <c r="O267" s="226">
        <v>0.114</v>
      </c>
      <c r="P267" s="226">
        <f>O267*H267</f>
        <v>54.281556000000002</v>
      </c>
      <c r="Q267" s="226">
        <v>0</v>
      </c>
      <c r="R267" s="226">
        <f>Q267*H267</f>
        <v>0</v>
      </c>
      <c r="S267" s="226">
        <v>0</v>
      </c>
      <c r="T267" s="227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228" t="s">
        <v>288</v>
      </c>
      <c r="AT267" s="228" t="s">
        <v>284</v>
      </c>
      <c r="AU267" s="228" t="s">
        <v>82</v>
      </c>
      <c r="AY267" s="14" t="s">
        <v>282</v>
      </c>
      <c r="BE267" s="229">
        <f>IF(N267="základní",J267,0)</f>
        <v>17712.93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4" t="s">
        <v>80</v>
      </c>
      <c r="BK267" s="229">
        <f>ROUND(I267*H267,2)</f>
        <v>17712.93</v>
      </c>
      <c r="BL267" s="14" t="s">
        <v>288</v>
      </c>
      <c r="BM267" s="228" t="s">
        <v>2769</v>
      </c>
    </row>
    <row r="268" s="2" customFormat="1" ht="16.5" customHeight="1">
      <c r="A268" s="29"/>
      <c r="B268" s="30"/>
      <c r="C268" s="230" t="s">
        <v>751</v>
      </c>
      <c r="D268" s="230" t="s">
        <v>378</v>
      </c>
      <c r="E268" s="231" t="s">
        <v>2044</v>
      </c>
      <c r="F268" s="232" t="s">
        <v>2045</v>
      </c>
      <c r="G268" s="233" t="s">
        <v>356</v>
      </c>
      <c r="H268" s="234">
        <v>146.916</v>
      </c>
      <c r="I268" s="235">
        <v>46.200000000000003</v>
      </c>
      <c r="J268" s="235">
        <f>ROUND(I268*H268,2)</f>
        <v>6787.5200000000004</v>
      </c>
      <c r="K268" s="236"/>
      <c r="L268" s="237"/>
      <c r="M268" s="238" t="s">
        <v>1</v>
      </c>
      <c r="N268" s="239" t="s">
        <v>38</v>
      </c>
      <c r="O268" s="226">
        <v>0</v>
      </c>
      <c r="P268" s="226">
        <f>O268*H268</f>
        <v>0</v>
      </c>
      <c r="Q268" s="226">
        <v>0</v>
      </c>
      <c r="R268" s="226">
        <f>Q268*H268</f>
        <v>0</v>
      </c>
      <c r="S268" s="226">
        <v>0</v>
      </c>
      <c r="T268" s="227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228" t="s">
        <v>311</v>
      </c>
      <c r="AT268" s="228" t="s">
        <v>378</v>
      </c>
      <c r="AU268" s="228" t="s">
        <v>82</v>
      </c>
      <c r="AY268" s="14" t="s">
        <v>282</v>
      </c>
      <c r="BE268" s="229">
        <f>IF(N268="základní",J268,0)</f>
        <v>6787.5200000000004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14" t="s">
        <v>80</v>
      </c>
      <c r="BK268" s="229">
        <f>ROUND(I268*H268,2)</f>
        <v>6787.5200000000004</v>
      </c>
      <c r="BL268" s="14" t="s">
        <v>288</v>
      </c>
      <c r="BM268" s="228" t="s">
        <v>2770</v>
      </c>
    </row>
    <row r="269" s="2" customFormat="1" ht="21.75" customHeight="1">
      <c r="A269" s="29"/>
      <c r="B269" s="30"/>
      <c r="C269" s="217" t="s">
        <v>757</v>
      </c>
      <c r="D269" s="217" t="s">
        <v>284</v>
      </c>
      <c r="E269" s="218" t="s">
        <v>2047</v>
      </c>
      <c r="F269" s="219" t="s">
        <v>2048</v>
      </c>
      <c r="G269" s="220" t="s">
        <v>356</v>
      </c>
      <c r="H269" s="221">
        <v>476.154</v>
      </c>
      <c r="I269" s="222">
        <v>57.600000000000001</v>
      </c>
      <c r="J269" s="222">
        <f>ROUND(I269*H269,2)</f>
        <v>27426.470000000001</v>
      </c>
      <c r="K269" s="223"/>
      <c r="L269" s="35"/>
      <c r="M269" s="224" t="s">
        <v>1</v>
      </c>
      <c r="N269" s="225" t="s">
        <v>38</v>
      </c>
      <c r="O269" s="226">
        <v>0.035000000000000003</v>
      </c>
      <c r="P269" s="226">
        <f>O269*H269</f>
        <v>16.665390000000002</v>
      </c>
      <c r="Q269" s="226">
        <v>0</v>
      </c>
      <c r="R269" s="226">
        <f>Q269*H269</f>
        <v>0</v>
      </c>
      <c r="S269" s="226">
        <v>0</v>
      </c>
      <c r="T269" s="227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228" t="s">
        <v>288</v>
      </c>
      <c r="AT269" s="228" t="s">
        <v>284</v>
      </c>
      <c r="AU269" s="228" t="s">
        <v>82</v>
      </c>
      <c r="AY269" s="14" t="s">
        <v>282</v>
      </c>
      <c r="BE269" s="229">
        <f>IF(N269="základní",J269,0)</f>
        <v>27426.470000000001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14" t="s">
        <v>80</v>
      </c>
      <c r="BK269" s="229">
        <f>ROUND(I269*H269,2)</f>
        <v>27426.470000000001</v>
      </c>
      <c r="BL269" s="14" t="s">
        <v>288</v>
      </c>
      <c r="BM269" s="228" t="s">
        <v>2771</v>
      </c>
    </row>
    <row r="270" s="2" customFormat="1" ht="21.75" customHeight="1">
      <c r="A270" s="29"/>
      <c r="B270" s="30"/>
      <c r="C270" s="217" t="s">
        <v>764</v>
      </c>
      <c r="D270" s="217" t="s">
        <v>284</v>
      </c>
      <c r="E270" s="218" t="s">
        <v>2772</v>
      </c>
      <c r="F270" s="219" t="s">
        <v>2773</v>
      </c>
      <c r="G270" s="220" t="s">
        <v>322</v>
      </c>
      <c r="H270" s="221">
        <v>5.5999999999999996</v>
      </c>
      <c r="I270" s="222">
        <v>931</v>
      </c>
      <c r="J270" s="222">
        <f>ROUND(I270*H270,2)</f>
        <v>5213.6000000000004</v>
      </c>
      <c r="K270" s="223"/>
      <c r="L270" s="35"/>
      <c r="M270" s="224" t="s">
        <v>1</v>
      </c>
      <c r="N270" s="225" t="s">
        <v>38</v>
      </c>
      <c r="O270" s="226">
        <v>0.70499999999999996</v>
      </c>
      <c r="P270" s="226">
        <f>O270*H270</f>
        <v>3.9479999999999995</v>
      </c>
      <c r="Q270" s="226">
        <v>0.016879999999999999</v>
      </c>
      <c r="R270" s="226">
        <f>Q270*H270</f>
        <v>0.094527999999999987</v>
      </c>
      <c r="S270" s="226">
        <v>0</v>
      </c>
      <c r="T270" s="227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228" t="s">
        <v>288</v>
      </c>
      <c r="AT270" s="228" t="s">
        <v>284</v>
      </c>
      <c r="AU270" s="228" t="s">
        <v>82</v>
      </c>
      <c r="AY270" s="14" t="s">
        <v>282</v>
      </c>
      <c r="BE270" s="229">
        <f>IF(N270="základní",J270,0)</f>
        <v>5213.6000000000004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14" t="s">
        <v>80</v>
      </c>
      <c r="BK270" s="229">
        <f>ROUND(I270*H270,2)</f>
        <v>5213.6000000000004</v>
      </c>
      <c r="BL270" s="14" t="s">
        <v>288</v>
      </c>
      <c r="BM270" s="228" t="s">
        <v>2774</v>
      </c>
    </row>
    <row r="271" s="2" customFormat="1" ht="21.75" customHeight="1">
      <c r="A271" s="29"/>
      <c r="B271" s="30"/>
      <c r="C271" s="217" t="s">
        <v>768</v>
      </c>
      <c r="D271" s="217" t="s">
        <v>284</v>
      </c>
      <c r="E271" s="218" t="s">
        <v>2775</v>
      </c>
      <c r="F271" s="219" t="s">
        <v>2776</v>
      </c>
      <c r="G271" s="220" t="s">
        <v>322</v>
      </c>
      <c r="H271" s="221">
        <v>47.700000000000003</v>
      </c>
      <c r="I271" s="222">
        <v>1150</v>
      </c>
      <c r="J271" s="222">
        <f>ROUND(I271*H271,2)</f>
        <v>54855</v>
      </c>
      <c r="K271" s="223"/>
      <c r="L271" s="35"/>
      <c r="M271" s="224" t="s">
        <v>1</v>
      </c>
      <c r="N271" s="225" t="s">
        <v>38</v>
      </c>
      <c r="O271" s="226">
        <v>2.4300000000000002</v>
      </c>
      <c r="P271" s="226">
        <f>O271*H271</f>
        <v>115.91100000000002</v>
      </c>
      <c r="Q271" s="226">
        <v>0.0269</v>
      </c>
      <c r="R271" s="226">
        <f>Q271*H271</f>
        <v>1.2831300000000001</v>
      </c>
      <c r="S271" s="226">
        <v>0</v>
      </c>
      <c r="T271" s="227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228" t="s">
        <v>288</v>
      </c>
      <c r="AT271" s="228" t="s">
        <v>284</v>
      </c>
      <c r="AU271" s="228" t="s">
        <v>82</v>
      </c>
      <c r="AY271" s="14" t="s">
        <v>282</v>
      </c>
      <c r="BE271" s="229">
        <f>IF(N271="základní",J271,0)</f>
        <v>54855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14" t="s">
        <v>80</v>
      </c>
      <c r="BK271" s="229">
        <f>ROUND(I271*H271,2)</f>
        <v>54855</v>
      </c>
      <c r="BL271" s="14" t="s">
        <v>288</v>
      </c>
      <c r="BM271" s="228" t="s">
        <v>2777</v>
      </c>
    </row>
    <row r="272" s="2" customFormat="1" ht="21.75" customHeight="1">
      <c r="A272" s="29"/>
      <c r="B272" s="30"/>
      <c r="C272" s="217" t="s">
        <v>772</v>
      </c>
      <c r="D272" s="217" t="s">
        <v>284</v>
      </c>
      <c r="E272" s="218" t="s">
        <v>2778</v>
      </c>
      <c r="F272" s="219" t="s">
        <v>2779</v>
      </c>
      <c r="G272" s="220" t="s">
        <v>322</v>
      </c>
      <c r="H272" s="221">
        <v>99.200000000000003</v>
      </c>
      <c r="I272" s="222">
        <v>555</v>
      </c>
      <c r="J272" s="222">
        <f>ROUND(I272*H272,2)</f>
        <v>55056</v>
      </c>
      <c r="K272" s="223"/>
      <c r="L272" s="35"/>
      <c r="M272" s="224" t="s">
        <v>1</v>
      </c>
      <c r="N272" s="225" t="s">
        <v>38</v>
      </c>
      <c r="O272" s="226">
        <v>1.0489999999999999</v>
      </c>
      <c r="P272" s="226">
        <f>O272*H272</f>
        <v>104.0608</v>
      </c>
      <c r="Q272" s="226">
        <v>0.0088500000000000002</v>
      </c>
      <c r="R272" s="226">
        <f>Q272*H272</f>
        <v>0.87792000000000003</v>
      </c>
      <c r="S272" s="226">
        <v>0</v>
      </c>
      <c r="T272" s="227">
        <f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228" t="s">
        <v>288</v>
      </c>
      <c r="AT272" s="228" t="s">
        <v>284</v>
      </c>
      <c r="AU272" s="228" t="s">
        <v>82</v>
      </c>
      <c r="AY272" s="14" t="s">
        <v>282</v>
      </c>
      <c r="BE272" s="229">
        <f>IF(N272="základní",J272,0)</f>
        <v>55056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14" t="s">
        <v>80</v>
      </c>
      <c r="BK272" s="229">
        <f>ROUND(I272*H272,2)</f>
        <v>55056</v>
      </c>
      <c r="BL272" s="14" t="s">
        <v>288</v>
      </c>
      <c r="BM272" s="228" t="s">
        <v>2780</v>
      </c>
    </row>
    <row r="273" s="2" customFormat="1" ht="21.75" customHeight="1">
      <c r="A273" s="29"/>
      <c r="B273" s="30"/>
      <c r="C273" s="230" t="s">
        <v>879</v>
      </c>
      <c r="D273" s="230" t="s">
        <v>378</v>
      </c>
      <c r="E273" s="231" t="s">
        <v>2781</v>
      </c>
      <c r="F273" s="232" t="s">
        <v>2782</v>
      </c>
      <c r="G273" s="233" t="s">
        <v>322</v>
      </c>
      <c r="H273" s="234">
        <v>55.965000000000003</v>
      </c>
      <c r="I273" s="235">
        <v>422</v>
      </c>
      <c r="J273" s="235">
        <f>ROUND(I273*H273,2)</f>
        <v>23617.23</v>
      </c>
      <c r="K273" s="236"/>
      <c r="L273" s="237"/>
      <c r="M273" s="238" t="s">
        <v>1</v>
      </c>
      <c r="N273" s="239" t="s">
        <v>38</v>
      </c>
      <c r="O273" s="226">
        <v>0</v>
      </c>
      <c r="P273" s="226">
        <f>O273*H273</f>
        <v>0</v>
      </c>
      <c r="Q273" s="226">
        <v>0.0033</v>
      </c>
      <c r="R273" s="226">
        <f>Q273*H273</f>
        <v>0.1846845</v>
      </c>
      <c r="S273" s="226">
        <v>0</v>
      </c>
      <c r="T273" s="227">
        <f>S273*H273</f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228" t="s">
        <v>311</v>
      </c>
      <c r="AT273" s="228" t="s">
        <v>378</v>
      </c>
      <c r="AU273" s="228" t="s">
        <v>82</v>
      </c>
      <c r="AY273" s="14" t="s">
        <v>282</v>
      </c>
      <c r="BE273" s="229">
        <f>IF(N273="základní",J273,0)</f>
        <v>23617.23</v>
      </c>
      <c r="BF273" s="229">
        <f>IF(N273="snížená",J273,0)</f>
        <v>0</v>
      </c>
      <c r="BG273" s="229">
        <f>IF(N273="zákl. přenesená",J273,0)</f>
        <v>0</v>
      </c>
      <c r="BH273" s="229">
        <f>IF(N273="sníž. přenesená",J273,0)</f>
        <v>0</v>
      </c>
      <c r="BI273" s="229">
        <f>IF(N273="nulová",J273,0)</f>
        <v>0</v>
      </c>
      <c r="BJ273" s="14" t="s">
        <v>80</v>
      </c>
      <c r="BK273" s="229">
        <f>ROUND(I273*H273,2)</f>
        <v>23617.23</v>
      </c>
      <c r="BL273" s="14" t="s">
        <v>288</v>
      </c>
      <c r="BM273" s="228" t="s">
        <v>2783</v>
      </c>
    </row>
    <row r="274" s="2" customFormat="1" ht="33" customHeight="1">
      <c r="A274" s="29"/>
      <c r="B274" s="30"/>
      <c r="C274" s="230" t="s">
        <v>880</v>
      </c>
      <c r="D274" s="230" t="s">
        <v>378</v>
      </c>
      <c r="E274" s="231" t="s">
        <v>2784</v>
      </c>
      <c r="F274" s="232" t="s">
        <v>2785</v>
      </c>
      <c r="G274" s="233" t="s">
        <v>322</v>
      </c>
      <c r="H274" s="234">
        <v>104.16</v>
      </c>
      <c r="I274" s="235">
        <v>202</v>
      </c>
      <c r="J274" s="235">
        <f>ROUND(I274*H274,2)</f>
        <v>21040.32</v>
      </c>
      <c r="K274" s="236"/>
      <c r="L274" s="237"/>
      <c r="M274" s="238" t="s">
        <v>1</v>
      </c>
      <c r="N274" s="239" t="s">
        <v>38</v>
      </c>
      <c r="O274" s="226">
        <v>0</v>
      </c>
      <c r="P274" s="226">
        <f>O274*H274</f>
        <v>0</v>
      </c>
      <c r="Q274" s="226">
        <v>0.0019200000000000001</v>
      </c>
      <c r="R274" s="226">
        <f>Q274*H274</f>
        <v>0.1999872</v>
      </c>
      <c r="S274" s="226">
        <v>0</v>
      </c>
      <c r="T274" s="227">
        <f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228" t="s">
        <v>311</v>
      </c>
      <c r="AT274" s="228" t="s">
        <v>378</v>
      </c>
      <c r="AU274" s="228" t="s">
        <v>82</v>
      </c>
      <c r="AY274" s="14" t="s">
        <v>282</v>
      </c>
      <c r="BE274" s="229">
        <f>IF(N274="základní",J274,0)</f>
        <v>21040.32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14" t="s">
        <v>80</v>
      </c>
      <c r="BK274" s="229">
        <f>ROUND(I274*H274,2)</f>
        <v>21040.32</v>
      </c>
      <c r="BL274" s="14" t="s">
        <v>288</v>
      </c>
      <c r="BM274" s="228" t="s">
        <v>2786</v>
      </c>
    </row>
    <row r="275" s="2" customFormat="1" ht="33" customHeight="1">
      <c r="A275" s="29"/>
      <c r="B275" s="30"/>
      <c r="C275" s="217" t="s">
        <v>881</v>
      </c>
      <c r="D275" s="217" t="s">
        <v>284</v>
      </c>
      <c r="E275" s="218" t="s">
        <v>2787</v>
      </c>
      <c r="F275" s="219" t="s">
        <v>2788</v>
      </c>
      <c r="G275" s="220" t="s">
        <v>287</v>
      </c>
      <c r="H275" s="221">
        <v>429.30000000000001</v>
      </c>
      <c r="I275" s="222">
        <v>79.799999999999997</v>
      </c>
      <c r="J275" s="222">
        <f>ROUND(I275*H275,2)</f>
        <v>34258.139999999999</v>
      </c>
      <c r="K275" s="223"/>
      <c r="L275" s="35"/>
      <c r="M275" s="224" t="s">
        <v>1</v>
      </c>
      <c r="N275" s="225" t="s">
        <v>38</v>
      </c>
      <c r="O275" s="226">
        <v>0.185</v>
      </c>
      <c r="P275" s="226">
        <f>O275*H275</f>
        <v>79.420500000000004</v>
      </c>
      <c r="Q275" s="226">
        <v>0</v>
      </c>
      <c r="R275" s="226">
        <f>Q275*H275</f>
        <v>0</v>
      </c>
      <c r="S275" s="226">
        <v>0</v>
      </c>
      <c r="T275" s="227">
        <f>S275*H275</f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228" t="s">
        <v>288</v>
      </c>
      <c r="AT275" s="228" t="s">
        <v>284</v>
      </c>
      <c r="AU275" s="228" t="s">
        <v>82</v>
      </c>
      <c r="AY275" s="14" t="s">
        <v>282</v>
      </c>
      <c r="BE275" s="229">
        <f>IF(N275="základní",J275,0)</f>
        <v>34258.139999999999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14" t="s">
        <v>80</v>
      </c>
      <c r="BK275" s="229">
        <f>ROUND(I275*H275,2)</f>
        <v>34258.139999999999</v>
      </c>
      <c r="BL275" s="14" t="s">
        <v>288</v>
      </c>
      <c r="BM275" s="228" t="s">
        <v>2789</v>
      </c>
    </row>
    <row r="276" s="2" customFormat="1" ht="33" customHeight="1">
      <c r="A276" s="29"/>
      <c r="B276" s="30"/>
      <c r="C276" s="217" t="s">
        <v>883</v>
      </c>
      <c r="D276" s="217" t="s">
        <v>284</v>
      </c>
      <c r="E276" s="218" t="s">
        <v>2790</v>
      </c>
      <c r="F276" s="219" t="s">
        <v>2791</v>
      </c>
      <c r="G276" s="220" t="s">
        <v>287</v>
      </c>
      <c r="H276" s="221">
        <v>19318.5</v>
      </c>
      <c r="I276" s="222">
        <v>1.2</v>
      </c>
      <c r="J276" s="222">
        <f>ROUND(I276*H276,2)</f>
        <v>23182.200000000001</v>
      </c>
      <c r="K276" s="223"/>
      <c r="L276" s="35"/>
      <c r="M276" s="224" t="s">
        <v>1</v>
      </c>
      <c r="N276" s="225" t="s">
        <v>38</v>
      </c>
      <c r="O276" s="226">
        <v>0</v>
      </c>
      <c r="P276" s="226">
        <f>O276*H276</f>
        <v>0</v>
      </c>
      <c r="Q276" s="226">
        <v>0</v>
      </c>
      <c r="R276" s="226">
        <f>Q276*H276</f>
        <v>0</v>
      </c>
      <c r="S276" s="226">
        <v>0</v>
      </c>
      <c r="T276" s="227">
        <f>S276*H276</f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228" t="s">
        <v>288</v>
      </c>
      <c r="AT276" s="228" t="s">
        <v>284</v>
      </c>
      <c r="AU276" s="228" t="s">
        <v>82</v>
      </c>
      <c r="AY276" s="14" t="s">
        <v>282</v>
      </c>
      <c r="BE276" s="229">
        <f>IF(N276="základní",J276,0)</f>
        <v>23182.200000000001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14" t="s">
        <v>80</v>
      </c>
      <c r="BK276" s="229">
        <f>ROUND(I276*H276,2)</f>
        <v>23182.200000000001</v>
      </c>
      <c r="BL276" s="14" t="s">
        <v>288</v>
      </c>
      <c r="BM276" s="228" t="s">
        <v>2792</v>
      </c>
    </row>
    <row r="277" s="2" customFormat="1" ht="33" customHeight="1">
      <c r="A277" s="29"/>
      <c r="B277" s="30"/>
      <c r="C277" s="217" t="s">
        <v>887</v>
      </c>
      <c r="D277" s="217" t="s">
        <v>284</v>
      </c>
      <c r="E277" s="218" t="s">
        <v>2793</v>
      </c>
      <c r="F277" s="219" t="s">
        <v>2794</v>
      </c>
      <c r="G277" s="220" t="s">
        <v>287</v>
      </c>
      <c r="H277" s="221">
        <v>429.30000000000001</v>
      </c>
      <c r="I277" s="222">
        <v>42.899999999999999</v>
      </c>
      <c r="J277" s="222">
        <f>ROUND(I277*H277,2)</f>
        <v>18416.970000000001</v>
      </c>
      <c r="K277" s="223"/>
      <c r="L277" s="35"/>
      <c r="M277" s="224" t="s">
        <v>1</v>
      </c>
      <c r="N277" s="225" t="s">
        <v>38</v>
      </c>
      <c r="O277" s="226">
        <v>0.104</v>
      </c>
      <c r="P277" s="226">
        <f>O277*H277</f>
        <v>44.647199999999998</v>
      </c>
      <c r="Q277" s="226">
        <v>0</v>
      </c>
      <c r="R277" s="226">
        <f>Q277*H277</f>
        <v>0</v>
      </c>
      <c r="S277" s="226">
        <v>0</v>
      </c>
      <c r="T277" s="227">
        <f>S277*H277</f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228" t="s">
        <v>288</v>
      </c>
      <c r="AT277" s="228" t="s">
        <v>284</v>
      </c>
      <c r="AU277" s="228" t="s">
        <v>82</v>
      </c>
      <c r="AY277" s="14" t="s">
        <v>282</v>
      </c>
      <c r="BE277" s="229">
        <f>IF(N277="základní",J277,0)</f>
        <v>18416.970000000001</v>
      </c>
      <c r="BF277" s="229">
        <f>IF(N277="snížená",J277,0)</f>
        <v>0</v>
      </c>
      <c r="BG277" s="229">
        <f>IF(N277="zákl. přenesená",J277,0)</f>
        <v>0</v>
      </c>
      <c r="BH277" s="229">
        <f>IF(N277="sníž. přenesená",J277,0)</f>
        <v>0</v>
      </c>
      <c r="BI277" s="229">
        <f>IF(N277="nulová",J277,0)</f>
        <v>0</v>
      </c>
      <c r="BJ277" s="14" t="s">
        <v>80</v>
      </c>
      <c r="BK277" s="229">
        <f>ROUND(I277*H277,2)</f>
        <v>18416.970000000001</v>
      </c>
      <c r="BL277" s="14" t="s">
        <v>288</v>
      </c>
      <c r="BM277" s="228" t="s">
        <v>2795</v>
      </c>
    </row>
    <row r="278" s="2" customFormat="1" ht="33" customHeight="1">
      <c r="A278" s="29"/>
      <c r="B278" s="30"/>
      <c r="C278" s="217" t="s">
        <v>891</v>
      </c>
      <c r="D278" s="217" t="s">
        <v>284</v>
      </c>
      <c r="E278" s="218" t="s">
        <v>2796</v>
      </c>
      <c r="F278" s="219" t="s">
        <v>2797</v>
      </c>
      <c r="G278" s="220" t="s">
        <v>287</v>
      </c>
      <c r="H278" s="221">
        <v>254.63999999999999</v>
      </c>
      <c r="I278" s="222">
        <v>49.799999999999997</v>
      </c>
      <c r="J278" s="222">
        <f>ROUND(I278*H278,2)</f>
        <v>12681.07</v>
      </c>
      <c r="K278" s="223"/>
      <c r="L278" s="35"/>
      <c r="M278" s="224" t="s">
        <v>1</v>
      </c>
      <c r="N278" s="225" t="s">
        <v>38</v>
      </c>
      <c r="O278" s="226">
        <v>0.105</v>
      </c>
      <c r="P278" s="226">
        <f>O278*H278</f>
        <v>26.737199999999998</v>
      </c>
      <c r="Q278" s="226">
        <v>0.00012999999999999999</v>
      </c>
      <c r="R278" s="226">
        <f>Q278*H278</f>
        <v>0.033103199999999992</v>
      </c>
      <c r="S278" s="226">
        <v>0</v>
      </c>
      <c r="T278" s="227">
        <f>S278*H278</f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228" t="s">
        <v>288</v>
      </c>
      <c r="AT278" s="228" t="s">
        <v>284</v>
      </c>
      <c r="AU278" s="228" t="s">
        <v>82</v>
      </c>
      <c r="AY278" s="14" t="s">
        <v>282</v>
      </c>
      <c r="BE278" s="229">
        <f>IF(N278="základní",J278,0)</f>
        <v>12681.07</v>
      </c>
      <c r="BF278" s="229">
        <f>IF(N278="snížená",J278,0)</f>
        <v>0</v>
      </c>
      <c r="BG278" s="229">
        <f>IF(N278="zákl. přenesená",J278,0)</f>
        <v>0</v>
      </c>
      <c r="BH278" s="229">
        <f>IF(N278="sníž. přenesená",J278,0)</f>
        <v>0</v>
      </c>
      <c r="BI278" s="229">
        <f>IF(N278="nulová",J278,0)</f>
        <v>0</v>
      </c>
      <c r="BJ278" s="14" t="s">
        <v>80</v>
      </c>
      <c r="BK278" s="229">
        <f>ROUND(I278*H278,2)</f>
        <v>12681.07</v>
      </c>
      <c r="BL278" s="14" t="s">
        <v>288</v>
      </c>
      <c r="BM278" s="228" t="s">
        <v>2798</v>
      </c>
    </row>
    <row r="279" s="2" customFormat="1" ht="33" customHeight="1">
      <c r="A279" s="29"/>
      <c r="B279" s="30"/>
      <c r="C279" s="217" t="s">
        <v>892</v>
      </c>
      <c r="D279" s="217" t="s">
        <v>284</v>
      </c>
      <c r="E279" s="218" t="s">
        <v>2799</v>
      </c>
      <c r="F279" s="219" t="s">
        <v>2800</v>
      </c>
      <c r="G279" s="220" t="s">
        <v>287</v>
      </c>
      <c r="H279" s="221">
        <v>54.200000000000003</v>
      </c>
      <c r="I279" s="222">
        <v>66.099999999999994</v>
      </c>
      <c r="J279" s="222">
        <f>ROUND(I279*H279,2)</f>
        <v>3582.6199999999999</v>
      </c>
      <c r="K279" s="223"/>
      <c r="L279" s="35"/>
      <c r="M279" s="224" t="s">
        <v>1</v>
      </c>
      <c r="N279" s="225" t="s">
        <v>38</v>
      </c>
      <c r="O279" s="226">
        <v>0.126</v>
      </c>
      <c r="P279" s="226">
        <f>O279*H279</f>
        <v>6.8292000000000002</v>
      </c>
      <c r="Q279" s="226">
        <v>0.00021000000000000001</v>
      </c>
      <c r="R279" s="226">
        <f>Q279*H279</f>
        <v>0.011382000000000002</v>
      </c>
      <c r="S279" s="226">
        <v>0</v>
      </c>
      <c r="T279" s="227">
        <f>S279*H279</f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228" t="s">
        <v>288</v>
      </c>
      <c r="AT279" s="228" t="s">
        <v>284</v>
      </c>
      <c r="AU279" s="228" t="s">
        <v>82</v>
      </c>
      <c r="AY279" s="14" t="s">
        <v>282</v>
      </c>
      <c r="BE279" s="229">
        <f>IF(N279="základní",J279,0)</f>
        <v>3582.6199999999999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14" t="s">
        <v>80</v>
      </c>
      <c r="BK279" s="229">
        <f>ROUND(I279*H279,2)</f>
        <v>3582.6199999999999</v>
      </c>
      <c r="BL279" s="14" t="s">
        <v>288</v>
      </c>
      <c r="BM279" s="228" t="s">
        <v>2801</v>
      </c>
    </row>
    <row r="280" s="2" customFormat="1" ht="33" customHeight="1">
      <c r="A280" s="29"/>
      <c r="B280" s="30"/>
      <c r="C280" s="217" t="s">
        <v>893</v>
      </c>
      <c r="D280" s="217" t="s">
        <v>284</v>
      </c>
      <c r="E280" s="218" t="s">
        <v>2802</v>
      </c>
      <c r="F280" s="219" t="s">
        <v>2803</v>
      </c>
      <c r="G280" s="220" t="s">
        <v>287</v>
      </c>
      <c r="H280" s="221">
        <v>212.40000000000001</v>
      </c>
      <c r="I280" s="222">
        <v>60.100000000000001</v>
      </c>
      <c r="J280" s="222">
        <f>ROUND(I280*H280,2)</f>
        <v>12765.24</v>
      </c>
      <c r="K280" s="223"/>
      <c r="L280" s="35"/>
      <c r="M280" s="224" t="s">
        <v>1</v>
      </c>
      <c r="N280" s="225" t="s">
        <v>38</v>
      </c>
      <c r="O280" s="226">
        <v>0.14000000000000001</v>
      </c>
      <c r="P280" s="226">
        <f>O280*H280</f>
        <v>29.736000000000004</v>
      </c>
      <c r="Q280" s="226">
        <v>0</v>
      </c>
      <c r="R280" s="226">
        <f>Q280*H280</f>
        <v>0</v>
      </c>
      <c r="S280" s="226">
        <v>0</v>
      </c>
      <c r="T280" s="227">
        <f>S280*H280</f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228" t="s">
        <v>288</v>
      </c>
      <c r="AT280" s="228" t="s">
        <v>284</v>
      </c>
      <c r="AU280" s="228" t="s">
        <v>82</v>
      </c>
      <c r="AY280" s="14" t="s">
        <v>282</v>
      </c>
      <c r="BE280" s="229">
        <f>IF(N280="základní",J280,0)</f>
        <v>12765.24</v>
      </c>
      <c r="BF280" s="229">
        <f>IF(N280="snížená",J280,0)</f>
        <v>0</v>
      </c>
      <c r="BG280" s="229">
        <f>IF(N280="zákl. přenesená",J280,0)</f>
        <v>0</v>
      </c>
      <c r="BH280" s="229">
        <f>IF(N280="sníž. přenesená",J280,0)</f>
        <v>0</v>
      </c>
      <c r="BI280" s="229">
        <f>IF(N280="nulová",J280,0)</f>
        <v>0</v>
      </c>
      <c r="BJ280" s="14" t="s">
        <v>80</v>
      </c>
      <c r="BK280" s="229">
        <f>ROUND(I280*H280,2)</f>
        <v>12765.24</v>
      </c>
      <c r="BL280" s="14" t="s">
        <v>288</v>
      </c>
      <c r="BM280" s="228" t="s">
        <v>967</v>
      </c>
    </row>
    <row r="281" s="2" customFormat="1" ht="33" customHeight="1">
      <c r="A281" s="29"/>
      <c r="B281" s="30"/>
      <c r="C281" s="217" t="s">
        <v>966</v>
      </c>
      <c r="D281" s="217" t="s">
        <v>284</v>
      </c>
      <c r="E281" s="218" t="s">
        <v>2804</v>
      </c>
      <c r="F281" s="219" t="s">
        <v>2805</v>
      </c>
      <c r="G281" s="220" t="s">
        <v>287</v>
      </c>
      <c r="H281" s="221">
        <v>6372</v>
      </c>
      <c r="I281" s="222">
        <v>0.83999999999999997</v>
      </c>
      <c r="J281" s="222">
        <f>ROUND(I281*H281,2)</f>
        <v>5352.4799999999996</v>
      </c>
      <c r="K281" s="223"/>
      <c r="L281" s="35"/>
      <c r="M281" s="224" t="s">
        <v>1</v>
      </c>
      <c r="N281" s="225" t="s">
        <v>38</v>
      </c>
      <c r="O281" s="226">
        <v>0</v>
      </c>
      <c r="P281" s="226">
        <f>O281*H281</f>
        <v>0</v>
      </c>
      <c r="Q281" s="226">
        <v>0</v>
      </c>
      <c r="R281" s="226">
        <f>Q281*H281</f>
        <v>0</v>
      </c>
      <c r="S281" s="226">
        <v>0</v>
      </c>
      <c r="T281" s="227">
        <f>S281*H281</f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228" t="s">
        <v>288</v>
      </c>
      <c r="AT281" s="228" t="s">
        <v>284</v>
      </c>
      <c r="AU281" s="228" t="s">
        <v>82</v>
      </c>
      <c r="AY281" s="14" t="s">
        <v>282</v>
      </c>
      <c r="BE281" s="229">
        <f>IF(N281="základní",J281,0)</f>
        <v>5352.4799999999996</v>
      </c>
      <c r="BF281" s="229">
        <f>IF(N281="snížená",J281,0)</f>
        <v>0</v>
      </c>
      <c r="BG281" s="229">
        <f>IF(N281="zákl. přenesená",J281,0)</f>
        <v>0</v>
      </c>
      <c r="BH281" s="229">
        <f>IF(N281="sníž. přenesená",J281,0)</f>
        <v>0</v>
      </c>
      <c r="BI281" s="229">
        <f>IF(N281="nulová",J281,0)</f>
        <v>0</v>
      </c>
      <c r="BJ281" s="14" t="s">
        <v>80</v>
      </c>
      <c r="BK281" s="229">
        <f>ROUND(I281*H281,2)</f>
        <v>5352.4799999999996</v>
      </c>
      <c r="BL281" s="14" t="s">
        <v>288</v>
      </c>
      <c r="BM281" s="228" t="s">
        <v>2806</v>
      </c>
    </row>
    <row r="282" s="2" customFormat="1" ht="33" customHeight="1">
      <c r="A282" s="29"/>
      <c r="B282" s="30"/>
      <c r="C282" s="217" t="s">
        <v>967</v>
      </c>
      <c r="D282" s="217" t="s">
        <v>284</v>
      </c>
      <c r="E282" s="218" t="s">
        <v>2807</v>
      </c>
      <c r="F282" s="219" t="s">
        <v>2808</v>
      </c>
      <c r="G282" s="220" t="s">
        <v>287</v>
      </c>
      <c r="H282" s="221">
        <v>212.40000000000001</v>
      </c>
      <c r="I282" s="222">
        <v>36.200000000000003</v>
      </c>
      <c r="J282" s="222">
        <f>ROUND(I282*H282,2)</f>
        <v>7688.8800000000001</v>
      </c>
      <c r="K282" s="223"/>
      <c r="L282" s="35"/>
      <c r="M282" s="224" t="s">
        <v>1</v>
      </c>
      <c r="N282" s="225" t="s">
        <v>38</v>
      </c>
      <c r="O282" s="226">
        <v>0.086999999999999994</v>
      </c>
      <c r="P282" s="226">
        <f>O282*H282</f>
        <v>18.4788</v>
      </c>
      <c r="Q282" s="226">
        <v>0</v>
      </c>
      <c r="R282" s="226">
        <f>Q282*H282</f>
        <v>0</v>
      </c>
      <c r="S282" s="226">
        <v>0</v>
      </c>
      <c r="T282" s="227">
        <f>S282*H282</f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228" t="s">
        <v>288</v>
      </c>
      <c r="AT282" s="228" t="s">
        <v>284</v>
      </c>
      <c r="AU282" s="228" t="s">
        <v>82</v>
      </c>
      <c r="AY282" s="14" t="s">
        <v>282</v>
      </c>
      <c r="BE282" s="229">
        <f>IF(N282="základní",J282,0)</f>
        <v>7688.8800000000001</v>
      </c>
      <c r="BF282" s="229">
        <f>IF(N282="snížená",J282,0)</f>
        <v>0</v>
      </c>
      <c r="BG282" s="229">
        <f>IF(N282="zákl. přenesená",J282,0)</f>
        <v>0</v>
      </c>
      <c r="BH282" s="229">
        <f>IF(N282="sníž. přenesená",J282,0)</f>
        <v>0</v>
      </c>
      <c r="BI282" s="229">
        <f>IF(N282="nulová",J282,0)</f>
        <v>0</v>
      </c>
      <c r="BJ282" s="14" t="s">
        <v>80</v>
      </c>
      <c r="BK282" s="229">
        <f>ROUND(I282*H282,2)</f>
        <v>7688.8800000000001</v>
      </c>
      <c r="BL282" s="14" t="s">
        <v>288</v>
      </c>
      <c r="BM282" s="228" t="s">
        <v>2809</v>
      </c>
    </row>
    <row r="283" s="2" customFormat="1" ht="21.75" customHeight="1">
      <c r="A283" s="29"/>
      <c r="B283" s="30"/>
      <c r="C283" s="217" t="s">
        <v>968</v>
      </c>
      <c r="D283" s="217" t="s">
        <v>284</v>
      </c>
      <c r="E283" s="218" t="s">
        <v>2053</v>
      </c>
      <c r="F283" s="219" t="s">
        <v>2054</v>
      </c>
      <c r="G283" s="220" t="s">
        <v>287</v>
      </c>
      <c r="H283" s="221">
        <v>258.38400000000001</v>
      </c>
      <c r="I283" s="222">
        <v>56.799999999999997</v>
      </c>
      <c r="J283" s="222">
        <f>ROUND(I283*H283,2)</f>
        <v>14676.209999999999</v>
      </c>
      <c r="K283" s="223"/>
      <c r="L283" s="35"/>
      <c r="M283" s="224" t="s">
        <v>1</v>
      </c>
      <c r="N283" s="225" t="s">
        <v>38</v>
      </c>
      <c r="O283" s="226">
        <v>0.17100000000000001</v>
      </c>
      <c r="P283" s="226">
        <f>O283*H283</f>
        <v>44.183664000000007</v>
      </c>
      <c r="Q283" s="226">
        <v>1.0000000000000001E-05</v>
      </c>
      <c r="R283" s="226">
        <f>Q283*H283</f>
        <v>0.0025838400000000004</v>
      </c>
      <c r="S283" s="226">
        <v>0</v>
      </c>
      <c r="T283" s="227">
        <f>S283*H283</f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228" t="s">
        <v>288</v>
      </c>
      <c r="AT283" s="228" t="s">
        <v>284</v>
      </c>
      <c r="AU283" s="228" t="s">
        <v>82</v>
      </c>
      <c r="AY283" s="14" t="s">
        <v>282</v>
      </c>
      <c r="BE283" s="229">
        <f>IF(N283="základní",J283,0)</f>
        <v>14676.209999999999</v>
      </c>
      <c r="BF283" s="229">
        <f>IF(N283="snížená",J283,0)</f>
        <v>0</v>
      </c>
      <c r="BG283" s="229">
        <f>IF(N283="zákl. přenesená",J283,0)</f>
        <v>0</v>
      </c>
      <c r="BH283" s="229">
        <f>IF(N283="sníž. přenesená",J283,0)</f>
        <v>0</v>
      </c>
      <c r="BI283" s="229">
        <f>IF(N283="nulová",J283,0)</f>
        <v>0</v>
      </c>
      <c r="BJ283" s="14" t="s">
        <v>80</v>
      </c>
      <c r="BK283" s="229">
        <f>ROUND(I283*H283,2)</f>
        <v>14676.209999999999</v>
      </c>
      <c r="BL283" s="14" t="s">
        <v>288</v>
      </c>
      <c r="BM283" s="228" t="s">
        <v>2810</v>
      </c>
    </row>
    <row r="284" s="2" customFormat="1" ht="21.75" customHeight="1">
      <c r="A284" s="29"/>
      <c r="B284" s="30"/>
      <c r="C284" s="217" t="s">
        <v>969</v>
      </c>
      <c r="D284" s="217" t="s">
        <v>284</v>
      </c>
      <c r="E284" s="218" t="s">
        <v>2056</v>
      </c>
      <c r="F284" s="219" t="s">
        <v>2057</v>
      </c>
      <c r="G284" s="220" t="s">
        <v>287</v>
      </c>
      <c r="H284" s="221">
        <v>258.38400000000001</v>
      </c>
      <c r="I284" s="222">
        <v>31.699999999999999</v>
      </c>
      <c r="J284" s="222">
        <f>ROUND(I284*H284,2)</f>
        <v>8190.7700000000004</v>
      </c>
      <c r="K284" s="223"/>
      <c r="L284" s="35"/>
      <c r="M284" s="224" t="s">
        <v>1</v>
      </c>
      <c r="N284" s="225" t="s">
        <v>38</v>
      </c>
      <c r="O284" s="226">
        <v>0.096000000000000002</v>
      </c>
      <c r="P284" s="226">
        <f>O284*H284</f>
        <v>24.804864000000002</v>
      </c>
      <c r="Q284" s="226">
        <v>0</v>
      </c>
      <c r="R284" s="226">
        <f>Q284*H284</f>
        <v>0</v>
      </c>
      <c r="S284" s="226">
        <v>0</v>
      </c>
      <c r="T284" s="227">
        <f>S284*H284</f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228" t="s">
        <v>288</v>
      </c>
      <c r="AT284" s="228" t="s">
        <v>284</v>
      </c>
      <c r="AU284" s="228" t="s">
        <v>82</v>
      </c>
      <c r="AY284" s="14" t="s">
        <v>282</v>
      </c>
      <c r="BE284" s="229">
        <f>IF(N284="základní",J284,0)</f>
        <v>8190.7700000000004</v>
      </c>
      <c r="BF284" s="229">
        <f>IF(N284="snížená",J284,0)</f>
        <v>0</v>
      </c>
      <c r="BG284" s="229">
        <f>IF(N284="zákl. přenesená",J284,0)</f>
        <v>0</v>
      </c>
      <c r="BH284" s="229">
        <f>IF(N284="sníž. přenesená",J284,0)</f>
        <v>0</v>
      </c>
      <c r="BI284" s="229">
        <f>IF(N284="nulová",J284,0)</f>
        <v>0</v>
      </c>
      <c r="BJ284" s="14" t="s">
        <v>80</v>
      </c>
      <c r="BK284" s="229">
        <f>ROUND(I284*H284,2)</f>
        <v>8190.7700000000004</v>
      </c>
      <c r="BL284" s="14" t="s">
        <v>288</v>
      </c>
      <c r="BM284" s="228" t="s">
        <v>2811</v>
      </c>
    </row>
    <row r="285" s="2" customFormat="1" ht="21.75" customHeight="1">
      <c r="A285" s="29"/>
      <c r="B285" s="30"/>
      <c r="C285" s="217" t="s">
        <v>970</v>
      </c>
      <c r="D285" s="217" t="s">
        <v>284</v>
      </c>
      <c r="E285" s="218" t="s">
        <v>2812</v>
      </c>
      <c r="F285" s="219" t="s">
        <v>2813</v>
      </c>
      <c r="G285" s="220" t="s">
        <v>287</v>
      </c>
      <c r="H285" s="221">
        <v>13.314</v>
      </c>
      <c r="I285" s="222">
        <v>104</v>
      </c>
      <c r="J285" s="222">
        <f>ROUND(I285*H285,2)</f>
        <v>1384.6600000000001</v>
      </c>
      <c r="K285" s="223"/>
      <c r="L285" s="35"/>
      <c r="M285" s="224" t="s">
        <v>1</v>
      </c>
      <c r="N285" s="225" t="s">
        <v>38</v>
      </c>
      <c r="O285" s="226">
        <v>0.16400000000000001</v>
      </c>
      <c r="P285" s="226">
        <f>O285*H285</f>
        <v>2.1834959999999999</v>
      </c>
      <c r="Q285" s="226">
        <v>0.0017899999999999999</v>
      </c>
      <c r="R285" s="226">
        <f>Q285*H285</f>
        <v>0.023832059999999999</v>
      </c>
      <c r="S285" s="226">
        <v>0</v>
      </c>
      <c r="T285" s="227">
        <f>S285*H285</f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228" t="s">
        <v>288</v>
      </c>
      <c r="AT285" s="228" t="s">
        <v>284</v>
      </c>
      <c r="AU285" s="228" t="s">
        <v>82</v>
      </c>
      <c r="AY285" s="14" t="s">
        <v>282</v>
      </c>
      <c r="BE285" s="229">
        <f>IF(N285="základní",J285,0)</f>
        <v>1384.6600000000001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14" t="s">
        <v>80</v>
      </c>
      <c r="BK285" s="229">
        <f>ROUND(I285*H285,2)</f>
        <v>1384.6600000000001</v>
      </c>
      <c r="BL285" s="14" t="s">
        <v>288</v>
      </c>
      <c r="BM285" s="228" t="s">
        <v>2814</v>
      </c>
    </row>
    <row r="286" s="2" customFormat="1" ht="21.75" customHeight="1">
      <c r="A286" s="29"/>
      <c r="B286" s="30"/>
      <c r="C286" s="217" t="s">
        <v>971</v>
      </c>
      <c r="D286" s="217" t="s">
        <v>284</v>
      </c>
      <c r="E286" s="218" t="s">
        <v>2815</v>
      </c>
      <c r="F286" s="219" t="s">
        <v>2816</v>
      </c>
      <c r="G286" s="220" t="s">
        <v>287</v>
      </c>
      <c r="H286" s="221">
        <v>3.528</v>
      </c>
      <c r="I286" s="222">
        <v>189</v>
      </c>
      <c r="J286" s="222">
        <f>ROUND(I286*H286,2)</f>
        <v>666.78999999999996</v>
      </c>
      <c r="K286" s="223"/>
      <c r="L286" s="35"/>
      <c r="M286" s="224" t="s">
        <v>1</v>
      </c>
      <c r="N286" s="225" t="s">
        <v>38</v>
      </c>
      <c r="O286" s="226">
        <v>0.28000000000000003</v>
      </c>
      <c r="P286" s="226">
        <f>O286*H286</f>
        <v>0.98784000000000005</v>
      </c>
      <c r="Q286" s="226">
        <v>0.0054400000000000004</v>
      </c>
      <c r="R286" s="226">
        <f>Q286*H286</f>
        <v>0.019192320000000002</v>
      </c>
      <c r="S286" s="226">
        <v>0</v>
      </c>
      <c r="T286" s="227">
        <f>S286*H286</f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228" t="s">
        <v>288</v>
      </c>
      <c r="AT286" s="228" t="s">
        <v>284</v>
      </c>
      <c r="AU286" s="228" t="s">
        <v>82</v>
      </c>
      <c r="AY286" s="14" t="s">
        <v>282</v>
      </c>
      <c r="BE286" s="229">
        <f>IF(N286="základní",J286,0)</f>
        <v>666.78999999999996</v>
      </c>
      <c r="BF286" s="229">
        <f>IF(N286="snížená",J286,0)</f>
        <v>0</v>
      </c>
      <c r="BG286" s="229">
        <f>IF(N286="zákl. přenesená",J286,0)</f>
        <v>0</v>
      </c>
      <c r="BH286" s="229">
        <f>IF(N286="sníž. přenesená",J286,0)</f>
        <v>0</v>
      </c>
      <c r="BI286" s="229">
        <f>IF(N286="nulová",J286,0)</f>
        <v>0</v>
      </c>
      <c r="BJ286" s="14" t="s">
        <v>80</v>
      </c>
      <c r="BK286" s="229">
        <f>ROUND(I286*H286,2)</f>
        <v>666.78999999999996</v>
      </c>
      <c r="BL286" s="14" t="s">
        <v>288</v>
      </c>
      <c r="BM286" s="228" t="s">
        <v>2817</v>
      </c>
    </row>
    <row r="287" s="2" customFormat="1" ht="21.75" customHeight="1">
      <c r="A287" s="29"/>
      <c r="B287" s="30"/>
      <c r="C287" s="217" t="s">
        <v>972</v>
      </c>
      <c r="D287" s="217" t="s">
        <v>284</v>
      </c>
      <c r="E287" s="218" t="s">
        <v>1561</v>
      </c>
      <c r="F287" s="219" t="s">
        <v>1562</v>
      </c>
      <c r="G287" s="220" t="s">
        <v>322</v>
      </c>
      <c r="H287" s="221">
        <v>1.3999999999999999</v>
      </c>
      <c r="I287" s="222">
        <v>2840</v>
      </c>
      <c r="J287" s="222">
        <f>ROUND(I287*H287,2)</f>
        <v>3976</v>
      </c>
      <c r="K287" s="223"/>
      <c r="L287" s="35"/>
      <c r="M287" s="224" t="s">
        <v>1</v>
      </c>
      <c r="N287" s="225" t="s">
        <v>38</v>
      </c>
      <c r="O287" s="226">
        <v>1.5</v>
      </c>
      <c r="P287" s="226">
        <f>O287*H287</f>
        <v>2.0999999999999996</v>
      </c>
      <c r="Q287" s="226">
        <v>0.00067000000000000002</v>
      </c>
      <c r="R287" s="226">
        <f>Q287*H287</f>
        <v>0.00093799999999999992</v>
      </c>
      <c r="S287" s="226">
        <v>0.031</v>
      </c>
      <c r="T287" s="227">
        <f>S287*H287</f>
        <v>0.043399999999999994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228" t="s">
        <v>288</v>
      </c>
      <c r="AT287" s="228" t="s">
        <v>284</v>
      </c>
      <c r="AU287" s="228" t="s">
        <v>82</v>
      </c>
      <c r="AY287" s="14" t="s">
        <v>282</v>
      </c>
      <c r="BE287" s="229">
        <f>IF(N287="základní",J287,0)</f>
        <v>3976</v>
      </c>
      <c r="BF287" s="229">
        <f>IF(N287="snížená",J287,0)</f>
        <v>0</v>
      </c>
      <c r="BG287" s="229">
        <f>IF(N287="zákl. přenesená",J287,0)</f>
        <v>0</v>
      </c>
      <c r="BH287" s="229">
        <f>IF(N287="sníž. přenesená",J287,0)</f>
        <v>0</v>
      </c>
      <c r="BI287" s="229">
        <f>IF(N287="nulová",J287,0)</f>
        <v>0</v>
      </c>
      <c r="BJ287" s="14" t="s">
        <v>80</v>
      </c>
      <c r="BK287" s="229">
        <f>ROUND(I287*H287,2)</f>
        <v>3976</v>
      </c>
      <c r="BL287" s="14" t="s">
        <v>288</v>
      </c>
      <c r="BM287" s="228" t="s">
        <v>2818</v>
      </c>
    </row>
    <row r="288" s="2" customFormat="1" ht="21.75" customHeight="1">
      <c r="A288" s="29"/>
      <c r="B288" s="30"/>
      <c r="C288" s="217" t="s">
        <v>973</v>
      </c>
      <c r="D288" s="217" t="s">
        <v>284</v>
      </c>
      <c r="E288" s="218" t="s">
        <v>2065</v>
      </c>
      <c r="F288" s="219" t="s">
        <v>2066</v>
      </c>
      <c r="G288" s="220" t="s">
        <v>322</v>
      </c>
      <c r="H288" s="221">
        <v>2.3999999999999999</v>
      </c>
      <c r="I288" s="222">
        <v>3450</v>
      </c>
      <c r="J288" s="222">
        <f>ROUND(I288*H288,2)</f>
        <v>8280</v>
      </c>
      <c r="K288" s="223"/>
      <c r="L288" s="35"/>
      <c r="M288" s="224" t="s">
        <v>1</v>
      </c>
      <c r="N288" s="225" t="s">
        <v>38</v>
      </c>
      <c r="O288" s="226">
        <v>1.8999999999999999</v>
      </c>
      <c r="P288" s="226">
        <f>O288*H288</f>
        <v>4.5599999999999996</v>
      </c>
      <c r="Q288" s="226">
        <v>0.00093000000000000005</v>
      </c>
      <c r="R288" s="226">
        <f>Q288*H288</f>
        <v>0.002232</v>
      </c>
      <c r="S288" s="226">
        <v>0.070000000000000007</v>
      </c>
      <c r="T288" s="227">
        <f>S288*H288</f>
        <v>0.16800000000000001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228" t="s">
        <v>288</v>
      </c>
      <c r="AT288" s="228" t="s">
        <v>284</v>
      </c>
      <c r="AU288" s="228" t="s">
        <v>82</v>
      </c>
      <c r="AY288" s="14" t="s">
        <v>282</v>
      </c>
      <c r="BE288" s="229">
        <f>IF(N288="základní",J288,0)</f>
        <v>8280</v>
      </c>
      <c r="BF288" s="229">
        <f>IF(N288="snížená",J288,0)</f>
        <v>0</v>
      </c>
      <c r="BG288" s="229">
        <f>IF(N288="zákl. přenesená",J288,0)</f>
        <v>0</v>
      </c>
      <c r="BH288" s="229">
        <f>IF(N288="sníž. přenesená",J288,0)</f>
        <v>0</v>
      </c>
      <c r="BI288" s="229">
        <f>IF(N288="nulová",J288,0)</f>
        <v>0</v>
      </c>
      <c r="BJ288" s="14" t="s">
        <v>80</v>
      </c>
      <c r="BK288" s="229">
        <f>ROUND(I288*H288,2)</f>
        <v>8280</v>
      </c>
      <c r="BL288" s="14" t="s">
        <v>288</v>
      </c>
      <c r="BM288" s="228" t="s">
        <v>2819</v>
      </c>
    </row>
    <row r="289" s="2" customFormat="1" ht="21.75" customHeight="1">
      <c r="A289" s="29"/>
      <c r="B289" s="30"/>
      <c r="C289" s="217" t="s">
        <v>974</v>
      </c>
      <c r="D289" s="217" t="s">
        <v>284</v>
      </c>
      <c r="E289" s="218" t="s">
        <v>2068</v>
      </c>
      <c r="F289" s="219" t="s">
        <v>2069</v>
      </c>
      <c r="G289" s="220" t="s">
        <v>322</v>
      </c>
      <c r="H289" s="221">
        <v>0.40000000000000002</v>
      </c>
      <c r="I289" s="222">
        <v>5640</v>
      </c>
      <c r="J289" s="222">
        <f>ROUND(I289*H289,2)</f>
        <v>2256</v>
      </c>
      <c r="K289" s="223"/>
      <c r="L289" s="35"/>
      <c r="M289" s="224" t="s">
        <v>1</v>
      </c>
      <c r="N289" s="225" t="s">
        <v>38</v>
      </c>
      <c r="O289" s="226">
        <v>3.2000000000000002</v>
      </c>
      <c r="P289" s="226">
        <f>O289*H289</f>
        <v>1.2800000000000003</v>
      </c>
      <c r="Q289" s="226">
        <v>0.0025899999999999999</v>
      </c>
      <c r="R289" s="226">
        <f>Q289*H289</f>
        <v>0.001036</v>
      </c>
      <c r="S289" s="226">
        <v>0.126</v>
      </c>
      <c r="T289" s="227">
        <f>S289*H289</f>
        <v>0.0504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228" t="s">
        <v>288</v>
      </c>
      <c r="AT289" s="228" t="s">
        <v>284</v>
      </c>
      <c r="AU289" s="228" t="s">
        <v>82</v>
      </c>
      <c r="AY289" s="14" t="s">
        <v>282</v>
      </c>
      <c r="BE289" s="229">
        <f>IF(N289="základní",J289,0)</f>
        <v>2256</v>
      </c>
      <c r="BF289" s="229">
        <f>IF(N289="snížená",J289,0)</f>
        <v>0</v>
      </c>
      <c r="BG289" s="229">
        <f>IF(N289="zákl. přenesená",J289,0)</f>
        <v>0</v>
      </c>
      <c r="BH289" s="229">
        <f>IF(N289="sníž. přenesená",J289,0)</f>
        <v>0</v>
      </c>
      <c r="BI289" s="229">
        <f>IF(N289="nulová",J289,0)</f>
        <v>0</v>
      </c>
      <c r="BJ289" s="14" t="s">
        <v>80</v>
      </c>
      <c r="BK289" s="229">
        <f>ROUND(I289*H289,2)</f>
        <v>2256</v>
      </c>
      <c r="BL289" s="14" t="s">
        <v>288</v>
      </c>
      <c r="BM289" s="228" t="s">
        <v>2820</v>
      </c>
    </row>
    <row r="290" s="2" customFormat="1" ht="21.75" customHeight="1">
      <c r="A290" s="29"/>
      <c r="B290" s="30"/>
      <c r="C290" s="217" t="s">
        <v>975</v>
      </c>
      <c r="D290" s="217" t="s">
        <v>284</v>
      </c>
      <c r="E290" s="218" t="s">
        <v>2821</v>
      </c>
      <c r="F290" s="219" t="s">
        <v>2822</v>
      </c>
      <c r="G290" s="220" t="s">
        <v>322</v>
      </c>
      <c r="H290" s="221">
        <v>1.6499999999999999</v>
      </c>
      <c r="I290" s="222">
        <v>5820</v>
      </c>
      <c r="J290" s="222">
        <f>ROUND(I290*H290,2)</f>
        <v>9603</v>
      </c>
      <c r="K290" s="223"/>
      <c r="L290" s="35"/>
      <c r="M290" s="224" t="s">
        <v>1</v>
      </c>
      <c r="N290" s="225" t="s">
        <v>38</v>
      </c>
      <c r="O290" s="226">
        <v>3.2999999999999998</v>
      </c>
      <c r="P290" s="226">
        <f>O290*H290</f>
        <v>5.4449999999999994</v>
      </c>
      <c r="Q290" s="226">
        <v>0.0028400000000000001</v>
      </c>
      <c r="R290" s="226">
        <f>Q290*H290</f>
        <v>0.0046860000000000001</v>
      </c>
      <c r="S290" s="226">
        <v>0.159</v>
      </c>
      <c r="T290" s="227">
        <f>S290*H290</f>
        <v>0.26234999999999997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228" t="s">
        <v>288</v>
      </c>
      <c r="AT290" s="228" t="s">
        <v>284</v>
      </c>
      <c r="AU290" s="228" t="s">
        <v>82</v>
      </c>
      <c r="AY290" s="14" t="s">
        <v>282</v>
      </c>
      <c r="BE290" s="229">
        <f>IF(N290="základní",J290,0)</f>
        <v>9603</v>
      </c>
      <c r="BF290" s="229">
        <f>IF(N290="snížená",J290,0)</f>
        <v>0</v>
      </c>
      <c r="BG290" s="229">
        <f>IF(N290="zákl. přenesená",J290,0)</f>
        <v>0</v>
      </c>
      <c r="BH290" s="229">
        <f>IF(N290="sníž. přenesená",J290,0)</f>
        <v>0</v>
      </c>
      <c r="BI290" s="229">
        <f>IF(N290="nulová",J290,0)</f>
        <v>0</v>
      </c>
      <c r="BJ290" s="14" t="s">
        <v>80</v>
      </c>
      <c r="BK290" s="229">
        <f>ROUND(I290*H290,2)</f>
        <v>9603</v>
      </c>
      <c r="BL290" s="14" t="s">
        <v>288</v>
      </c>
      <c r="BM290" s="228" t="s">
        <v>2823</v>
      </c>
    </row>
    <row r="291" s="2" customFormat="1" ht="21.75" customHeight="1">
      <c r="A291" s="29"/>
      <c r="B291" s="30"/>
      <c r="C291" s="217" t="s">
        <v>976</v>
      </c>
      <c r="D291" s="217" t="s">
        <v>284</v>
      </c>
      <c r="E291" s="218" t="s">
        <v>2824</v>
      </c>
      <c r="F291" s="219" t="s">
        <v>2825</v>
      </c>
      <c r="G291" s="220" t="s">
        <v>322</v>
      </c>
      <c r="H291" s="221">
        <v>6</v>
      </c>
      <c r="I291" s="222">
        <v>6720</v>
      </c>
      <c r="J291" s="222">
        <f>ROUND(I291*H291,2)</f>
        <v>40320</v>
      </c>
      <c r="K291" s="223"/>
      <c r="L291" s="35"/>
      <c r="M291" s="224" t="s">
        <v>1</v>
      </c>
      <c r="N291" s="225" t="s">
        <v>38</v>
      </c>
      <c r="O291" s="226">
        <v>3.7000000000000002</v>
      </c>
      <c r="P291" s="226">
        <f>O291*H291</f>
        <v>22.200000000000003</v>
      </c>
      <c r="Q291" s="226">
        <v>0.00313</v>
      </c>
      <c r="R291" s="226">
        <f>Q291*H291</f>
        <v>0.018779999999999998</v>
      </c>
      <c r="S291" s="226">
        <v>0.19600000000000001</v>
      </c>
      <c r="T291" s="227">
        <f>S291*H291</f>
        <v>1.1760000000000002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228" t="s">
        <v>288</v>
      </c>
      <c r="AT291" s="228" t="s">
        <v>284</v>
      </c>
      <c r="AU291" s="228" t="s">
        <v>82</v>
      </c>
      <c r="AY291" s="14" t="s">
        <v>282</v>
      </c>
      <c r="BE291" s="229">
        <f>IF(N291="základní",J291,0)</f>
        <v>40320</v>
      </c>
      <c r="BF291" s="229">
        <f>IF(N291="snížená",J291,0)</f>
        <v>0</v>
      </c>
      <c r="BG291" s="229">
        <f>IF(N291="zákl. přenesená",J291,0)</f>
        <v>0</v>
      </c>
      <c r="BH291" s="229">
        <f>IF(N291="sníž. přenesená",J291,0)</f>
        <v>0</v>
      </c>
      <c r="BI291" s="229">
        <f>IF(N291="nulová",J291,0)</f>
        <v>0</v>
      </c>
      <c r="BJ291" s="14" t="s">
        <v>80</v>
      </c>
      <c r="BK291" s="229">
        <f>ROUND(I291*H291,2)</f>
        <v>40320</v>
      </c>
      <c r="BL291" s="14" t="s">
        <v>288</v>
      </c>
      <c r="BM291" s="228" t="s">
        <v>2826</v>
      </c>
    </row>
    <row r="292" s="2" customFormat="1" ht="21.75" customHeight="1">
      <c r="A292" s="29"/>
      <c r="B292" s="30"/>
      <c r="C292" s="217" t="s">
        <v>977</v>
      </c>
      <c r="D292" s="217" t="s">
        <v>284</v>
      </c>
      <c r="E292" s="218" t="s">
        <v>2827</v>
      </c>
      <c r="F292" s="219" t="s">
        <v>2828</v>
      </c>
      <c r="G292" s="220" t="s">
        <v>501</v>
      </c>
      <c r="H292" s="221">
        <v>1</v>
      </c>
      <c r="I292" s="222">
        <v>51000</v>
      </c>
      <c r="J292" s="222">
        <f>ROUND(I292*H292,2)</f>
        <v>51000</v>
      </c>
      <c r="K292" s="223"/>
      <c r="L292" s="35"/>
      <c r="M292" s="224" t="s">
        <v>1</v>
      </c>
      <c r="N292" s="225" t="s">
        <v>38</v>
      </c>
      <c r="O292" s="226">
        <v>0</v>
      </c>
      <c r="P292" s="226">
        <f>O292*H292</f>
        <v>0</v>
      </c>
      <c r="Q292" s="226">
        <v>2.33887</v>
      </c>
      <c r="R292" s="226">
        <f>Q292*H292</f>
        <v>2.33887</v>
      </c>
      <c r="S292" s="226">
        <v>0</v>
      </c>
      <c r="T292" s="227">
        <f>S292*H292</f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228" t="s">
        <v>544</v>
      </c>
      <c r="AT292" s="228" t="s">
        <v>284</v>
      </c>
      <c r="AU292" s="228" t="s">
        <v>82</v>
      </c>
      <c r="AY292" s="14" t="s">
        <v>282</v>
      </c>
      <c r="BE292" s="229">
        <f>IF(N292="základní",J292,0)</f>
        <v>51000</v>
      </c>
      <c r="BF292" s="229">
        <f>IF(N292="snížená",J292,0)</f>
        <v>0</v>
      </c>
      <c r="BG292" s="229">
        <f>IF(N292="zákl. přenesená",J292,0)</f>
        <v>0</v>
      </c>
      <c r="BH292" s="229">
        <f>IF(N292="sníž. přenesená",J292,0)</f>
        <v>0</v>
      </c>
      <c r="BI292" s="229">
        <f>IF(N292="nulová",J292,0)</f>
        <v>0</v>
      </c>
      <c r="BJ292" s="14" t="s">
        <v>80</v>
      </c>
      <c r="BK292" s="229">
        <f>ROUND(I292*H292,2)</f>
        <v>51000</v>
      </c>
      <c r="BL292" s="14" t="s">
        <v>544</v>
      </c>
      <c r="BM292" s="228" t="s">
        <v>2829</v>
      </c>
    </row>
    <row r="293" s="12" customFormat="1" ht="22.8" customHeight="1">
      <c r="A293" s="12"/>
      <c r="B293" s="202"/>
      <c r="C293" s="203"/>
      <c r="D293" s="204" t="s">
        <v>72</v>
      </c>
      <c r="E293" s="215" t="s">
        <v>755</v>
      </c>
      <c r="F293" s="215" t="s">
        <v>756</v>
      </c>
      <c r="G293" s="203"/>
      <c r="H293" s="203"/>
      <c r="I293" s="203"/>
      <c r="J293" s="216">
        <f>BK293</f>
        <v>866160.59999999998</v>
      </c>
      <c r="K293" s="203"/>
      <c r="L293" s="207"/>
      <c r="M293" s="208"/>
      <c r="N293" s="209"/>
      <c r="O293" s="209"/>
      <c r="P293" s="210">
        <f>P294</f>
        <v>546.77209599999992</v>
      </c>
      <c r="Q293" s="209"/>
      <c r="R293" s="210">
        <f>R294</f>
        <v>0</v>
      </c>
      <c r="S293" s="209"/>
      <c r="T293" s="211">
        <f>T294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2" t="s">
        <v>80</v>
      </c>
      <c r="AT293" s="213" t="s">
        <v>72</v>
      </c>
      <c r="AU293" s="213" t="s">
        <v>80</v>
      </c>
      <c r="AY293" s="212" t="s">
        <v>282</v>
      </c>
      <c r="BK293" s="214">
        <f>BK294</f>
        <v>866160.59999999998</v>
      </c>
    </row>
    <row r="294" s="2" customFormat="1" ht="21.75" customHeight="1">
      <c r="A294" s="29"/>
      <c r="B294" s="30"/>
      <c r="C294" s="217" t="s">
        <v>978</v>
      </c>
      <c r="D294" s="217" t="s">
        <v>284</v>
      </c>
      <c r="E294" s="218" t="s">
        <v>2077</v>
      </c>
      <c r="F294" s="219" t="s">
        <v>2078</v>
      </c>
      <c r="G294" s="220" t="s">
        <v>429</v>
      </c>
      <c r="H294" s="221">
        <v>1314.356</v>
      </c>
      <c r="I294" s="222">
        <v>659</v>
      </c>
      <c r="J294" s="222">
        <f>ROUND(I294*H294,2)</f>
        <v>866160.59999999998</v>
      </c>
      <c r="K294" s="223"/>
      <c r="L294" s="35"/>
      <c r="M294" s="224" t="s">
        <v>1</v>
      </c>
      <c r="N294" s="225" t="s">
        <v>38</v>
      </c>
      <c r="O294" s="226">
        <v>0.41599999999999998</v>
      </c>
      <c r="P294" s="226">
        <f>O294*H294</f>
        <v>546.77209599999992</v>
      </c>
      <c r="Q294" s="226">
        <v>0</v>
      </c>
      <c r="R294" s="226">
        <f>Q294*H294</f>
        <v>0</v>
      </c>
      <c r="S294" s="226">
        <v>0</v>
      </c>
      <c r="T294" s="227">
        <f>S294*H294</f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228" t="s">
        <v>288</v>
      </c>
      <c r="AT294" s="228" t="s">
        <v>284</v>
      </c>
      <c r="AU294" s="228" t="s">
        <v>82</v>
      </c>
      <c r="AY294" s="14" t="s">
        <v>282</v>
      </c>
      <c r="BE294" s="229">
        <f>IF(N294="základní",J294,0)</f>
        <v>866160.59999999998</v>
      </c>
      <c r="BF294" s="229">
        <f>IF(N294="snížená",J294,0)</f>
        <v>0</v>
      </c>
      <c r="BG294" s="229">
        <f>IF(N294="zákl. přenesená",J294,0)</f>
        <v>0</v>
      </c>
      <c r="BH294" s="229">
        <f>IF(N294="sníž. přenesená",J294,0)</f>
        <v>0</v>
      </c>
      <c r="BI294" s="229">
        <f>IF(N294="nulová",J294,0)</f>
        <v>0</v>
      </c>
      <c r="BJ294" s="14" t="s">
        <v>80</v>
      </c>
      <c r="BK294" s="229">
        <f>ROUND(I294*H294,2)</f>
        <v>866160.59999999998</v>
      </c>
      <c r="BL294" s="14" t="s">
        <v>288</v>
      </c>
      <c r="BM294" s="228" t="s">
        <v>969</v>
      </c>
    </row>
    <row r="295" s="12" customFormat="1" ht="25.92" customHeight="1">
      <c r="A295" s="12"/>
      <c r="B295" s="202"/>
      <c r="C295" s="203"/>
      <c r="D295" s="204" t="s">
        <v>72</v>
      </c>
      <c r="E295" s="205" t="s">
        <v>2079</v>
      </c>
      <c r="F295" s="205" t="s">
        <v>2080</v>
      </c>
      <c r="G295" s="203"/>
      <c r="H295" s="203"/>
      <c r="I295" s="203"/>
      <c r="J295" s="206">
        <f>BK295</f>
        <v>1316937.3999999999</v>
      </c>
      <c r="K295" s="203"/>
      <c r="L295" s="207"/>
      <c r="M295" s="208"/>
      <c r="N295" s="209"/>
      <c r="O295" s="209"/>
      <c r="P295" s="210">
        <f>P296+P306+P316+P321+P327+P337+P341+P348+P357+P368+P381+P386+P391+P397</f>
        <v>786.42030699999998</v>
      </c>
      <c r="Q295" s="209"/>
      <c r="R295" s="210">
        <f>R296+R306+R316+R321+R327+R337+R341+R348+R357+R368+R381+R386+R391+R397</f>
        <v>18.03338261</v>
      </c>
      <c r="S295" s="209"/>
      <c r="T295" s="211">
        <f>T296+T306+T316+T321+T327+T337+T341+T348+T357+T368+T381+T386+T391+T397</f>
        <v>0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R295" s="212" t="s">
        <v>82</v>
      </c>
      <c r="AT295" s="213" t="s">
        <v>72</v>
      </c>
      <c r="AU295" s="213" t="s">
        <v>73</v>
      </c>
      <c r="AY295" s="212" t="s">
        <v>282</v>
      </c>
      <c r="BK295" s="214">
        <f>BK296+BK306+BK316+BK321+BK327+BK337+BK341+BK348+BK357+BK368+BK381+BK386+BK391+BK397</f>
        <v>1316937.3999999999</v>
      </c>
    </row>
    <row r="296" s="12" customFormat="1" ht="22.8" customHeight="1">
      <c r="A296" s="12"/>
      <c r="B296" s="202"/>
      <c r="C296" s="203"/>
      <c r="D296" s="204" t="s">
        <v>72</v>
      </c>
      <c r="E296" s="215" t="s">
        <v>2081</v>
      </c>
      <c r="F296" s="215" t="s">
        <v>2082</v>
      </c>
      <c r="G296" s="203"/>
      <c r="H296" s="203"/>
      <c r="I296" s="203"/>
      <c r="J296" s="216">
        <f>BK296</f>
        <v>69128.119999999995</v>
      </c>
      <c r="K296" s="203"/>
      <c r="L296" s="207"/>
      <c r="M296" s="208"/>
      <c r="N296" s="209"/>
      <c r="O296" s="209"/>
      <c r="P296" s="210">
        <f>SUM(P297:P305)</f>
        <v>71.048850000000002</v>
      </c>
      <c r="Q296" s="209"/>
      <c r="R296" s="210">
        <f>SUM(R297:R305)</f>
        <v>1.8809252000000001</v>
      </c>
      <c r="S296" s="209"/>
      <c r="T296" s="211">
        <f>SUM(T297:T305)</f>
        <v>0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212" t="s">
        <v>82</v>
      </c>
      <c r="AT296" s="213" t="s">
        <v>72</v>
      </c>
      <c r="AU296" s="213" t="s">
        <v>80</v>
      </c>
      <c r="AY296" s="212" t="s">
        <v>282</v>
      </c>
      <c r="BK296" s="214">
        <f>SUM(BK297:BK305)</f>
        <v>69128.119999999995</v>
      </c>
    </row>
    <row r="297" s="2" customFormat="1" ht="21.75" customHeight="1">
      <c r="A297" s="29"/>
      <c r="B297" s="30"/>
      <c r="C297" s="217" t="s">
        <v>979</v>
      </c>
      <c r="D297" s="217" t="s">
        <v>284</v>
      </c>
      <c r="E297" s="218" t="s">
        <v>2083</v>
      </c>
      <c r="F297" s="219" t="s">
        <v>2084</v>
      </c>
      <c r="G297" s="220" t="s">
        <v>287</v>
      </c>
      <c r="H297" s="221">
        <v>219.47200000000001</v>
      </c>
      <c r="I297" s="222">
        <v>10.1</v>
      </c>
      <c r="J297" s="222">
        <f>ROUND(I297*H297,2)</f>
        <v>2216.6700000000001</v>
      </c>
      <c r="K297" s="223"/>
      <c r="L297" s="35"/>
      <c r="M297" s="224" t="s">
        <v>1</v>
      </c>
      <c r="N297" s="225" t="s">
        <v>38</v>
      </c>
      <c r="O297" s="226">
        <v>0.024</v>
      </c>
      <c r="P297" s="226">
        <f>O297*H297</f>
        <v>5.267328</v>
      </c>
      <c r="Q297" s="226">
        <v>0</v>
      </c>
      <c r="R297" s="226">
        <f>Q297*H297</f>
        <v>0</v>
      </c>
      <c r="S297" s="226">
        <v>0</v>
      </c>
      <c r="T297" s="227">
        <f>S297*H297</f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228" t="s">
        <v>345</v>
      </c>
      <c r="AT297" s="228" t="s">
        <v>284</v>
      </c>
      <c r="AU297" s="228" t="s">
        <v>82</v>
      </c>
      <c r="AY297" s="14" t="s">
        <v>282</v>
      </c>
      <c r="BE297" s="229">
        <f>IF(N297="základní",J297,0)</f>
        <v>2216.6700000000001</v>
      </c>
      <c r="BF297" s="229">
        <f>IF(N297="snížená",J297,0)</f>
        <v>0</v>
      </c>
      <c r="BG297" s="229">
        <f>IF(N297="zákl. přenesená",J297,0)</f>
        <v>0</v>
      </c>
      <c r="BH297" s="229">
        <f>IF(N297="sníž. přenesená",J297,0)</f>
        <v>0</v>
      </c>
      <c r="BI297" s="229">
        <f>IF(N297="nulová",J297,0)</f>
        <v>0</v>
      </c>
      <c r="BJ297" s="14" t="s">
        <v>80</v>
      </c>
      <c r="BK297" s="229">
        <f>ROUND(I297*H297,2)</f>
        <v>2216.6700000000001</v>
      </c>
      <c r="BL297" s="14" t="s">
        <v>345</v>
      </c>
      <c r="BM297" s="228" t="s">
        <v>971</v>
      </c>
    </row>
    <row r="298" s="2" customFormat="1" ht="21.75" customHeight="1">
      <c r="A298" s="29"/>
      <c r="B298" s="30"/>
      <c r="C298" s="217" t="s">
        <v>983</v>
      </c>
      <c r="D298" s="217" t="s">
        <v>284</v>
      </c>
      <c r="E298" s="218" t="s">
        <v>2086</v>
      </c>
      <c r="F298" s="219" t="s">
        <v>2087</v>
      </c>
      <c r="G298" s="220" t="s">
        <v>287</v>
      </c>
      <c r="H298" s="221">
        <v>39.75</v>
      </c>
      <c r="I298" s="222">
        <v>22</v>
      </c>
      <c r="J298" s="222">
        <f>ROUND(I298*H298,2)</f>
        <v>874.5</v>
      </c>
      <c r="K298" s="223"/>
      <c r="L298" s="35"/>
      <c r="M298" s="224" t="s">
        <v>1</v>
      </c>
      <c r="N298" s="225" t="s">
        <v>38</v>
      </c>
      <c r="O298" s="226">
        <v>0.053999999999999999</v>
      </c>
      <c r="P298" s="226">
        <f>O298*H298</f>
        <v>2.1465000000000001</v>
      </c>
      <c r="Q298" s="226">
        <v>0</v>
      </c>
      <c r="R298" s="226">
        <f>Q298*H298</f>
        <v>0</v>
      </c>
      <c r="S298" s="226">
        <v>0</v>
      </c>
      <c r="T298" s="227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228" t="s">
        <v>345</v>
      </c>
      <c r="AT298" s="228" t="s">
        <v>284</v>
      </c>
      <c r="AU298" s="228" t="s">
        <v>82</v>
      </c>
      <c r="AY298" s="14" t="s">
        <v>282</v>
      </c>
      <c r="BE298" s="229">
        <f>IF(N298="základní",J298,0)</f>
        <v>874.5</v>
      </c>
      <c r="BF298" s="229">
        <f>IF(N298="snížená",J298,0)</f>
        <v>0</v>
      </c>
      <c r="BG298" s="229">
        <f>IF(N298="zákl. přenesená",J298,0)</f>
        <v>0</v>
      </c>
      <c r="BH298" s="229">
        <f>IF(N298="sníž. přenesená",J298,0)</f>
        <v>0</v>
      </c>
      <c r="BI298" s="229">
        <f>IF(N298="nulová",J298,0)</f>
        <v>0</v>
      </c>
      <c r="BJ298" s="14" t="s">
        <v>80</v>
      </c>
      <c r="BK298" s="229">
        <f>ROUND(I298*H298,2)</f>
        <v>874.5</v>
      </c>
      <c r="BL298" s="14" t="s">
        <v>345</v>
      </c>
      <c r="BM298" s="228" t="s">
        <v>2830</v>
      </c>
    </row>
    <row r="299" s="2" customFormat="1" ht="16.5" customHeight="1">
      <c r="A299" s="29"/>
      <c r="B299" s="30"/>
      <c r="C299" s="230" t="s">
        <v>984</v>
      </c>
      <c r="D299" s="230" t="s">
        <v>378</v>
      </c>
      <c r="E299" s="231" t="s">
        <v>2089</v>
      </c>
      <c r="F299" s="232" t="s">
        <v>2090</v>
      </c>
      <c r="G299" s="233" t="s">
        <v>429</v>
      </c>
      <c r="H299" s="234">
        <v>0.090999999999999998</v>
      </c>
      <c r="I299" s="235">
        <v>48300</v>
      </c>
      <c r="J299" s="235">
        <f>ROUND(I299*H299,2)</f>
        <v>4395.3000000000002</v>
      </c>
      <c r="K299" s="236"/>
      <c r="L299" s="237"/>
      <c r="M299" s="238" t="s">
        <v>1</v>
      </c>
      <c r="N299" s="239" t="s">
        <v>38</v>
      </c>
      <c r="O299" s="226">
        <v>0</v>
      </c>
      <c r="P299" s="226">
        <f>O299*H299</f>
        <v>0</v>
      </c>
      <c r="Q299" s="226">
        <v>1</v>
      </c>
      <c r="R299" s="226">
        <f>Q299*H299</f>
        <v>0.090999999999999998</v>
      </c>
      <c r="S299" s="226">
        <v>0</v>
      </c>
      <c r="T299" s="227">
        <f>S299*H299</f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228" t="s">
        <v>410</v>
      </c>
      <c r="AT299" s="228" t="s">
        <v>378</v>
      </c>
      <c r="AU299" s="228" t="s">
        <v>82</v>
      </c>
      <c r="AY299" s="14" t="s">
        <v>282</v>
      </c>
      <c r="BE299" s="229">
        <f>IF(N299="základní",J299,0)</f>
        <v>4395.3000000000002</v>
      </c>
      <c r="BF299" s="229">
        <f>IF(N299="snížená",J299,0)</f>
        <v>0</v>
      </c>
      <c r="BG299" s="229">
        <f>IF(N299="zákl. přenesená",J299,0)</f>
        <v>0</v>
      </c>
      <c r="BH299" s="229">
        <f>IF(N299="sníž. přenesená",J299,0)</f>
        <v>0</v>
      </c>
      <c r="BI299" s="229">
        <f>IF(N299="nulová",J299,0)</f>
        <v>0</v>
      </c>
      <c r="BJ299" s="14" t="s">
        <v>80</v>
      </c>
      <c r="BK299" s="229">
        <f>ROUND(I299*H299,2)</f>
        <v>4395.3000000000002</v>
      </c>
      <c r="BL299" s="14" t="s">
        <v>345</v>
      </c>
      <c r="BM299" s="228" t="s">
        <v>973</v>
      </c>
    </row>
    <row r="300" s="2" customFormat="1" ht="21.75" customHeight="1">
      <c r="A300" s="29"/>
      <c r="B300" s="30"/>
      <c r="C300" s="217" t="s">
        <v>986</v>
      </c>
      <c r="D300" s="217" t="s">
        <v>284</v>
      </c>
      <c r="E300" s="218" t="s">
        <v>2092</v>
      </c>
      <c r="F300" s="219" t="s">
        <v>2093</v>
      </c>
      <c r="G300" s="220" t="s">
        <v>287</v>
      </c>
      <c r="H300" s="221">
        <v>219.47200000000001</v>
      </c>
      <c r="I300" s="222">
        <v>102</v>
      </c>
      <c r="J300" s="222">
        <f>ROUND(I300*H300,2)</f>
        <v>22386.139999999999</v>
      </c>
      <c r="K300" s="223"/>
      <c r="L300" s="35"/>
      <c r="M300" s="224" t="s">
        <v>1</v>
      </c>
      <c r="N300" s="225" t="s">
        <v>38</v>
      </c>
      <c r="O300" s="226">
        <v>0.222</v>
      </c>
      <c r="P300" s="226">
        <f>O300*H300</f>
        <v>48.722784000000004</v>
      </c>
      <c r="Q300" s="226">
        <v>0.00040000000000000002</v>
      </c>
      <c r="R300" s="226">
        <f>Q300*H300</f>
        <v>0.087788800000000014</v>
      </c>
      <c r="S300" s="226">
        <v>0</v>
      </c>
      <c r="T300" s="227">
        <f>S300*H300</f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228" t="s">
        <v>345</v>
      </c>
      <c r="AT300" s="228" t="s">
        <v>284</v>
      </c>
      <c r="AU300" s="228" t="s">
        <v>82</v>
      </c>
      <c r="AY300" s="14" t="s">
        <v>282</v>
      </c>
      <c r="BE300" s="229">
        <f>IF(N300="základní",J300,0)</f>
        <v>22386.139999999999</v>
      </c>
      <c r="BF300" s="229">
        <f>IF(N300="snížená",J300,0)</f>
        <v>0</v>
      </c>
      <c r="BG300" s="229">
        <f>IF(N300="zákl. přenesená",J300,0)</f>
        <v>0</v>
      </c>
      <c r="BH300" s="229">
        <f>IF(N300="sníž. přenesená",J300,0)</f>
        <v>0</v>
      </c>
      <c r="BI300" s="229">
        <f>IF(N300="nulová",J300,0)</f>
        <v>0</v>
      </c>
      <c r="BJ300" s="14" t="s">
        <v>80</v>
      </c>
      <c r="BK300" s="229">
        <f>ROUND(I300*H300,2)</f>
        <v>22386.139999999999</v>
      </c>
      <c r="BL300" s="14" t="s">
        <v>345</v>
      </c>
      <c r="BM300" s="228" t="s">
        <v>975</v>
      </c>
    </row>
    <row r="301" s="2" customFormat="1" ht="21.75" customHeight="1">
      <c r="A301" s="29"/>
      <c r="B301" s="30"/>
      <c r="C301" s="217" t="s">
        <v>987</v>
      </c>
      <c r="D301" s="217" t="s">
        <v>284</v>
      </c>
      <c r="E301" s="218" t="s">
        <v>2095</v>
      </c>
      <c r="F301" s="219" t="s">
        <v>2096</v>
      </c>
      <c r="G301" s="220" t="s">
        <v>287</v>
      </c>
      <c r="H301" s="221">
        <v>39.75</v>
      </c>
      <c r="I301" s="222">
        <v>117</v>
      </c>
      <c r="J301" s="222">
        <f>ROUND(I301*H301,2)</f>
        <v>4650.75</v>
      </c>
      <c r="K301" s="223"/>
      <c r="L301" s="35"/>
      <c r="M301" s="224" t="s">
        <v>1</v>
      </c>
      <c r="N301" s="225" t="s">
        <v>38</v>
      </c>
      <c r="O301" s="226">
        <v>0.26000000000000001</v>
      </c>
      <c r="P301" s="226">
        <f>O301*H301</f>
        <v>10.335000000000001</v>
      </c>
      <c r="Q301" s="226">
        <v>0.00040000000000000002</v>
      </c>
      <c r="R301" s="226">
        <f>Q301*H301</f>
        <v>0.015900000000000001</v>
      </c>
      <c r="S301" s="226">
        <v>0</v>
      </c>
      <c r="T301" s="227">
        <f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228" t="s">
        <v>345</v>
      </c>
      <c r="AT301" s="228" t="s">
        <v>284</v>
      </c>
      <c r="AU301" s="228" t="s">
        <v>82</v>
      </c>
      <c r="AY301" s="14" t="s">
        <v>282</v>
      </c>
      <c r="BE301" s="229">
        <f>IF(N301="základní",J301,0)</f>
        <v>4650.75</v>
      </c>
      <c r="BF301" s="229">
        <f>IF(N301="snížená",J301,0)</f>
        <v>0</v>
      </c>
      <c r="BG301" s="229">
        <f>IF(N301="zákl. přenesená",J301,0)</f>
        <v>0</v>
      </c>
      <c r="BH301" s="229">
        <f>IF(N301="sníž. přenesená",J301,0)</f>
        <v>0</v>
      </c>
      <c r="BI301" s="229">
        <f>IF(N301="nulová",J301,0)</f>
        <v>0</v>
      </c>
      <c r="BJ301" s="14" t="s">
        <v>80</v>
      </c>
      <c r="BK301" s="229">
        <f>ROUND(I301*H301,2)</f>
        <v>4650.75</v>
      </c>
      <c r="BL301" s="14" t="s">
        <v>345</v>
      </c>
      <c r="BM301" s="228" t="s">
        <v>2831</v>
      </c>
    </row>
    <row r="302" s="2" customFormat="1" ht="33" customHeight="1">
      <c r="A302" s="29"/>
      <c r="B302" s="30"/>
      <c r="C302" s="230" t="s">
        <v>988</v>
      </c>
      <c r="D302" s="230" t="s">
        <v>378</v>
      </c>
      <c r="E302" s="231" t="s">
        <v>2098</v>
      </c>
      <c r="F302" s="232" t="s">
        <v>2099</v>
      </c>
      <c r="G302" s="233" t="s">
        <v>287</v>
      </c>
      <c r="H302" s="234">
        <v>311.06599999999997</v>
      </c>
      <c r="I302" s="235">
        <v>100</v>
      </c>
      <c r="J302" s="235">
        <f>ROUND(I302*H302,2)</f>
        <v>31106.599999999999</v>
      </c>
      <c r="K302" s="236"/>
      <c r="L302" s="237"/>
      <c r="M302" s="238" t="s">
        <v>1</v>
      </c>
      <c r="N302" s="239" t="s">
        <v>38</v>
      </c>
      <c r="O302" s="226">
        <v>0</v>
      </c>
      <c r="P302" s="226">
        <f>O302*H302</f>
        <v>0</v>
      </c>
      <c r="Q302" s="226">
        <v>0.0054000000000000003</v>
      </c>
      <c r="R302" s="226">
        <f>Q302*H302</f>
        <v>1.6797564</v>
      </c>
      <c r="S302" s="226">
        <v>0</v>
      </c>
      <c r="T302" s="227">
        <f>S302*H302</f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228" t="s">
        <v>410</v>
      </c>
      <c r="AT302" s="228" t="s">
        <v>378</v>
      </c>
      <c r="AU302" s="228" t="s">
        <v>82</v>
      </c>
      <c r="AY302" s="14" t="s">
        <v>282</v>
      </c>
      <c r="BE302" s="229">
        <f>IF(N302="základní",J302,0)</f>
        <v>31106.599999999999</v>
      </c>
      <c r="BF302" s="229">
        <f>IF(N302="snížená",J302,0)</f>
        <v>0</v>
      </c>
      <c r="BG302" s="229">
        <f>IF(N302="zákl. přenesená",J302,0)</f>
        <v>0</v>
      </c>
      <c r="BH302" s="229">
        <f>IF(N302="sníž. přenesená",J302,0)</f>
        <v>0</v>
      </c>
      <c r="BI302" s="229">
        <f>IF(N302="nulová",J302,0)</f>
        <v>0</v>
      </c>
      <c r="BJ302" s="14" t="s">
        <v>80</v>
      </c>
      <c r="BK302" s="229">
        <f>ROUND(I302*H302,2)</f>
        <v>31106.599999999999</v>
      </c>
      <c r="BL302" s="14" t="s">
        <v>345</v>
      </c>
      <c r="BM302" s="228" t="s">
        <v>977</v>
      </c>
    </row>
    <row r="303" s="2" customFormat="1" ht="21.75" customHeight="1">
      <c r="A303" s="29"/>
      <c r="B303" s="30"/>
      <c r="C303" s="217" t="s">
        <v>989</v>
      </c>
      <c r="D303" s="217" t="s">
        <v>284</v>
      </c>
      <c r="E303" s="218" t="s">
        <v>2832</v>
      </c>
      <c r="F303" s="219" t="s">
        <v>2833</v>
      </c>
      <c r="G303" s="220" t="s">
        <v>287</v>
      </c>
      <c r="H303" s="221">
        <v>16.199999999999999</v>
      </c>
      <c r="I303" s="222">
        <v>56.899999999999999</v>
      </c>
      <c r="J303" s="222">
        <f>ROUND(I303*H303,2)</f>
        <v>921.77999999999997</v>
      </c>
      <c r="K303" s="223"/>
      <c r="L303" s="35"/>
      <c r="M303" s="224" t="s">
        <v>1</v>
      </c>
      <c r="N303" s="225" t="s">
        <v>38</v>
      </c>
      <c r="O303" s="226">
        <v>0.097000000000000003</v>
      </c>
      <c r="P303" s="226">
        <f>O303*H303</f>
        <v>1.5713999999999999</v>
      </c>
      <c r="Q303" s="226">
        <v>4.0000000000000003E-05</v>
      </c>
      <c r="R303" s="226">
        <f>Q303*H303</f>
        <v>0.00064800000000000003</v>
      </c>
      <c r="S303" s="226">
        <v>0</v>
      </c>
      <c r="T303" s="227">
        <f>S303*H303</f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228" t="s">
        <v>345</v>
      </c>
      <c r="AT303" s="228" t="s">
        <v>284</v>
      </c>
      <c r="AU303" s="228" t="s">
        <v>82</v>
      </c>
      <c r="AY303" s="14" t="s">
        <v>282</v>
      </c>
      <c r="BE303" s="229">
        <f>IF(N303="základní",J303,0)</f>
        <v>921.77999999999997</v>
      </c>
      <c r="BF303" s="229">
        <f>IF(N303="snížená",J303,0)</f>
        <v>0</v>
      </c>
      <c r="BG303" s="229">
        <f>IF(N303="zákl. přenesená",J303,0)</f>
        <v>0</v>
      </c>
      <c r="BH303" s="229">
        <f>IF(N303="sníž. přenesená",J303,0)</f>
        <v>0</v>
      </c>
      <c r="BI303" s="229">
        <f>IF(N303="nulová",J303,0)</f>
        <v>0</v>
      </c>
      <c r="BJ303" s="14" t="s">
        <v>80</v>
      </c>
      <c r="BK303" s="229">
        <f>ROUND(I303*H303,2)</f>
        <v>921.77999999999997</v>
      </c>
      <c r="BL303" s="14" t="s">
        <v>345</v>
      </c>
      <c r="BM303" s="228" t="s">
        <v>979</v>
      </c>
    </row>
    <row r="304" s="2" customFormat="1" ht="21.75" customHeight="1">
      <c r="A304" s="29"/>
      <c r="B304" s="30"/>
      <c r="C304" s="230" t="s">
        <v>990</v>
      </c>
      <c r="D304" s="230" t="s">
        <v>378</v>
      </c>
      <c r="E304" s="231" t="s">
        <v>2834</v>
      </c>
      <c r="F304" s="232" t="s">
        <v>2835</v>
      </c>
      <c r="G304" s="233" t="s">
        <v>287</v>
      </c>
      <c r="H304" s="234">
        <v>19.440000000000001</v>
      </c>
      <c r="I304" s="235">
        <v>31.899999999999999</v>
      </c>
      <c r="J304" s="235">
        <f>ROUND(I304*H304,2)</f>
        <v>620.13999999999999</v>
      </c>
      <c r="K304" s="236"/>
      <c r="L304" s="237"/>
      <c r="M304" s="238" t="s">
        <v>1</v>
      </c>
      <c r="N304" s="239" t="s">
        <v>38</v>
      </c>
      <c r="O304" s="226">
        <v>0</v>
      </c>
      <c r="P304" s="226">
        <f>O304*H304</f>
        <v>0</v>
      </c>
      <c r="Q304" s="226">
        <v>0.00029999999999999997</v>
      </c>
      <c r="R304" s="226">
        <f>Q304*H304</f>
        <v>0.0058319999999999995</v>
      </c>
      <c r="S304" s="226">
        <v>0</v>
      </c>
      <c r="T304" s="227">
        <f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228" t="s">
        <v>410</v>
      </c>
      <c r="AT304" s="228" t="s">
        <v>378</v>
      </c>
      <c r="AU304" s="228" t="s">
        <v>82</v>
      </c>
      <c r="AY304" s="14" t="s">
        <v>282</v>
      </c>
      <c r="BE304" s="229">
        <f>IF(N304="základní",J304,0)</f>
        <v>620.13999999999999</v>
      </c>
      <c r="BF304" s="229">
        <f>IF(N304="snížená",J304,0)</f>
        <v>0</v>
      </c>
      <c r="BG304" s="229">
        <f>IF(N304="zákl. přenesená",J304,0)</f>
        <v>0</v>
      </c>
      <c r="BH304" s="229">
        <f>IF(N304="sníž. přenesená",J304,0)</f>
        <v>0</v>
      </c>
      <c r="BI304" s="229">
        <f>IF(N304="nulová",J304,0)</f>
        <v>0</v>
      </c>
      <c r="BJ304" s="14" t="s">
        <v>80</v>
      </c>
      <c r="BK304" s="229">
        <f>ROUND(I304*H304,2)</f>
        <v>620.13999999999999</v>
      </c>
      <c r="BL304" s="14" t="s">
        <v>345</v>
      </c>
      <c r="BM304" s="228" t="s">
        <v>984</v>
      </c>
    </row>
    <row r="305" s="2" customFormat="1" ht="21.75" customHeight="1">
      <c r="A305" s="29"/>
      <c r="B305" s="30"/>
      <c r="C305" s="217" t="s">
        <v>991</v>
      </c>
      <c r="D305" s="217" t="s">
        <v>284</v>
      </c>
      <c r="E305" s="218" t="s">
        <v>2836</v>
      </c>
      <c r="F305" s="219" t="s">
        <v>2837</v>
      </c>
      <c r="G305" s="220" t="s">
        <v>429</v>
      </c>
      <c r="H305" s="221">
        <v>1.881</v>
      </c>
      <c r="I305" s="222">
        <v>1040</v>
      </c>
      <c r="J305" s="222">
        <f>ROUND(I305*H305,2)</f>
        <v>1956.24</v>
      </c>
      <c r="K305" s="223"/>
      <c r="L305" s="35"/>
      <c r="M305" s="224" t="s">
        <v>1</v>
      </c>
      <c r="N305" s="225" t="s">
        <v>38</v>
      </c>
      <c r="O305" s="226">
        <v>1.5980000000000001</v>
      </c>
      <c r="P305" s="226">
        <f>O305*H305</f>
        <v>3.0058380000000002</v>
      </c>
      <c r="Q305" s="226">
        <v>0</v>
      </c>
      <c r="R305" s="226">
        <f>Q305*H305</f>
        <v>0</v>
      </c>
      <c r="S305" s="226">
        <v>0</v>
      </c>
      <c r="T305" s="227">
        <f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228" t="s">
        <v>345</v>
      </c>
      <c r="AT305" s="228" t="s">
        <v>284</v>
      </c>
      <c r="AU305" s="228" t="s">
        <v>82</v>
      </c>
      <c r="AY305" s="14" t="s">
        <v>282</v>
      </c>
      <c r="BE305" s="229">
        <f>IF(N305="základní",J305,0)</f>
        <v>1956.24</v>
      </c>
      <c r="BF305" s="229">
        <f>IF(N305="snížená",J305,0)</f>
        <v>0</v>
      </c>
      <c r="BG305" s="229">
        <f>IF(N305="zákl. přenesená",J305,0)</f>
        <v>0</v>
      </c>
      <c r="BH305" s="229">
        <f>IF(N305="sníž. přenesená",J305,0)</f>
        <v>0</v>
      </c>
      <c r="BI305" s="229">
        <f>IF(N305="nulová",J305,0)</f>
        <v>0</v>
      </c>
      <c r="BJ305" s="14" t="s">
        <v>80</v>
      </c>
      <c r="BK305" s="229">
        <f>ROUND(I305*H305,2)</f>
        <v>1956.24</v>
      </c>
      <c r="BL305" s="14" t="s">
        <v>345</v>
      </c>
      <c r="BM305" s="228" t="s">
        <v>2838</v>
      </c>
    </row>
    <row r="306" s="12" customFormat="1" ht="22.8" customHeight="1">
      <c r="A306" s="12"/>
      <c r="B306" s="202"/>
      <c r="C306" s="203"/>
      <c r="D306" s="204" t="s">
        <v>72</v>
      </c>
      <c r="E306" s="215" t="s">
        <v>2104</v>
      </c>
      <c r="F306" s="215" t="s">
        <v>2105</v>
      </c>
      <c r="G306" s="203"/>
      <c r="H306" s="203"/>
      <c r="I306" s="203"/>
      <c r="J306" s="216">
        <f>BK306</f>
        <v>59053.550000000003</v>
      </c>
      <c r="K306" s="203"/>
      <c r="L306" s="207"/>
      <c r="M306" s="208"/>
      <c r="N306" s="209"/>
      <c r="O306" s="209"/>
      <c r="P306" s="210">
        <f>SUM(P307:P315)</f>
        <v>14.798114999999998</v>
      </c>
      <c r="Q306" s="209"/>
      <c r="R306" s="210">
        <f>SUM(R307:R315)</f>
        <v>0.39408751999999997</v>
      </c>
      <c r="S306" s="209"/>
      <c r="T306" s="211">
        <f>SUM(T307:T315)</f>
        <v>0</v>
      </c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R306" s="212" t="s">
        <v>82</v>
      </c>
      <c r="AT306" s="213" t="s">
        <v>72</v>
      </c>
      <c r="AU306" s="213" t="s">
        <v>80</v>
      </c>
      <c r="AY306" s="212" t="s">
        <v>282</v>
      </c>
      <c r="BK306" s="214">
        <f>SUM(BK307:BK315)</f>
        <v>59053.550000000003</v>
      </c>
    </row>
    <row r="307" s="2" customFormat="1" ht="21.75" customHeight="1">
      <c r="A307" s="29"/>
      <c r="B307" s="30"/>
      <c r="C307" s="217" t="s">
        <v>993</v>
      </c>
      <c r="D307" s="217" t="s">
        <v>284</v>
      </c>
      <c r="E307" s="218" t="s">
        <v>2839</v>
      </c>
      <c r="F307" s="219" t="s">
        <v>2840</v>
      </c>
      <c r="G307" s="220" t="s">
        <v>287</v>
      </c>
      <c r="H307" s="221">
        <v>68.239999999999995</v>
      </c>
      <c r="I307" s="222">
        <v>22.699999999999999</v>
      </c>
      <c r="J307" s="222">
        <f>ROUND(I307*H307,2)</f>
        <v>1549.05</v>
      </c>
      <c r="K307" s="223"/>
      <c r="L307" s="35"/>
      <c r="M307" s="224" t="s">
        <v>1</v>
      </c>
      <c r="N307" s="225" t="s">
        <v>38</v>
      </c>
      <c r="O307" s="226">
        <v>0.059999999999999998</v>
      </c>
      <c r="P307" s="226">
        <f>O307*H307</f>
        <v>4.0943999999999994</v>
      </c>
      <c r="Q307" s="226">
        <v>0</v>
      </c>
      <c r="R307" s="226">
        <f>Q307*H307</f>
        <v>0</v>
      </c>
      <c r="S307" s="226">
        <v>0</v>
      </c>
      <c r="T307" s="227">
        <f>S307*H307</f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228" t="s">
        <v>345</v>
      </c>
      <c r="AT307" s="228" t="s">
        <v>284</v>
      </c>
      <c r="AU307" s="228" t="s">
        <v>82</v>
      </c>
      <c r="AY307" s="14" t="s">
        <v>282</v>
      </c>
      <c r="BE307" s="229">
        <f>IF(N307="základní",J307,0)</f>
        <v>1549.05</v>
      </c>
      <c r="BF307" s="229">
        <f>IF(N307="snížená",J307,0)</f>
        <v>0</v>
      </c>
      <c r="BG307" s="229">
        <f>IF(N307="zákl. přenesená",J307,0)</f>
        <v>0</v>
      </c>
      <c r="BH307" s="229">
        <f>IF(N307="sníž. přenesená",J307,0)</f>
        <v>0</v>
      </c>
      <c r="BI307" s="229">
        <f>IF(N307="nulová",J307,0)</f>
        <v>0</v>
      </c>
      <c r="BJ307" s="14" t="s">
        <v>80</v>
      </c>
      <c r="BK307" s="229">
        <f>ROUND(I307*H307,2)</f>
        <v>1549.05</v>
      </c>
      <c r="BL307" s="14" t="s">
        <v>345</v>
      </c>
      <c r="BM307" s="228" t="s">
        <v>987</v>
      </c>
    </row>
    <row r="308" s="2" customFormat="1" ht="21.75" customHeight="1">
      <c r="A308" s="29"/>
      <c r="B308" s="30"/>
      <c r="C308" s="230" t="s">
        <v>994</v>
      </c>
      <c r="D308" s="230" t="s">
        <v>378</v>
      </c>
      <c r="E308" s="231" t="s">
        <v>2841</v>
      </c>
      <c r="F308" s="232" t="s">
        <v>2842</v>
      </c>
      <c r="G308" s="233" t="s">
        <v>287</v>
      </c>
      <c r="H308" s="234">
        <v>71.652000000000001</v>
      </c>
      <c r="I308" s="235">
        <v>141</v>
      </c>
      <c r="J308" s="235">
        <f>ROUND(I308*H308,2)</f>
        <v>10102.93</v>
      </c>
      <c r="K308" s="236"/>
      <c r="L308" s="237"/>
      <c r="M308" s="238" t="s">
        <v>1</v>
      </c>
      <c r="N308" s="239" t="s">
        <v>38</v>
      </c>
      <c r="O308" s="226">
        <v>0</v>
      </c>
      <c r="P308" s="226">
        <f>O308*H308</f>
        <v>0</v>
      </c>
      <c r="Q308" s="226">
        <v>0.0041999999999999997</v>
      </c>
      <c r="R308" s="226">
        <f>Q308*H308</f>
        <v>0.30093839999999999</v>
      </c>
      <c r="S308" s="226">
        <v>0</v>
      </c>
      <c r="T308" s="227">
        <f>S308*H308</f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228" t="s">
        <v>311</v>
      </c>
      <c r="AT308" s="228" t="s">
        <v>378</v>
      </c>
      <c r="AU308" s="228" t="s">
        <v>82</v>
      </c>
      <c r="AY308" s="14" t="s">
        <v>282</v>
      </c>
      <c r="BE308" s="229">
        <f>IF(N308="základní",J308,0)</f>
        <v>10102.93</v>
      </c>
      <c r="BF308" s="229">
        <f>IF(N308="snížená",J308,0)</f>
        <v>0</v>
      </c>
      <c r="BG308" s="229">
        <f>IF(N308="zákl. přenesená",J308,0)</f>
        <v>0</v>
      </c>
      <c r="BH308" s="229">
        <f>IF(N308="sníž. přenesená",J308,0)</f>
        <v>0</v>
      </c>
      <c r="BI308" s="229">
        <f>IF(N308="nulová",J308,0)</f>
        <v>0</v>
      </c>
      <c r="BJ308" s="14" t="s">
        <v>80</v>
      </c>
      <c r="BK308" s="229">
        <f>ROUND(I308*H308,2)</f>
        <v>10102.93</v>
      </c>
      <c r="BL308" s="14" t="s">
        <v>288</v>
      </c>
      <c r="BM308" s="228" t="s">
        <v>2843</v>
      </c>
    </row>
    <row r="309" s="2" customFormat="1" ht="21.75" customHeight="1">
      <c r="A309" s="29"/>
      <c r="B309" s="30"/>
      <c r="C309" s="217" t="s">
        <v>995</v>
      </c>
      <c r="D309" s="217" t="s">
        <v>284</v>
      </c>
      <c r="E309" s="218" t="s">
        <v>2106</v>
      </c>
      <c r="F309" s="219" t="s">
        <v>2107</v>
      </c>
      <c r="G309" s="220" t="s">
        <v>287</v>
      </c>
      <c r="H309" s="221">
        <v>11.112</v>
      </c>
      <c r="I309" s="222">
        <v>163</v>
      </c>
      <c r="J309" s="222">
        <f>ROUND(I309*H309,2)</f>
        <v>1811.26</v>
      </c>
      <c r="K309" s="223"/>
      <c r="L309" s="35"/>
      <c r="M309" s="224" t="s">
        <v>1</v>
      </c>
      <c r="N309" s="225" t="s">
        <v>38</v>
      </c>
      <c r="O309" s="226">
        <v>0.21099999999999999</v>
      </c>
      <c r="P309" s="226">
        <f>O309*H309</f>
        <v>2.3446319999999998</v>
      </c>
      <c r="Q309" s="226">
        <v>0.0060000000000000001</v>
      </c>
      <c r="R309" s="226">
        <f>Q309*H309</f>
        <v>0.066671999999999995</v>
      </c>
      <c r="S309" s="226">
        <v>0</v>
      </c>
      <c r="T309" s="227">
        <f>S309*H309</f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228" t="s">
        <v>345</v>
      </c>
      <c r="AT309" s="228" t="s">
        <v>284</v>
      </c>
      <c r="AU309" s="228" t="s">
        <v>82</v>
      </c>
      <c r="AY309" s="14" t="s">
        <v>282</v>
      </c>
      <c r="BE309" s="229">
        <f>IF(N309="základní",J309,0)</f>
        <v>1811.26</v>
      </c>
      <c r="BF309" s="229">
        <f>IF(N309="snížená",J309,0)</f>
        <v>0</v>
      </c>
      <c r="BG309" s="229">
        <f>IF(N309="zákl. přenesená",J309,0)</f>
        <v>0</v>
      </c>
      <c r="BH309" s="229">
        <f>IF(N309="sníž. přenesená",J309,0)</f>
        <v>0</v>
      </c>
      <c r="BI309" s="229">
        <f>IF(N309="nulová",J309,0)</f>
        <v>0</v>
      </c>
      <c r="BJ309" s="14" t="s">
        <v>80</v>
      </c>
      <c r="BK309" s="229">
        <f>ROUND(I309*H309,2)</f>
        <v>1811.26</v>
      </c>
      <c r="BL309" s="14" t="s">
        <v>345</v>
      </c>
      <c r="BM309" s="228" t="s">
        <v>2844</v>
      </c>
    </row>
    <row r="310" s="2" customFormat="1" ht="16.5" customHeight="1">
      <c r="A310" s="29"/>
      <c r="B310" s="30"/>
      <c r="C310" s="230" t="s">
        <v>996</v>
      </c>
      <c r="D310" s="230" t="s">
        <v>378</v>
      </c>
      <c r="E310" s="231" t="s">
        <v>2845</v>
      </c>
      <c r="F310" s="232" t="s">
        <v>2846</v>
      </c>
      <c r="G310" s="233" t="s">
        <v>287</v>
      </c>
      <c r="H310" s="234">
        <v>0.26500000000000001</v>
      </c>
      <c r="I310" s="235">
        <v>921.13999999999999</v>
      </c>
      <c r="J310" s="235">
        <f>ROUND(I310*H310,2)</f>
        <v>244.09999999999999</v>
      </c>
      <c r="K310" s="236"/>
      <c r="L310" s="237"/>
      <c r="M310" s="238" t="s">
        <v>1</v>
      </c>
      <c r="N310" s="239" t="s">
        <v>38</v>
      </c>
      <c r="O310" s="226">
        <v>0</v>
      </c>
      <c r="P310" s="226">
        <f>O310*H310</f>
        <v>0</v>
      </c>
      <c r="Q310" s="226">
        <v>0</v>
      </c>
      <c r="R310" s="226">
        <f>Q310*H310</f>
        <v>0</v>
      </c>
      <c r="S310" s="226">
        <v>0</v>
      </c>
      <c r="T310" s="227">
        <f>S310*H310</f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228" t="s">
        <v>410</v>
      </c>
      <c r="AT310" s="228" t="s">
        <v>378</v>
      </c>
      <c r="AU310" s="228" t="s">
        <v>82</v>
      </c>
      <c r="AY310" s="14" t="s">
        <v>282</v>
      </c>
      <c r="BE310" s="229">
        <f>IF(N310="základní",J310,0)</f>
        <v>244.09999999999999</v>
      </c>
      <c r="BF310" s="229">
        <f>IF(N310="snížená",J310,0)</f>
        <v>0</v>
      </c>
      <c r="BG310" s="229">
        <f>IF(N310="zákl. přenesená",J310,0)</f>
        <v>0</v>
      </c>
      <c r="BH310" s="229">
        <f>IF(N310="sníž. přenesená",J310,0)</f>
        <v>0</v>
      </c>
      <c r="BI310" s="229">
        <f>IF(N310="nulová",J310,0)</f>
        <v>0</v>
      </c>
      <c r="BJ310" s="14" t="s">
        <v>80</v>
      </c>
      <c r="BK310" s="229">
        <f>ROUND(I310*H310,2)</f>
        <v>244.09999999999999</v>
      </c>
      <c r="BL310" s="14" t="s">
        <v>345</v>
      </c>
      <c r="BM310" s="228" t="s">
        <v>2847</v>
      </c>
    </row>
    <row r="311" s="2" customFormat="1" ht="16.5" customHeight="1">
      <c r="A311" s="29"/>
      <c r="B311" s="30"/>
      <c r="C311" s="230" t="s">
        <v>998</v>
      </c>
      <c r="D311" s="230" t="s">
        <v>378</v>
      </c>
      <c r="E311" s="231" t="s">
        <v>2848</v>
      </c>
      <c r="F311" s="232" t="s">
        <v>2849</v>
      </c>
      <c r="G311" s="233" t="s">
        <v>287</v>
      </c>
      <c r="H311" s="234">
        <v>20.106000000000002</v>
      </c>
      <c r="I311" s="235">
        <v>1844.4000000000001</v>
      </c>
      <c r="J311" s="235">
        <f>ROUND(I311*H311,2)</f>
        <v>37083.510000000002</v>
      </c>
      <c r="K311" s="236"/>
      <c r="L311" s="237"/>
      <c r="M311" s="238" t="s">
        <v>1</v>
      </c>
      <c r="N311" s="239" t="s">
        <v>38</v>
      </c>
      <c r="O311" s="226">
        <v>0</v>
      </c>
      <c r="P311" s="226">
        <f>O311*H311</f>
        <v>0</v>
      </c>
      <c r="Q311" s="226">
        <v>0</v>
      </c>
      <c r="R311" s="226">
        <f>Q311*H311</f>
        <v>0</v>
      </c>
      <c r="S311" s="226">
        <v>0</v>
      </c>
      <c r="T311" s="227">
        <f>S311*H311</f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228" t="s">
        <v>410</v>
      </c>
      <c r="AT311" s="228" t="s">
        <v>378</v>
      </c>
      <c r="AU311" s="228" t="s">
        <v>82</v>
      </c>
      <c r="AY311" s="14" t="s">
        <v>282</v>
      </c>
      <c r="BE311" s="229">
        <f>IF(N311="základní",J311,0)</f>
        <v>37083.510000000002</v>
      </c>
      <c r="BF311" s="229">
        <f>IF(N311="snížená",J311,0)</f>
        <v>0</v>
      </c>
      <c r="BG311" s="229">
        <f>IF(N311="zákl. přenesená",J311,0)</f>
        <v>0</v>
      </c>
      <c r="BH311" s="229">
        <f>IF(N311="sníž. přenesená",J311,0)</f>
        <v>0</v>
      </c>
      <c r="BI311" s="229">
        <f>IF(N311="nulová",J311,0)</f>
        <v>0</v>
      </c>
      <c r="BJ311" s="14" t="s">
        <v>80</v>
      </c>
      <c r="BK311" s="229">
        <f>ROUND(I311*H311,2)</f>
        <v>37083.510000000002</v>
      </c>
      <c r="BL311" s="14" t="s">
        <v>345</v>
      </c>
      <c r="BM311" s="228" t="s">
        <v>2850</v>
      </c>
    </row>
    <row r="312" s="2" customFormat="1" ht="21.75" customHeight="1">
      <c r="A312" s="29"/>
      <c r="B312" s="30"/>
      <c r="C312" s="217" t="s">
        <v>999</v>
      </c>
      <c r="D312" s="217" t="s">
        <v>284</v>
      </c>
      <c r="E312" s="218" t="s">
        <v>2851</v>
      </c>
      <c r="F312" s="219" t="s">
        <v>2852</v>
      </c>
      <c r="G312" s="220" t="s">
        <v>287</v>
      </c>
      <c r="H312" s="221">
        <v>136.47999999999999</v>
      </c>
      <c r="I312" s="222">
        <v>34.100000000000001</v>
      </c>
      <c r="J312" s="222">
        <f>ROUND(I312*H312,2)</f>
        <v>4653.9700000000003</v>
      </c>
      <c r="K312" s="223"/>
      <c r="L312" s="35"/>
      <c r="M312" s="224" t="s">
        <v>1</v>
      </c>
      <c r="N312" s="225" t="s">
        <v>38</v>
      </c>
      <c r="O312" s="226">
        <v>0.059999999999999998</v>
      </c>
      <c r="P312" s="226">
        <f>O312*H312</f>
        <v>8.1887999999999987</v>
      </c>
      <c r="Q312" s="226">
        <v>1.0000000000000001E-05</v>
      </c>
      <c r="R312" s="226">
        <f>Q312*H312</f>
        <v>0.0013648</v>
      </c>
      <c r="S312" s="226">
        <v>0</v>
      </c>
      <c r="T312" s="227">
        <f>S312*H312</f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228" t="s">
        <v>345</v>
      </c>
      <c r="AT312" s="228" t="s">
        <v>284</v>
      </c>
      <c r="AU312" s="228" t="s">
        <v>82</v>
      </c>
      <c r="AY312" s="14" t="s">
        <v>282</v>
      </c>
      <c r="BE312" s="229">
        <f>IF(N312="základní",J312,0)</f>
        <v>4653.9700000000003</v>
      </c>
      <c r="BF312" s="229">
        <f>IF(N312="snížená",J312,0)</f>
        <v>0</v>
      </c>
      <c r="BG312" s="229">
        <f>IF(N312="zákl. přenesená",J312,0)</f>
        <v>0</v>
      </c>
      <c r="BH312" s="229">
        <f>IF(N312="sníž. přenesená",J312,0)</f>
        <v>0</v>
      </c>
      <c r="BI312" s="229">
        <f>IF(N312="nulová",J312,0)</f>
        <v>0</v>
      </c>
      <c r="BJ312" s="14" t="s">
        <v>80</v>
      </c>
      <c r="BK312" s="229">
        <f>ROUND(I312*H312,2)</f>
        <v>4653.9700000000003</v>
      </c>
      <c r="BL312" s="14" t="s">
        <v>345</v>
      </c>
      <c r="BM312" s="228" t="s">
        <v>2853</v>
      </c>
    </row>
    <row r="313" s="2" customFormat="1" ht="21.75" customHeight="1">
      <c r="A313" s="29"/>
      <c r="B313" s="30"/>
      <c r="C313" s="230" t="s">
        <v>1001</v>
      </c>
      <c r="D313" s="230" t="s">
        <v>378</v>
      </c>
      <c r="E313" s="231" t="s">
        <v>2854</v>
      </c>
      <c r="F313" s="232" t="s">
        <v>2855</v>
      </c>
      <c r="G313" s="233" t="s">
        <v>287</v>
      </c>
      <c r="H313" s="234">
        <v>78.475999999999999</v>
      </c>
      <c r="I313" s="235">
        <v>13.9</v>
      </c>
      <c r="J313" s="235">
        <f>ROUND(I313*H313,2)</f>
        <v>1090.8199999999999</v>
      </c>
      <c r="K313" s="236"/>
      <c r="L313" s="237"/>
      <c r="M313" s="238" t="s">
        <v>1</v>
      </c>
      <c r="N313" s="239" t="s">
        <v>38</v>
      </c>
      <c r="O313" s="226">
        <v>0</v>
      </c>
      <c r="P313" s="226">
        <f>O313*H313</f>
        <v>0</v>
      </c>
      <c r="Q313" s="226">
        <v>0.00017000000000000001</v>
      </c>
      <c r="R313" s="226">
        <f>Q313*H313</f>
        <v>0.013340920000000001</v>
      </c>
      <c r="S313" s="226">
        <v>0</v>
      </c>
      <c r="T313" s="227">
        <f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228" t="s">
        <v>410</v>
      </c>
      <c r="AT313" s="228" t="s">
        <v>378</v>
      </c>
      <c r="AU313" s="228" t="s">
        <v>82</v>
      </c>
      <c r="AY313" s="14" t="s">
        <v>282</v>
      </c>
      <c r="BE313" s="229">
        <f>IF(N313="základní",J313,0)</f>
        <v>1090.8199999999999</v>
      </c>
      <c r="BF313" s="229">
        <f>IF(N313="snížená",J313,0)</f>
        <v>0</v>
      </c>
      <c r="BG313" s="229">
        <f>IF(N313="zákl. přenesená",J313,0)</f>
        <v>0</v>
      </c>
      <c r="BH313" s="229">
        <f>IF(N313="sníž. přenesená",J313,0)</f>
        <v>0</v>
      </c>
      <c r="BI313" s="229">
        <f>IF(N313="nulová",J313,0)</f>
        <v>0</v>
      </c>
      <c r="BJ313" s="14" t="s">
        <v>80</v>
      </c>
      <c r="BK313" s="229">
        <f>ROUND(I313*H313,2)</f>
        <v>1090.8199999999999</v>
      </c>
      <c r="BL313" s="14" t="s">
        <v>345</v>
      </c>
      <c r="BM313" s="228" t="s">
        <v>2856</v>
      </c>
    </row>
    <row r="314" s="2" customFormat="1" ht="33" customHeight="1">
      <c r="A314" s="29"/>
      <c r="B314" s="30"/>
      <c r="C314" s="230" t="s">
        <v>1333</v>
      </c>
      <c r="D314" s="230" t="s">
        <v>378</v>
      </c>
      <c r="E314" s="231" t="s">
        <v>2857</v>
      </c>
      <c r="F314" s="232" t="s">
        <v>2858</v>
      </c>
      <c r="G314" s="233" t="s">
        <v>287</v>
      </c>
      <c r="H314" s="234">
        <v>78.475999999999999</v>
      </c>
      <c r="I314" s="235">
        <v>30.899999999999999</v>
      </c>
      <c r="J314" s="235">
        <f>ROUND(I314*H314,2)</f>
        <v>2424.9099999999999</v>
      </c>
      <c r="K314" s="236"/>
      <c r="L314" s="237"/>
      <c r="M314" s="238" t="s">
        <v>1</v>
      </c>
      <c r="N314" s="239" t="s">
        <v>38</v>
      </c>
      <c r="O314" s="226">
        <v>0</v>
      </c>
      <c r="P314" s="226">
        <f>O314*H314</f>
        <v>0</v>
      </c>
      <c r="Q314" s="226">
        <v>0.00014999999999999999</v>
      </c>
      <c r="R314" s="226">
        <f>Q314*H314</f>
        <v>0.0117714</v>
      </c>
      <c r="S314" s="226">
        <v>0</v>
      </c>
      <c r="T314" s="227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228" t="s">
        <v>410</v>
      </c>
      <c r="AT314" s="228" t="s">
        <v>378</v>
      </c>
      <c r="AU314" s="228" t="s">
        <v>82</v>
      </c>
      <c r="AY314" s="14" t="s">
        <v>282</v>
      </c>
      <c r="BE314" s="229">
        <f>IF(N314="základní",J314,0)</f>
        <v>2424.9099999999999</v>
      </c>
      <c r="BF314" s="229">
        <f>IF(N314="snížená",J314,0)</f>
        <v>0</v>
      </c>
      <c r="BG314" s="229">
        <f>IF(N314="zákl. přenesená",J314,0)</f>
        <v>0</v>
      </c>
      <c r="BH314" s="229">
        <f>IF(N314="sníž. přenesená",J314,0)</f>
        <v>0</v>
      </c>
      <c r="BI314" s="229">
        <f>IF(N314="nulová",J314,0)</f>
        <v>0</v>
      </c>
      <c r="BJ314" s="14" t="s">
        <v>80</v>
      </c>
      <c r="BK314" s="229">
        <f>ROUND(I314*H314,2)</f>
        <v>2424.9099999999999</v>
      </c>
      <c r="BL314" s="14" t="s">
        <v>345</v>
      </c>
      <c r="BM314" s="228" t="s">
        <v>2859</v>
      </c>
    </row>
    <row r="315" s="2" customFormat="1" ht="21.75" customHeight="1">
      <c r="A315" s="29"/>
      <c r="B315" s="30"/>
      <c r="C315" s="217" t="s">
        <v>1337</v>
      </c>
      <c r="D315" s="217" t="s">
        <v>284</v>
      </c>
      <c r="E315" s="218" t="s">
        <v>2860</v>
      </c>
      <c r="F315" s="219" t="s">
        <v>2861</v>
      </c>
      <c r="G315" s="220" t="s">
        <v>429</v>
      </c>
      <c r="H315" s="221">
        <v>0.092999999999999999</v>
      </c>
      <c r="I315" s="222">
        <v>1000</v>
      </c>
      <c r="J315" s="222">
        <f>ROUND(I315*H315,2)</f>
        <v>93</v>
      </c>
      <c r="K315" s="223"/>
      <c r="L315" s="35"/>
      <c r="M315" s="224" t="s">
        <v>1</v>
      </c>
      <c r="N315" s="225" t="s">
        <v>38</v>
      </c>
      <c r="O315" s="226">
        <v>1.831</v>
      </c>
      <c r="P315" s="226">
        <f>O315*H315</f>
        <v>0.17028299999999999</v>
      </c>
      <c r="Q315" s="226">
        <v>0</v>
      </c>
      <c r="R315" s="226">
        <f>Q315*H315</f>
        <v>0</v>
      </c>
      <c r="S315" s="226">
        <v>0</v>
      </c>
      <c r="T315" s="227">
        <f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228" t="s">
        <v>345</v>
      </c>
      <c r="AT315" s="228" t="s">
        <v>284</v>
      </c>
      <c r="AU315" s="228" t="s">
        <v>82</v>
      </c>
      <c r="AY315" s="14" t="s">
        <v>282</v>
      </c>
      <c r="BE315" s="229">
        <f>IF(N315="základní",J315,0)</f>
        <v>93</v>
      </c>
      <c r="BF315" s="229">
        <f>IF(N315="snížená",J315,0)</f>
        <v>0</v>
      </c>
      <c r="BG315" s="229">
        <f>IF(N315="zákl. přenesená",J315,0)</f>
        <v>0</v>
      </c>
      <c r="BH315" s="229">
        <f>IF(N315="sníž. přenesená",J315,0)</f>
        <v>0</v>
      </c>
      <c r="BI315" s="229">
        <f>IF(N315="nulová",J315,0)</f>
        <v>0</v>
      </c>
      <c r="BJ315" s="14" t="s">
        <v>80</v>
      </c>
      <c r="BK315" s="229">
        <f>ROUND(I315*H315,2)</f>
        <v>93</v>
      </c>
      <c r="BL315" s="14" t="s">
        <v>345</v>
      </c>
      <c r="BM315" s="228" t="s">
        <v>2862</v>
      </c>
    </row>
    <row r="316" s="12" customFormat="1" ht="22.8" customHeight="1">
      <c r="A316" s="12"/>
      <c r="B316" s="202"/>
      <c r="C316" s="203"/>
      <c r="D316" s="204" t="s">
        <v>72</v>
      </c>
      <c r="E316" s="215" t="s">
        <v>2863</v>
      </c>
      <c r="F316" s="215" t="s">
        <v>2864</v>
      </c>
      <c r="G316" s="203"/>
      <c r="H316" s="203"/>
      <c r="I316" s="203"/>
      <c r="J316" s="216">
        <f>BK316</f>
        <v>47392.480000000003</v>
      </c>
      <c r="K316" s="203"/>
      <c r="L316" s="207"/>
      <c r="M316" s="208"/>
      <c r="N316" s="209"/>
      <c r="O316" s="209"/>
      <c r="P316" s="210">
        <f>SUM(P317:P320)</f>
        <v>2.5897740000000002</v>
      </c>
      <c r="Q316" s="209"/>
      <c r="R316" s="210">
        <f>SUM(R317:R320)</f>
        <v>0.5286900000000001</v>
      </c>
      <c r="S316" s="209"/>
      <c r="T316" s="211">
        <f>SUM(T317:T320)</f>
        <v>0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R316" s="212" t="s">
        <v>82</v>
      </c>
      <c r="AT316" s="213" t="s">
        <v>72</v>
      </c>
      <c r="AU316" s="213" t="s">
        <v>80</v>
      </c>
      <c r="AY316" s="212" t="s">
        <v>282</v>
      </c>
      <c r="BK316" s="214">
        <f>SUM(BK317:BK320)</f>
        <v>47392.480000000003</v>
      </c>
    </row>
    <row r="317" s="2" customFormat="1" ht="21.75" customHeight="1">
      <c r="A317" s="29"/>
      <c r="B317" s="30"/>
      <c r="C317" s="217" t="s">
        <v>1341</v>
      </c>
      <c r="D317" s="217" t="s">
        <v>284</v>
      </c>
      <c r="E317" s="218" t="s">
        <v>2865</v>
      </c>
      <c r="F317" s="219" t="s">
        <v>2866</v>
      </c>
      <c r="G317" s="220" t="s">
        <v>2452</v>
      </c>
      <c r="H317" s="221">
        <v>1</v>
      </c>
      <c r="I317" s="222">
        <v>21300</v>
      </c>
      <c r="J317" s="222">
        <f>ROUND(I317*H317,2)</f>
        <v>21300</v>
      </c>
      <c r="K317" s="223"/>
      <c r="L317" s="35"/>
      <c r="M317" s="224" t="s">
        <v>1</v>
      </c>
      <c r="N317" s="225" t="s">
        <v>38</v>
      </c>
      <c r="O317" s="226">
        <v>1.317</v>
      </c>
      <c r="P317" s="226">
        <f>O317*H317</f>
        <v>1.317</v>
      </c>
      <c r="Q317" s="226">
        <v>0.12869</v>
      </c>
      <c r="R317" s="226">
        <f>Q317*H317</f>
        <v>0.12869</v>
      </c>
      <c r="S317" s="226">
        <v>0</v>
      </c>
      <c r="T317" s="227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228" t="s">
        <v>345</v>
      </c>
      <c r="AT317" s="228" t="s">
        <v>284</v>
      </c>
      <c r="AU317" s="228" t="s">
        <v>82</v>
      </c>
      <c r="AY317" s="14" t="s">
        <v>282</v>
      </c>
      <c r="BE317" s="229">
        <f>IF(N317="základní",J317,0)</f>
        <v>21300</v>
      </c>
      <c r="BF317" s="229">
        <f>IF(N317="snížená",J317,0)</f>
        <v>0</v>
      </c>
      <c r="BG317" s="229">
        <f>IF(N317="zákl. přenesená",J317,0)</f>
        <v>0</v>
      </c>
      <c r="BH317" s="229">
        <f>IF(N317="sníž. přenesená",J317,0)</f>
        <v>0</v>
      </c>
      <c r="BI317" s="229">
        <f>IF(N317="nulová",J317,0)</f>
        <v>0</v>
      </c>
      <c r="BJ317" s="14" t="s">
        <v>80</v>
      </c>
      <c r="BK317" s="229">
        <f>ROUND(I317*H317,2)</f>
        <v>21300</v>
      </c>
      <c r="BL317" s="14" t="s">
        <v>345</v>
      </c>
      <c r="BM317" s="228" t="s">
        <v>2867</v>
      </c>
    </row>
    <row r="318" s="2" customFormat="1" ht="16.5" customHeight="1">
      <c r="A318" s="29"/>
      <c r="B318" s="30"/>
      <c r="C318" s="217" t="s">
        <v>1342</v>
      </c>
      <c r="D318" s="217" t="s">
        <v>284</v>
      </c>
      <c r="E318" s="218" t="s">
        <v>2868</v>
      </c>
      <c r="F318" s="219" t="s">
        <v>2869</v>
      </c>
      <c r="G318" s="220" t="s">
        <v>1417</v>
      </c>
      <c r="H318" s="221">
        <v>1</v>
      </c>
      <c r="I318" s="222">
        <v>3500</v>
      </c>
      <c r="J318" s="222">
        <f>ROUND(I318*H318,2)</f>
        <v>3500</v>
      </c>
      <c r="K318" s="223"/>
      <c r="L318" s="35"/>
      <c r="M318" s="224" t="s">
        <v>1</v>
      </c>
      <c r="N318" s="225" t="s">
        <v>38</v>
      </c>
      <c r="O318" s="226">
        <v>0</v>
      </c>
      <c r="P318" s="226">
        <f>O318*H318</f>
        <v>0</v>
      </c>
      <c r="Q318" s="226">
        <v>0.20000000000000001</v>
      </c>
      <c r="R318" s="226">
        <f>Q318*H318</f>
        <v>0.20000000000000001</v>
      </c>
      <c r="S318" s="226">
        <v>0</v>
      </c>
      <c r="T318" s="227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228" t="s">
        <v>345</v>
      </c>
      <c r="AT318" s="228" t="s">
        <v>284</v>
      </c>
      <c r="AU318" s="228" t="s">
        <v>82</v>
      </c>
      <c r="AY318" s="14" t="s">
        <v>282</v>
      </c>
      <c r="BE318" s="229">
        <f>IF(N318="základní",J318,0)</f>
        <v>3500</v>
      </c>
      <c r="BF318" s="229">
        <f>IF(N318="snížená",J318,0)</f>
        <v>0</v>
      </c>
      <c r="BG318" s="229">
        <f>IF(N318="zákl. přenesená",J318,0)</f>
        <v>0</v>
      </c>
      <c r="BH318" s="229">
        <f>IF(N318="sníž. přenesená",J318,0)</f>
        <v>0</v>
      </c>
      <c r="BI318" s="229">
        <f>IF(N318="nulová",J318,0)</f>
        <v>0</v>
      </c>
      <c r="BJ318" s="14" t="s">
        <v>80</v>
      </c>
      <c r="BK318" s="229">
        <f>ROUND(I318*H318,2)</f>
        <v>3500</v>
      </c>
      <c r="BL318" s="14" t="s">
        <v>345</v>
      </c>
      <c r="BM318" s="228" t="s">
        <v>999</v>
      </c>
    </row>
    <row r="319" s="2" customFormat="1" ht="16.5" customHeight="1">
      <c r="A319" s="29"/>
      <c r="B319" s="30"/>
      <c r="C319" s="217" t="s">
        <v>1343</v>
      </c>
      <c r="D319" s="217" t="s">
        <v>284</v>
      </c>
      <c r="E319" s="218" t="s">
        <v>2870</v>
      </c>
      <c r="F319" s="219" t="s">
        <v>2871</v>
      </c>
      <c r="G319" s="220" t="s">
        <v>1417</v>
      </c>
      <c r="H319" s="221">
        <v>1</v>
      </c>
      <c r="I319" s="222">
        <v>22000</v>
      </c>
      <c r="J319" s="222">
        <f>ROUND(I319*H319,2)</f>
        <v>22000</v>
      </c>
      <c r="K319" s="223"/>
      <c r="L319" s="35"/>
      <c r="M319" s="224" t="s">
        <v>1</v>
      </c>
      <c r="N319" s="225" t="s">
        <v>38</v>
      </c>
      <c r="O319" s="226">
        <v>0</v>
      </c>
      <c r="P319" s="226">
        <f>O319*H319</f>
        <v>0</v>
      </c>
      <c r="Q319" s="226">
        <v>0.20000000000000001</v>
      </c>
      <c r="R319" s="226">
        <f>Q319*H319</f>
        <v>0.20000000000000001</v>
      </c>
      <c r="S319" s="226">
        <v>0</v>
      </c>
      <c r="T319" s="227">
        <f>S319*H319</f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228" t="s">
        <v>345</v>
      </c>
      <c r="AT319" s="228" t="s">
        <v>284</v>
      </c>
      <c r="AU319" s="228" t="s">
        <v>82</v>
      </c>
      <c r="AY319" s="14" t="s">
        <v>282</v>
      </c>
      <c r="BE319" s="229">
        <f>IF(N319="základní",J319,0)</f>
        <v>22000</v>
      </c>
      <c r="BF319" s="229">
        <f>IF(N319="snížená",J319,0)</f>
        <v>0</v>
      </c>
      <c r="BG319" s="229">
        <f>IF(N319="zákl. přenesená",J319,0)</f>
        <v>0</v>
      </c>
      <c r="BH319" s="229">
        <f>IF(N319="sníž. přenesená",J319,0)</f>
        <v>0</v>
      </c>
      <c r="BI319" s="229">
        <f>IF(N319="nulová",J319,0)</f>
        <v>0</v>
      </c>
      <c r="BJ319" s="14" t="s">
        <v>80</v>
      </c>
      <c r="BK319" s="229">
        <f>ROUND(I319*H319,2)</f>
        <v>22000</v>
      </c>
      <c r="BL319" s="14" t="s">
        <v>345</v>
      </c>
      <c r="BM319" s="228" t="s">
        <v>1333</v>
      </c>
    </row>
    <row r="320" s="2" customFormat="1" ht="21.75" customHeight="1">
      <c r="A320" s="29"/>
      <c r="B320" s="30"/>
      <c r="C320" s="217" t="s">
        <v>1344</v>
      </c>
      <c r="D320" s="217" t="s">
        <v>284</v>
      </c>
      <c r="E320" s="218" t="s">
        <v>2872</v>
      </c>
      <c r="F320" s="219" t="s">
        <v>2873</v>
      </c>
      <c r="G320" s="220" t="s">
        <v>429</v>
      </c>
      <c r="H320" s="221">
        <v>0.52900000000000003</v>
      </c>
      <c r="I320" s="222">
        <v>1120</v>
      </c>
      <c r="J320" s="222">
        <f>ROUND(I320*H320,2)</f>
        <v>592.48000000000002</v>
      </c>
      <c r="K320" s="223"/>
      <c r="L320" s="35"/>
      <c r="M320" s="224" t="s">
        <v>1</v>
      </c>
      <c r="N320" s="225" t="s">
        <v>38</v>
      </c>
      <c r="O320" s="226">
        <v>2.4060000000000001</v>
      </c>
      <c r="P320" s="226">
        <f>O320*H320</f>
        <v>1.2727740000000001</v>
      </c>
      <c r="Q320" s="226">
        <v>0</v>
      </c>
      <c r="R320" s="226">
        <f>Q320*H320</f>
        <v>0</v>
      </c>
      <c r="S320" s="226">
        <v>0</v>
      </c>
      <c r="T320" s="227">
        <f>S320*H320</f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228" t="s">
        <v>345</v>
      </c>
      <c r="AT320" s="228" t="s">
        <v>284</v>
      </c>
      <c r="AU320" s="228" t="s">
        <v>82</v>
      </c>
      <c r="AY320" s="14" t="s">
        <v>282</v>
      </c>
      <c r="BE320" s="229">
        <f>IF(N320="základní",J320,0)</f>
        <v>592.48000000000002</v>
      </c>
      <c r="BF320" s="229">
        <f>IF(N320="snížená",J320,0)</f>
        <v>0</v>
      </c>
      <c r="BG320" s="229">
        <f>IF(N320="zákl. přenesená",J320,0)</f>
        <v>0</v>
      </c>
      <c r="BH320" s="229">
        <f>IF(N320="sníž. přenesená",J320,0)</f>
        <v>0</v>
      </c>
      <c r="BI320" s="229">
        <f>IF(N320="nulová",J320,0)</f>
        <v>0</v>
      </c>
      <c r="BJ320" s="14" t="s">
        <v>80</v>
      </c>
      <c r="BK320" s="229">
        <f>ROUND(I320*H320,2)</f>
        <v>592.48000000000002</v>
      </c>
      <c r="BL320" s="14" t="s">
        <v>345</v>
      </c>
      <c r="BM320" s="228" t="s">
        <v>2874</v>
      </c>
    </row>
    <row r="321" s="12" customFormat="1" ht="22.8" customHeight="1">
      <c r="A321" s="12"/>
      <c r="B321" s="202"/>
      <c r="C321" s="203"/>
      <c r="D321" s="204" t="s">
        <v>72</v>
      </c>
      <c r="E321" s="215" t="s">
        <v>2875</v>
      </c>
      <c r="F321" s="215" t="s">
        <v>2876</v>
      </c>
      <c r="G321" s="203"/>
      <c r="H321" s="203"/>
      <c r="I321" s="203"/>
      <c r="J321" s="216">
        <f>BK321</f>
        <v>14917.58</v>
      </c>
      <c r="K321" s="203"/>
      <c r="L321" s="207"/>
      <c r="M321" s="208"/>
      <c r="N321" s="209"/>
      <c r="O321" s="209"/>
      <c r="P321" s="210">
        <f>SUM(P322:P326)</f>
        <v>3.2903690000000001</v>
      </c>
      <c r="Q321" s="209"/>
      <c r="R321" s="210">
        <f>SUM(R322:R326)</f>
        <v>0.053370000000000008</v>
      </c>
      <c r="S321" s="209"/>
      <c r="T321" s="211">
        <f>SUM(T322:T326)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12" t="s">
        <v>82</v>
      </c>
      <c r="AT321" s="213" t="s">
        <v>72</v>
      </c>
      <c r="AU321" s="213" t="s">
        <v>80</v>
      </c>
      <c r="AY321" s="212" t="s">
        <v>282</v>
      </c>
      <c r="BK321" s="214">
        <f>SUM(BK322:BK326)</f>
        <v>14917.58</v>
      </c>
    </row>
    <row r="322" s="2" customFormat="1" ht="21.75" customHeight="1">
      <c r="A322" s="29"/>
      <c r="B322" s="30"/>
      <c r="C322" s="217" t="s">
        <v>1345</v>
      </c>
      <c r="D322" s="217" t="s">
        <v>284</v>
      </c>
      <c r="E322" s="218" t="s">
        <v>2877</v>
      </c>
      <c r="F322" s="219" t="s">
        <v>2878</v>
      </c>
      <c r="G322" s="220" t="s">
        <v>2452</v>
      </c>
      <c r="H322" s="221">
        <v>1</v>
      </c>
      <c r="I322" s="222">
        <v>5880</v>
      </c>
      <c r="J322" s="222">
        <f>ROUND(I322*H322,2)</f>
        <v>5880</v>
      </c>
      <c r="K322" s="223"/>
      <c r="L322" s="35"/>
      <c r="M322" s="224" t="s">
        <v>1</v>
      </c>
      <c r="N322" s="225" t="s">
        <v>38</v>
      </c>
      <c r="O322" s="226">
        <v>1.3999999999999999</v>
      </c>
      <c r="P322" s="226">
        <f>O322*H322</f>
        <v>1.3999999999999999</v>
      </c>
      <c r="Q322" s="226">
        <v>0.02894</v>
      </c>
      <c r="R322" s="226">
        <f>Q322*H322</f>
        <v>0.02894</v>
      </c>
      <c r="S322" s="226">
        <v>0</v>
      </c>
      <c r="T322" s="227">
        <f>S322*H322</f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228" t="s">
        <v>345</v>
      </c>
      <c r="AT322" s="228" t="s">
        <v>284</v>
      </c>
      <c r="AU322" s="228" t="s">
        <v>82</v>
      </c>
      <c r="AY322" s="14" t="s">
        <v>282</v>
      </c>
      <c r="BE322" s="229">
        <f>IF(N322="základní",J322,0)</f>
        <v>5880</v>
      </c>
      <c r="BF322" s="229">
        <f>IF(N322="snížená",J322,0)</f>
        <v>0</v>
      </c>
      <c r="BG322" s="229">
        <f>IF(N322="zákl. přenesená",J322,0)</f>
        <v>0</v>
      </c>
      <c r="BH322" s="229">
        <f>IF(N322="sníž. přenesená",J322,0)</f>
        <v>0</v>
      </c>
      <c r="BI322" s="229">
        <f>IF(N322="nulová",J322,0)</f>
        <v>0</v>
      </c>
      <c r="BJ322" s="14" t="s">
        <v>80</v>
      </c>
      <c r="BK322" s="229">
        <f>ROUND(I322*H322,2)</f>
        <v>5880</v>
      </c>
      <c r="BL322" s="14" t="s">
        <v>345</v>
      </c>
      <c r="BM322" s="228" t="s">
        <v>1341</v>
      </c>
    </row>
    <row r="323" s="2" customFormat="1" ht="21.75" customHeight="1">
      <c r="A323" s="29"/>
      <c r="B323" s="30"/>
      <c r="C323" s="217" t="s">
        <v>1349</v>
      </c>
      <c r="D323" s="217" t="s">
        <v>284</v>
      </c>
      <c r="E323" s="218" t="s">
        <v>2879</v>
      </c>
      <c r="F323" s="219" t="s">
        <v>2880</v>
      </c>
      <c r="G323" s="220" t="s">
        <v>2452</v>
      </c>
      <c r="H323" s="221">
        <v>1</v>
      </c>
      <c r="I323" s="222">
        <v>3560</v>
      </c>
      <c r="J323" s="222">
        <f>ROUND(I323*H323,2)</f>
        <v>3560</v>
      </c>
      <c r="K323" s="223"/>
      <c r="L323" s="35"/>
      <c r="M323" s="224" t="s">
        <v>1</v>
      </c>
      <c r="N323" s="225" t="s">
        <v>38</v>
      </c>
      <c r="O323" s="226">
        <v>1.1000000000000001</v>
      </c>
      <c r="P323" s="226">
        <f>O323*H323</f>
        <v>1.1000000000000001</v>
      </c>
      <c r="Q323" s="226">
        <v>0.01197</v>
      </c>
      <c r="R323" s="226">
        <f>Q323*H323</f>
        <v>0.01197</v>
      </c>
      <c r="S323" s="226">
        <v>0</v>
      </c>
      <c r="T323" s="227">
        <f>S323*H323</f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228" t="s">
        <v>345</v>
      </c>
      <c r="AT323" s="228" t="s">
        <v>284</v>
      </c>
      <c r="AU323" s="228" t="s">
        <v>82</v>
      </c>
      <c r="AY323" s="14" t="s">
        <v>282</v>
      </c>
      <c r="BE323" s="229">
        <f>IF(N323="základní",J323,0)</f>
        <v>3560</v>
      </c>
      <c r="BF323" s="229">
        <f>IF(N323="snížená",J323,0)</f>
        <v>0</v>
      </c>
      <c r="BG323" s="229">
        <f>IF(N323="zákl. přenesená",J323,0)</f>
        <v>0</v>
      </c>
      <c r="BH323" s="229">
        <f>IF(N323="sníž. přenesená",J323,0)</f>
        <v>0</v>
      </c>
      <c r="BI323" s="229">
        <f>IF(N323="nulová",J323,0)</f>
        <v>0</v>
      </c>
      <c r="BJ323" s="14" t="s">
        <v>80</v>
      </c>
      <c r="BK323" s="229">
        <f>ROUND(I323*H323,2)</f>
        <v>3560</v>
      </c>
      <c r="BL323" s="14" t="s">
        <v>345</v>
      </c>
      <c r="BM323" s="228" t="s">
        <v>1343</v>
      </c>
    </row>
    <row r="324" s="2" customFormat="1" ht="21.75" customHeight="1">
      <c r="A324" s="29"/>
      <c r="B324" s="30"/>
      <c r="C324" s="217" t="s">
        <v>1353</v>
      </c>
      <c r="D324" s="217" t="s">
        <v>284</v>
      </c>
      <c r="E324" s="218" t="s">
        <v>2881</v>
      </c>
      <c r="F324" s="219" t="s">
        <v>2882</v>
      </c>
      <c r="G324" s="220" t="s">
        <v>2452</v>
      </c>
      <c r="H324" s="221">
        <v>1</v>
      </c>
      <c r="I324" s="222">
        <v>3630</v>
      </c>
      <c r="J324" s="222">
        <f>ROUND(I324*H324,2)</f>
        <v>3630</v>
      </c>
      <c r="K324" s="223"/>
      <c r="L324" s="35"/>
      <c r="M324" s="224" t="s">
        <v>1</v>
      </c>
      <c r="N324" s="225" t="s">
        <v>38</v>
      </c>
      <c r="O324" s="226">
        <v>0.50700000000000001</v>
      </c>
      <c r="P324" s="226">
        <f>O324*H324</f>
        <v>0.50700000000000001</v>
      </c>
      <c r="Q324" s="226">
        <v>0.010659999999999999</v>
      </c>
      <c r="R324" s="226">
        <f>Q324*H324</f>
        <v>0.010659999999999999</v>
      </c>
      <c r="S324" s="226">
        <v>0</v>
      </c>
      <c r="T324" s="227">
        <f>S324*H324</f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228" t="s">
        <v>345</v>
      </c>
      <c r="AT324" s="228" t="s">
        <v>284</v>
      </c>
      <c r="AU324" s="228" t="s">
        <v>82</v>
      </c>
      <c r="AY324" s="14" t="s">
        <v>282</v>
      </c>
      <c r="BE324" s="229">
        <f>IF(N324="základní",J324,0)</f>
        <v>3630</v>
      </c>
      <c r="BF324" s="229">
        <f>IF(N324="snížená",J324,0)</f>
        <v>0</v>
      </c>
      <c r="BG324" s="229">
        <f>IF(N324="zákl. přenesená",J324,0)</f>
        <v>0</v>
      </c>
      <c r="BH324" s="229">
        <f>IF(N324="sníž. přenesená",J324,0)</f>
        <v>0</v>
      </c>
      <c r="BI324" s="229">
        <f>IF(N324="nulová",J324,0)</f>
        <v>0</v>
      </c>
      <c r="BJ324" s="14" t="s">
        <v>80</v>
      </c>
      <c r="BK324" s="229">
        <f>ROUND(I324*H324,2)</f>
        <v>3630</v>
      </c>
      <c r="BL324" s="14" t="s">
        <v>345</v>
      </c>
      <c r="BM324" s="228" t="s">
        <v>2883</v>
      </c>
    </row>
    <row r="325" s="2" customFormat="1" ht="21.75" customHeight="1">
      <c r="A325" s="29"/>
      <c r="B325" s="30"/>
      <c r="C325" s="217" t="s">
        <v>1357</v>
      </c>
      <c r="D325" s="217" t="s">
        <v>284</v>
      </c>
      <c r="E325" s="218" t="s">
        <v>2884</v>
      </c>
      <c r="F325" s="219" t="s">
        <v>2885</v>
      </c>
      <c r="G325" s="220" t="s">
        <v>2452</v>
      </c>
      <c r="H325" s="221">
        <v>1</v>
      </c>
      <c r="I325" s="222">
        <v>1810</v>
      </c>
      <c r="J325" s="222">
        <f>ROUND(I325*H325,2)</f>
        <v>1810</v>
      </c>
      <c r="K325" s="223"/>
      <c r="L325" s="35"/>
      <c r="M325" s="224" t="s">
        <v>1</v>
      </c>
      <c r="N325" s="225" t="s">
        <v>38</v>
      </c>
      <c r="O325" s="226">
        <v>0.20000000000000001</v>
      </c>
      <c r="P325" s="226">
        <f>O325*H325</f>
        <v>0.20000000000000001</v>
      </c>
      <c r="Q325" s="226">
        <v>0.0018</v>
      </c>
      <c r="R325" s="226">
        <f>Q325*H325</f>
        <v>0.0018</v>
      </c>
      <c r="S325" s="226">
        <v>0</v>
      </c>
      <c r="T325" s="227">
        <f>S325*H325</f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228" t="s">
        <v>345</v>
      </c>
      <c r="AT325" s="228" t="s">
        <v>284</v>
      </c>
      <c r="AU325" s="228" t="s">
        <v>82</v>
      </c>
      <c r="AY325" s="14" t="s">
        <v>282</v>
      </c>
      <c r="BE325" s="229">
        <f>IF(N325="základní",J325,0)</f>
        <v>1810</v>
      </c>
      <c r="BF325" s="229">
        <f>IF(N325="snížená",J325,0)</f>
        <v>0</v>
      </c>
      <c r="BG325" s="229">
        <f>IF(N325="zákl. přenesená",J325,0)</f>
        <v>0</v>
      </c>
      <c r="BH325" s="229">
        <f>IF(N325="sníž. přenesená",J325,0)</f>
        <v>0</v>
      </c>
      <c r="BI325" s="229">
        <f>IF(N325="nulová",J325,0)</f>
        <v>0</v>
      </c>
      <c r="BJ325" s="14" t="s">
        <v>80</v>
      </c>
      <c r="BK325" s="229">
        <f>ROUND(I325*H325,2)</f>
        <v>1810</v>
      </c>
      <c r="BL325" s="14" t="s">
        <v>345</v>
      </c>
      <c r="BM325" s="228" t="s">
        <v>1345</v>
      </c>
    </row>
    <row r="326" s="2" customFormat="1" ht="21.75" customHeight="1">
      <c r="A326" s="29"/>
      <c r="B326" s="30"/>
      <c r="C326" s="217" t="s">
        <v>1361</v>
      </c>
      <c r="D326" s="217" t="s">
        <v>284</v>
      </c>
      <c r="E326" s="218" t="s">
        <v>2886</v>
      </c>
      <c r="F326" s="219" t="s">
        <v>2887</v>
      </c>
      <c r="G326" s="220" t="s">
        <v>429</v>
      </c>
      <c r="H326" s="221">
        <v>0.052999999999999998</v>
      </c>
      <c r="I326" s="222">
        <v>709</v>
      </c>
      <c r="J326" s="222">
        <f>ROUND(I326*H326,2)</f>
        <v>37.579999999999998</v>
      </c>
      <c r="K326" s="223"/>
      <c r="L326" s="35"/>
      <c r="M326" s="224" t="s">
        <v>1</v>
      </c>
      <c r="N326" s="225" t="s">
        <v>38</v>
      </c>
      <c r="O326" s="226">
        <v>1.573</v>
      </c>
      <c r="P326" s="226">
        <f>O326*H326</f>
        <v>0.083368999999999999</v>
      </c>
      <c r="Q326" s="226">
        <v>0</v>
      </c>
      <c r="R326" s="226">
        <f>Q326*H326</f>
        <v>0</v>
      </c>
      <c r="S326" s="226">
        <v>0</v>
      </c>
      <c r="T326" s="227">
        <f>S326*H326</f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228" t="s">
        <v>345</v>
      </c>
      <c r="AT326" s="228" t="s">
        <v>284</v>
      </c>
      <c r="AU326" s="228" t="s">
        <v>82</v>
      </c>
      <c r="AY326" s="14" t="s">
        <v>282</v>
      </c>
      <c r="BE326" s="229">
        <f>IF(N326="základní",J326,0)</f>
        <v>37.579999999999998</v>
      </c>
      <c r="BF326" s="229">
        <f>IF(N326="snížená",J326,0)</f>
        <v>0</v>
      </c>
      <c r="BG326" s="229">
        <f>IF(N326="zákl. přenesená",J326,0)</f>
        <v>0</v>
      </c>
      <c r="BH326" s="229">
        <f>IF(N326="sníž. přenesená",J326,0)</f>
        <v>0</v>
      </c>
      <c r="BI326" s="229">
        <f>IF(N326="nulová",J326,0)</f>
        <v>0</v>
      </c>
      <c r="BJ326" s="14" t="s">
        <v>80</v>
      </c>
      <c r="BK326" s="229">
        <f>ROUND(I326*H326,2)</f>
        <v>37.579999999999998</v>
      </c>
      <c r="BL326" s="14" t="s">
        <v>345</v>
      </c>
      <c r="BM326" s="228" t="s">
        <v>2888</v>
      </c>
    </row>
    <row r="327" s="12" customFormat="1" ht="22.8" customHeight="1">
      <c r="A327" s="12"/>
      <c r="B327" s="202"/>
      <c r="C327" s="203"/>
      <c r="D327" s="204" t="s">
        <v>72</v>
      </c>
      <c r="E327" s="215" t="s">
        <v>2889</v>
      </c>
      <c r="F327" s="215" t="s">
        <v>2890</v>
      </c>
      <c r="G327" s="203"/>
      <c r="H327" s="203"/>
      <c r="I327" s="203"/>
      <c r="J327" s="216">
        <f>BK327</f>
        <v>87702.119999999995</v>
      </c>
      <c r="K327" s="203"/>
      <c r="L327" s="207"/>
      <c r="M327" s="208"/>
      <c r="N327" s="209"/>
      <c r="O327" s="209"/>
      <c r="P327" s="210">
        <f>SUM(P328:P336)</f>
        <v>142.87961399999998</v>
      </c>
      <c r="Q327" s="209"/>
      <c r="R327" s="210">
        <f>SUM(R328:R336)</f>
        <v>1.7137752200000003</v>
      </c>
      <c r="S327" s="209"/>
      <c r="T327" s="211">
        <f>SUM(T328:T336)</f>
        <v>0</v>
      </c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R327" s="212" t="s">
        <v>82</v>
      </c>
      <c r="AT327" s="213" t="s">
        <v>72</v>
      </c>
      <c r="AU327" s="213" t="s">
        <v>80</v>
      </c>
      <c r="AY327" s="212" t="s">
        <v>282</v>
      </c>
      <c r="BK327" s="214">
        <f>SUM(BK328:BK336)</f>
        <v>87702.119999999995</v>
      </c>
    </row>
    <row r="328" s="2" customFormat="1" ht="21.75" customHeight="1">
      <c r="A328" s="29"/>
      <c r="B328" s="30"/>
      <c r="C328" s="217" t="s">
        <v>1365</v>
      </c>
      <c r="D328" s="217" t="s">
        <v>284</v>
      </c>
      <c r="E328" s="218" t="s">
        <v>2891</v>
      </c>
      <c r="F328" s="219" t="s">
        <v>2892</v>
      </c>
      <c r="G328" s="220" t="s">
        <v>322</v>
      </c>
      <c r="H328" s="221">
        <v>308.39999999999998</v>
      </c>
      <c r="I328" s="222">
        <v>158</v>
      </c>
      <c r="J328" s="222">
        <f>ROUND(I328*H328,2)</f>
        <v>48727.199999999997</v>
      </c>
      <c r="K328" s="223"/>
      <c r="L328" s="35"/>
      <c r="M328" s="224" t="s">
        <v>1</v>
      </c>
      <c r="N328" s="225" t="s">
        <v>38</v>
      </c>
      <c r="O328" s="226">
        <v>0.35399999999999998</v>
      </c>
      <c r="P328" s="226">
        <f>O328*H328</f>
        <v>109.17359999999998</v>
      </c>
      <c r="Q328" s="226">
        <v>0</v>
      </c>
      <c r="R328" s="226">
        <f>Q328*H328</f>
        <v>0</v>
      </c>
      <c r="S328" s="226">
        <v>0</v>
      </c>
      <c r="T328" s="227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228" t="s">
        <v>345</v>
      </c>
      <c r="AT328" s="228" t="s">
        <v>284</v>
      </c>
      <c r="AU328" s="228" t="s">
        <v>82</v>
      </c>
      <c r="AY328" s="14" t="s">
        <v>282</v>
      </c>
      <c r="BE328" s="229">
        <f>IF(N328="základní",J328,0)</f>
        <v>48727.199999999997</v>
      </c>
      <c r="BF328" s="229">
        <f>IF(N328="snížená",J328,0)</f>
        <v>0</v>
      </c>
      <c r="BG328" s="229">
        <f>IF(N328="zákl. přenesená",J328,0)</f>
        <v>0</v>
      </c>
      <c r="BH328" s="229">
        <f>IF(N328="sníž. přenesená",J328,0)</f>
        <v>0</v>
      </c>
      <c r="BI328" s="229">
        <f>IF(N328="nulová",J328,0)</f>
        <v>0</v>
      </c>
      <c r="BJ328" s="14" t="s">
        <v>80</v>
      </c>
      <c r="BK328" s="229">
        <f>ROUND(I328*H328,2)</f>
        <v>48727.199999999997</v>
      </c>
      <c r="BL328" s="14" t="s">
        <v>345</v>
      </c>
      <c r="BM328" s="228" t="s">
        <v>2893</v>
      </c>
    </row>
    <row r="329" s="2" customFormat="1" ht="21.75" customHeight="1">
      <c r="A329" s="29"/>
      <c r="B329" s="30"/>
      <c r="C329" s="217" t="s">
        <v>1369</v>
      </c>
      <c r="D329" s="217" t="s">
        <v>284</v>
      </c>
      <c r="E329" s="218" t="s">
        <v>2894</v>
      </c>
      <c r="F329" s="219" t="s">
        <v>2895</v>
      </c>
      <c r="G329" s="220" t="s">
        <v>322</v>
      </c>
      <c r="H329" s="221">
        <v>25</v>
      </c>
      <c r="I329" s="222">
        <v>201</v>
      </c>
      <c r="J329" s="222">
        <f>ROUND(I329*H329,2)</f>
        <v>5025</v>
      </c>
      <c r="K329" s="223"/>
      <c r="L329" s="35"/>
      <c r="M329" s="224" t="s">
        <v>1</v>
      </c>
      <c r="N329" s="225" t="s">
        <v>38</v>
      </c>
      <c r="O329" s="226">
        <v>0.45400000000000001</v>
      </c>
      <c r="P329" s="226">
        <f>O329*H329</f>
        <v>11.35</v>
      </c>
      <c r="Q329" s="226">
        <v>0</v>
      </c>
      <c r="R329" s="226">
        <f>Q329*H329</f>
        <v>0</v>
      </c>
      <c r="S329" s="226">
        <v>0</v>
      </c>
      <c r="T329" s="227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228" t="s">
        <v>345</v>
      </c>
      <c r="AT329" s="228" t="s">
        <v>284</v>
      </c>
      <c r="AU329" s="228" t="s">
        <v>82</v>
      </c>
      <c r="AY329" s="14" t="s">
        <v>282</v>
      </c>
      <c r="BE329" s="229">
        <f>IF(N329="základní",J329,0)</f>
        <v>5025</v>
      </c>
      <c r="BF329" s="229">
        <f>IF(N329="snížená",J329,0)</f>
        <v>0</v>
      </c>
      <c r="BG329" s="229">
        <f>IF(N329="zákl. přenesená",J329,0)</f>
        <v>0</v>
      </c>
      <c r="BH329" s="229">
        <f>IF(N329="sníž. přenesená",J329,0)</f>
        <v>0</v>
      </c>
      <c r="BI329" s="229">
        <f>IF(N329="nulová",J329,0)</f>
        <v>0</v>
      </c>
      <c r="BJ329" s="14" t="s">
        <v>80</v>
      </c>
      <c r="BK329" s="229">
        <f>ROUND(I329*H329,2)</f>
        <v>5025</v>
      </c>
      <c r="BL329" s="14" t="s">
        <v>345</v>
      </c>
      <c r="BM329" s="228" t="s">
        <v>2896</v>
      </c>
    </row>
    <row r="330" s="2" customFormat="1" ht="21.75" customHeight="1">
      <c r="A330" s="29"/>
      <c r="B330" s="30"/>
      <c r="C330" s="230" t="s">
        <v>1373</v>
      </c>
      <c r="D330" s="230" t="s">
        <v>378</v>
      </c>
      <c r="E330" s="231" t="s">
        <v>2897</v>
      </c>
      <c r="F330" s="232" t="s">
        <v>2898</v>
      </c>
      <c r="G330" s="233" t="s">
        <v>356</v>
      </c>
      <c r="H330" s="234">
        <v>1.2729999999999999</v>
      </c>
      <c r="I330" s="235">
        <v>4770</v>
      </c>
      <c r="J330" s="235">
        <f>ROUND(I330*H330,2)</f>
        <v>6072.21</v>
      </c>
      <c r="K330" s="236"/>
      <c r="L330" s="237"/>
      <c r="M330" s="238" t="s">
        <v>1</v>
      </c>
      <c r="N330" s="239" t="s">
        <v>38</v>
      </c>
      <c r="O330" s="226">
        <v>0</v>
      </c>
      <c r="P330" s="226">
        <f>O330*H330</f>
        <v>0</v>
      </c>
      <c r="Q330" s="226">
        <v>0.55000000000000004</v>
      </c>
      <c r="R330" s="226">
        <f>Q330*H330</f>
        <v>0.70015000000000005</v>
      </c>
      <c r="S330" s="226">
        <v>0</v>
      </c>
      <c r="T330" s="227">
        <f>S330*H330</f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228" t="s">
        <v>410</v>
      </c>
      <c r="AT330" s="228" t="s">
        <v>378</v>
      </c>
      <c r="AU330" s="228" t="s">
        <v>82</v>
      </c>
      <c r="AY330" s="14" t="s">
        <v>282</v>
      </c>
      <c r="BE330" s="229">
        <f>IF(N330="základní",J330,0)</f>
        <v>6072.21</v>
      </c>
      <c r="BF330" s="229">
        <f>IF(N330="snížená",J330,0)</f>
        <v>0</v>
      </c>
      <c r="BG330" s="229">
        <f>IF(N330="zákl. přenesená",J330,0)</f>
        <v>0</v>
      </c>
      <c r="BH330" s="229">
        <f>IF(N330="sníž. přenesená",J330,0)</f>
        <v>0</v>
      </c>
      <c r="BI330" s="229">
        <f>IF(N330="nulová",J330,0)</f>
        <v>0</v>
      </c>
      <c r="BJ330" s="14" t="s">
        <v>80</v>
      </c>
      <c r="BK330" s="229">
        <f>ROUND(I330*H330,2)</f>
        <v>6072.21</v>
      </c>
      <c r="BL330" s="14" t="s">
        <v>345</v>
      </c>
      <c r="BM330" s="228" t="s">
        <v>2899</v>
      </c>
    </row>
    <row r="331" s="2" customFormat="1" ht="21.75" customHeight="1">
      <c r="A331" s="29"/>
      <c r="B331" s="30"/>
      <c r="C331" s="230" t="s">
        <v>1377</v>
      </c>
      <c r="D331" s="230" t="s">
        <v>378</v>
      </c>
      <c r="E331" s="231" t="s">
        <v>2900</v>
      </c>
      <c r="F331" s="232" t="s">
        <v>2901</v>
      </c>
      <c r="G331" s="233" t="s">
        <v>356</v>
      </c>
      <c r="H331" s="234">
        <v>0.44</v>
      </c>
      <c r="I331" s="235">
        <v>6760</v>
      </c>
      <c r="J331" s="235">
        <f>ROUND(I331*H331,2)</f>
        <v>2974.4000000000001</v>
      </c>
      <c r="K331" s="236"/>
      <c r="L331" s="237"/>
      <c r="M331" s="238" t="s">
        <v>1</v>
      </c>
      <c r="N331" s="239" t="s">
        <v>38</v>
      </c>
      <c r="O331" s="226">
        <v>0</v>
      </c>
      <c r="P331" s="226">
        <f>O331*H331</f>
        <v>0</v>
      </c>
      <c r="Q331" s="226">
        <v>0.55000000000000004</v>
      </c>
      <c r="R331" s="226">
        <f>Q331*H331</f>
        <v>0.24200000000000002</v>
      </c>
      <c r="S331" s="226">
        <v>0</v>
      </c>
      <c r="T331" s="227">
        <f>S331*H331</f>
        <v>0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228" t="s">
        <v>410</v>
      </c>
      <c r="AT331" s="228" t="s">
        <v>378</v>
      </c>
      <c r="AU331" s="228" t="s">
        <v>82</v>
      </c>
      <c r="AY331" s="14" t="s">
        <v>282</v>
      </c>
      <c r="BE331" s="229">
        <f>IF(N331="základní",J331,0)</f>
        <v>2974.4000000000001</v>
      </c>
      <c r="BF331" s="229">
        <f>IF(N331="snížená",J331,0)</f>
        <v>0</v>
      </c>
      <c r="BG331" s="229">
        <f>IF(N331="zákl. přenesená",J331,0)</f>
        <v>0</v>
      </c>
      <c r="BH331" s="229">
        <f>IF(N331="sníž. přenesená",J331,0)</f>
        <v>0</v>
      </c>
      <c r="BI331" s="229">
        <f>IF(N331="nulová",J331,0)</f>
        <v>0</v>
      </c>
      <c r="BJ331" s="14" t="s">
        <v>80</v>
      </c>
      <c r="BK331" s="229">
        <f>ROUND(I331*H331,2)</f>
        <v>2974.4000000000001</v>
      </c>
      <c r="BL331" s="14" t="s">
        <v>345</v>
      </c>
      <c r="BM331" s="228" t="s">
        <v>2902</v>
      </c>
    </row>
    <row r="332" s="2" customFormat="1" ht="21.75" customHeight="1">
      <c r="A332" s="29"/>
      <c r="B332" s="30"/>
      <c r="C332" s="217" t="s">
        <v>1381</v>
      </c>
      <c r="D332" s="217" t="s">
        <v>284</v>
      </c>
      <c r="E332" s="218" t="s">
        <v>2903</v>
      </c>
      <c r="F332" s="219" t="s">
        <v>2904</v>
      </c>
      <c r="G332" s="220" t="s">
        <v>287</v>
      </c>
      <c r="H332" s="221">
        <v>113.68000000000001</v>
      </c>
      <c r="I332" s="222">
        <v>56.700000000000003</v>
      </c>
      <c r="J332" s="222">
        <f>ROUND(I332*H332,2)</f>
        <v>6445.6599999999999</v>
      </c>
      <c r="K332" s="223"/>
      <c r="L332" s="35"/>
      <c r="M332" s="224" t="s">
        <v>1</v>
      </c>
      <c r="N332" s="225" t="s">
        <v>38</v>
      </c>
      <c r="O332" s="226">
        <v>0.13500000000000001</v>
      </c>
      <c r="P332" s="226">
        <f>O332*H332</f>
        <v>15.346800000000002</v>
      </c>
      <c r="Q332" s="226">
        <v>0</v>
      </c>
      <c r="R332" s="226">
        <f>Q332*H332</f>
        <v>0</v>
      </c>
      <c r="S332" s="226">
        <v>0</v>
      </c>
      <c r="T332" s="227">
        <f>S332*H332</f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228" t="s">
        <v>345</v>
      </c>
      <c r="AT332" s="228" t="s">
        <v>284</v>
      </c>
      <c r="AU332" s="228" t="s">
        <v>82</v>
      </c>
      <c r="AY332" s="14" t="s">
        <v>282</v>
      </c>
      <c r="BE332" s="229">
        <f>IF(N332="základní",J332,0)</f>
        <v>6445.6599999999999</v>
      </c>
      <c r="BF332" s="229">
        <f>IF(N332="snížená",J332,0)</f>
        <v>0</v>
      </c>
      <c r="BG332" s="229">
        <f>IF(N332="zákl. přenesená",J332,0)</f>
        <v>0</v>
      </c>
      <c r="BH332" s="229">
        <f>IF(N332="sníž. přenesená",J332,0)</f>
        <v>0</v>
      </c>
      <c r="BI332" s="229">
        <f>IF(N332="nulová",J332,0)</f>
        <v>0</v>
      </c>
      <c r="BJ332" s="14" t="s">
        <v>80</v>
      </c>
      <c r="BK332" s="229">
        <f>ROUND(I332*H332,2)</f>
        <v>6445.6599999999999</v>
      </c>
      <c r="BL332" s="14" t="s">
        <v>345</v>
      </c>
      <c r="BM332" s="228" t="s">
        <v>2905</v>
      </c>
    </row>
    <row r="333" s="2" customFormat="1" ht="21.75" customHeight="1">
      <c r="A333" s="29"/>
      <c r="B333" s="30"/>
      <c r="C333" s="217" t="s">
        <v>1385</v>
      </c>
      <c r="D333" s="217" t="s">
        <v>284</v>
      </c>
      <c r="E333" s="218" t="s">
        <v>2906</v>
      </c>
      <c r="F333" s="219" t="s">
        <v>2907</v>
      </c>
      <c r="G333" s="220" t="s">
        <v>322</v>
      </c>
      <c r="H333" s="221">
        <v>133.59999999999999</v>
      </c>
      <c r="I333" s="222">
        <v>12.6</v>
      </c>
      <c r="J333" s="222">
        <f>ROUND(I333*H333,2)</f>
        <v>1683.3599999999999</v>
      </c>
      <c r="K333" s="223"/>
      <c r="L333" s="35"/>
      <c r="M333" s="224" t="s">
        <v>1</v>
      </c>
      <c r="N333" s="225" t="s">
        <v>38</v>
      </c>
      <c r="O333" s="226">
        <v>0.029999999999999999</v>
      </c>
      <c r="P333" s="226">
        <f>O333*H333</f>
        <v>4.008</v>
      </c>
      <c r="Q333" s="226">
        <v>0</v>
      </c>
      <c r="R333" s="226">
        <f>Q333*H333</f>
        <v>0</v>
      </c>
      <c r="S333" s="226">
        <v>0</v>
      </c>
      <c r="T333" s="227">
        <f>S333*H333</f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228" t="s">
        <v>345</v>
      </c>
      <c r="AT333" s="228" t="s">
        <v>284</v>
      </c>
      <c r="AU333" s="228" t="s">
        <v>82</v>
      </c>
      <c r="AY333" s="14" t="s">
        <v>282</v>
      </c>
      <c r="BE333" s="229">
        <f>IF(N333="základní",J333,0)</f>
        <v>1683.3599999999999</v>
      </c>
      <c r="BF333" s="229">
        <f>IF(N333="snížená",J333,0)</f>
        <v>0</v>
      </c>
      <c r="BG333" s="229">
        <f>IF(N333="zákl. přenesená",J333,0)</f>
        <v>0</v>
      </c>
      <c r="BH333" s="229">
        <f>IF(N333="sníž. přenesená",J333,0)</f>
        <v>0</v>
      </c>
      <c r="BI333" s="229">
        <f>IF(N333="nulová",J333,0)</f>
        <v>0</v>
      </c>
      <c r="BJ333" s="14" t="s">
        <v>80</v>
      </c>
      <c r="BK333" s="229">
        <f>ROUND(I333*H333,2)</f>
        <v>1683.3599999999999</v>
      </c>
      <c r="BL333" s="14" t="s">
        <v>345</v>
      </c>
      <c r="BM333" s="228" t="s">
        <v>2908</v>
      </c>
    </row>
    <row r="334" s="2" customFormat="1" ht="16.5" customHeight="1">
      <c r="A334" s="29"/>
      <c r="B334" s="30"/>
      <c r="C334" s="230" t="s">
        <v>1389</v>
      </c>
      <c r="D334" s="230" t="s">
        <v>378</v>
      </c>
      <c r="E334" s="231" t="s">
        <v>2909</v>
      </c>
      <c r="F334" s="232" t="s">
        <v>2910</v>
      </c>
      <c r="G334" s="233" t="s">
        <v>356</v>
      </c>
      <c r="H334" s="234">
        <v>1.169</v>
      </c>
      <c r="I334" s="235">
        <v>6230</v>
      </c>
      <c r="J334" s="235">
        <f>ROUND(I334*H334,2)</f>
        <v>7282.8699999999999</v>
      </c>
      <c r="K334" s="236"/>
      <c r="L334" s="237"/>
      <c r="M334" s="238" t="s">
        <v>1</v>
      </c>
      <c r="N334" s="239" t="s">
        <v>38</v>
      </c>
      <c r="O334" s="226">
        <v>0</v>
      </c>
      <c r="P334" s="226">
        <f>O334*H334</f>
        <v>0</v>
      </c>
      <c r="Q334" s="226">
        <v>0.55000000000000004</v>
      </c>
      <c r="R334" s="226">
        <f>Q334*H334</f>
        <v>0.64295000000000002</v>
      </c>
      <c r="S334" s="226">
        <v>0</v>
      </c>
      <c r="T334" s="227">
        <f>S334*H334</f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228" t="s">
        <v>410</v>
      </c>
      <c r="AT334" s="228" t="s">
        <v>378</v>
      </c>
      <c r="AU334" s="228" t="s">
        <v>82</v>
      </c>
      <c r="AY334" s="14" t="s">
        <v>282</v>
      </c>
      <c r="BE334" s="229">
        <f>IF(N334="základní",J334,0)</f>
        <v>7282.8699999999999</v>
      </c>
      <c r="BF334" s="229">
        <f>IF(N334="snížená",J334,0)</f>
        <v>0</v>
      </c>
      <c r="BG334" s="229">
        <f>IF(N334="zákl. přenesená",J334,0)</f>
        <v>0</v>
      </c>
      <c r="BH334" s="229">
        <f>IF(N334="sníž. přenesená",J334,0)</f>
        <v>0</v>
      </c>
      <c r="BI334" s="229">
        <f>IF(N334="nulová",J334,0)</f>
        <v>0</v>
      </c>
      <c r="BJ334" s="14" t="s">
        <v>80</v>
      </c>
      <c r="BK334" s="229">
        <f>ROUND(I334*H334,2)</f>
        <v>7282.8699999999999</v>
      </c>
      <c r="BL334" s="14" t="s">
        <v>345</v>
      </c>
      <c r="BM334" s="228" t="s">
        <v>2911</v>
      </c>
    </row>
    <row r="335" s="2" customFormat="1" ht="21.75" customHeight="1">
      <c r="A335" s="29"/>
      <c r="B335" s="30"/>
      <c r="C335" s="217" t="s">
        <v>1393</v>
      </c>
      <c r="D335" s="217" t="s">
        <v>284</v>
      </c>
      <c r="E335" s="218" t="s">
        <v>2912</v>
      </c>
      <c r="F335" s="219" t="s">
        <v>2913</v>
      </c>
      <c r="G335" s="220" t="s">
        <v>356</v>
      </c>
      <c r="H335" s="221">
        <v>5.5060000000000002</v>
      </c>
      <c r="I335" s="222">
        <v>1260</v>
      </c>
      <c r="J335" s="222">
        <f>ROUND(I335*H335,2)</f>
        <v>6937.5600000000004</v>
      </c>
      <c r="K335" s="223"/>
      <c r="L335" s="35"/>
      <c r="M335" s="224" t="s">
        <v>1</v>
      </c>
      <c r="N335" s="225" t="s">
        <v>38</v>
      </c>
      <c r="O335" s="226">
        <v>0</v>
      </c>
      <c r="P335" s="226">
        <f>O335*H335</f>
        <v>0</v>
      </c>
      <c r="Q335" s="226">
        <v>0.023369999999999998</v>
      </c>
      <c r="R335" s="226">
        <f>Q335*H335</f>
        <v>0.12867522000000001</v>
      </c>
      <c r="S335" s="226">
        <v>0</v>
      </c>
      <c r="T335" s="227">
        <f>S335*H335</f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228" t="s">
        <v>345</v>
      </c>
      <c r="AT335" s="228" t="s">
        <v>284</v>
      </c>
      <c r="AU335" s="228" t="s">
        <v>82</v>
      </c>
      <c r="AY335" s="14" t="s">
        <v>282</v>
      </c>
      <c r="BE335" s="229">
        <f>IF(N335="základní",J335,0)</f>
        <v>6937.5600000000004</v>
      </c>
      <c r="BF335" s="229">
        <f>IF(N335="snížená",J335,0)</f>
        <v>0</v>
      </c>
      <c r="BG335" s="229">
        <f>IF(N335="zákl. přenesená",J335,0)</f>
        <v>0</v>
      </c>
      <c r="BH335" s="229">
        <f>IF(N335="sníž. přenesená",J335,0)</f>
        <v>0</v>
      </c>
      <c r="BI335" s="229">
        <f>IF(N335="nulová",J335,0)</f>
        <v>0</v>
      </c>
      <c r="BJ335" s="14" t="s">
        <v>80</v>
      </c>
      <c r="BK335" s="229">
        <f>ROUND(I335*H335,2)</f>
        <v>6937.5600000000004</v>
      </c>
      <c r="BL335" s="14" t="s">
        <v>345</v>
      </c>
      <c r="BM335" s="228" t="s">
        <v>2914</v>
      </c>
    </row>
    <row r="336" s="2" customFormat="1" ht="21.75" customHeight="1">
      <c r="A336" s="29"/>
      <c r="B336" s="30"/>
      <c r="C336" s="217" t="s">
        <v>1397</v>
      </c>
      <c r="D336" s="217" t="s">
        <v>284</v>
      </c>
      <c r="E336" s="218" t="s">
        <v>2915</v>
      </c>
      <c r="F336" s="219" t="s">
        <v>2916</v>
      </c>
      <c r="G336" s="220" t="s">
        <v>429</v>
      </c>
      <c r="H336" s="221">
        <v>1.714</v>
      </c>
      <c r="I336" s="222">
        <v>1490</v>
      </c>
      <c r="J336" s="222">
        <f>ROUND(I336*H336,2)</f>
        <v>2553.8600000000001</v>
      </c>
      <c r="K336" s="223"/>
      <c r="L336" s="35"/>
      <c r="M336" s="224" t="s">
        <v>1</v>
      </c>
      <c r="N336" s="225" t="s">
        <v>38</v>
      </c>
      <c r="O336" s="226">
        <v>1.7509999999999999</v>
      </c>
      <c r="P336" s="226">
        <f>O336*H336</f>
        <v>3.0012139999999996</v>
      </c>
      <c r="Q336" s="226">
        <v>0</v>
      </c>
      <c r="R336" s="226">
        <f>Q336*H336</f>
        <v>0</v>
      </c>
      <c r="S336" s="226">
        <v>0</v>
      </c>
      <c r="T336" s="227">
        <f>S336*H336</f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228" t="s">
        <v>345</v>
      </c>
      <c r="AT336" s="228" t="s">
        <v>284</v>
      </c>
      <c r="AU336" s="228" t="s">
        <v>82</v>
      </c>
      <c r="AY336" s="14" t="s">
        <v>282</v>
      </c>
      <c r="BE336" s="229">
        <f>IF(N336="základní",J336,0)</f>
        <v>2553.8600000000001</v>
      </c>
      <c r="BF336" s="229">
        <f>IF(N336="snížená",J336,0)</f>
        <v>0</v>
      </c>
      <c r="BG336" s="229">
        <f>IF(N336="zákl. přenesená",J336,0)</f>
        <v>0</v>
      </c>
      <c r="BH336" s="229">
        <f>IF(N336="sníž. přenesená",J336,0)</f>
        <v>0</v>
      </c>
      <c r="BI336" s="229">
        <f>IF(N336="nulová",J336,0)</f>
        <v>0</v>
      </c>
      <c r="BJ336" s="14" t="s">
        <v>80</v>
      </c>
      <c r="BK336" s="229">
        <f>ROUND(I336*H336,2)</f>
        <v>2553.8600000000001</v>
      </c>
      <c r="BL336" s="14" t="s">
        <v>345</v>
      </c>
      <c r="BM336" s="228" t="s">
        <v>2917</v>
      </c>
    </row>
    <row r="337" s="12" customFormat="1" ht="22.8" customHeight="1">
      <c r="A337" s="12"/>
      <c r="B337" s="202"/>
      <c r="C337" s="203"/>
      <c r="D337" s="204" t="s">
        <v>72</v>
      </c>
      <c r="E337" s="215" t="s">
        <v>2918</v>
      </c>
      <c r="F337" s="215" t="s">
        <v>2919</v>
      </c>
      <c r="G337" s="203"/>
      <c r="H337" s="203"/>
      <c r="I337" s="203"/>
      <c r="J337" s="216">
        <f>BK337</f>
        <v>74181.389999999999</v>
      </c>
      <c r="K337" s="203"/>
      <c r="L337" s="207"/>
      <c r="M337" s="208"/>
      <c r="N337" s="209"/>
      <c r="O337" s="209"/>
      <c r="P337" s="210">
        <f>SUM(P338:P340)</f>
        <v>36.150344000000004</v>
      </c>
      <c r="Q337" s="209"/>
      <c r="R337" s="210">
        <f>SUM(R338:R340)</f>
        <v>0.91390000000000005</v>
      </c>
      <c r="S337" s="209"/>
      <c r="T337" s="211">
        <f>SUM(T338:T340)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12" t="s">
        <v>82</v>
      </c>
      <c r="AT337" s="213" t="s">
        <v>72</v>
      </c>
      <c r="AU337" s="213" t="s">
        <v>80</v>
      </c>
      <c r="AY337" s="212" t="s">
        <v>282</v>
      </c>
      <c r="BK337" s="214">
        <f>SUM(BK338:BK340)</f>
        <v>74181.389999999999</v>
      </c>
    </row>
    <row r="338" s="2" customFormat="1" ht="21.75" customHeight="1">
      <c r="A338" s="29"/>
      <c r="B338" s="30"/>
      <c r="C338" s="217" t="s">
        <v>1398</v>
      </c>
      <c r="D338" s="217" t="s">
        <v>284</v>
      </c>
      <c r="E338" s="218" t="s">
        <v>2920</v>
      </c>
      <c r="F338" s="219" t="s">
        <v>2921</v>
      </c>
      <c r="G338" s="220" t="s">
        <v>322</v>
      </c>
      <c r="H338" s="221">
        <v>91.390000000000001</v>
      </c>
      <c r="I338" s="222">
        <v>254</v>
      </c>
      <c r="J338" s="222">
        <f>ROUND(I338*H338,2)</f>
        <v>23213.060000000001</v>
      </c>
      <c r="K338" s="223"/>
      <c r="L338" s="35"/>
      <c r="M338" s="224" t="s">
        <v>1</v>
      </c>
      <c r="N338" s="225" t="s">
        <v>38</v>
      </c>
      <c r="O338" s="226">
        <v>0.38400000000000001</v>
      </c>
      <c r="P338" s="226">
        <f>O338*H338</f>
        <v>35.093760000000003</v>
      </c>
      <c r="Q338" s="226">
        <v>0</v>
      </c>
      <c r="R338" s="226">
        <f>Q338*H338</f>
        <v>0</v>
      </c>
      <c r="S338" s="226">
        <v>0</v>
      </c>
      <c r="T338" s="227">
        <f>S338*H338</f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228" t="s">
        <v>345</v>
      </c>
      <c r="AT338" s="228" t="s">
        <v>284</v>
      </c>
      <c r="AU338" s="228" t="s">
        <v>82</v>
      </c>
      <c r="AY338" s="14" t="s">
        <v>282</v>
      </c>
      <c r="BE338" s="229">
        <f>IF(N338="základní",J338,0)</f>
        <v>23213.060000000001</v>
      </c>
      <c r="BF338" s="229">
        <f>IF(N338="snížená",J338,0)</f>
        <v>0</v>
      </c>
      <c r="BG338" s="229">
        <f>IF(N338="zákl. přenesená",J338,0)</f>
        <v>0</v>
      </c>
      <c r="BH338" s="229">
        <f>IF(N338="sníž. přenesená",J338,0)</f>
        <v>0</v>
      </c>
      <c r="BI338" s="229">
        <f>IF(N338="nulová",J338,0)</f>
        <v>0</v>
      </c>
      <c r="BJ338" s="14" t="s">
        <v>80</v>
      </c>
      <c r="BK338" s="229">
        <f>ROUND(I338*H338,2)</f>
        <v>23213.060000000001</v>
      </c>
      <c r="BL338" s="14" t="s">
        <v>345</v>
      </c>
      <c r="BM338" s="228" t="s">
        <v>2922</v>
      </c>
    </row>
    <row r="339" s="2" customFormat="1" ht="21.75" customHeight="1">
      <c r="A339" s="29"/>
      <c r="B339" s="30"/>
      <c r="C339" s="230" t="s">
        <v>1402</v>
      </c>
      <c r="D339" s="230" t="s">
        <v>378</v>
      </c>
      <c r="E339" s="231" t="s">
        <v>2923</v>
      </c>
      <c r="F339" s="232" t="s">
        <v>2924</v>
      </c>
      <c r="G339" s="233" t="s">
        <v>322</v>
      </c>
      <c r="H339" s="234">
        <v>91.390000000000001</v>
      </c>
      <c r="I339" s="235">
        <v>545</v>
      </c>
      <c r="J339" s="235">
        <f>ROUND(I339*H339,2)</f>
        <v>49807.550000000003</v>
      </c>
      <c r="K339" s="236"/>
      <c r="L339" s="237"/>
      <c r="M339" s="238" t="s">
        <v>1</v>
      </c>
      <c r="N339" s="239" t="s">
        <v>38</v>
      </c>
      <c r="O339" s="226">
        <v>0</v>
      </c>
      <c r="P339" s="226">
        <f>O339*H339</f>
        <v>0</v>
      </c>
      <c r="Q339" s="226">
        <v>0.01</v>
      </c>
      <c r="R339" s="226">
        <f>Q339*H339</f>
        <v>0.91390000000000005</v>
      </c>
      <c r="S339" s="226">
        <v>0</v>
      </c>
      <c r="T339" s="227">
        <f>S339*H339</f>
        <v>0</v>
      </c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R339" s="228" t="s">
        <v>410</v>
      </c>
      <c r="AT339" s="228" t="s">
        <v>378</v>
      </c>
      <c r="AU339" s="228" t="s">
        <v>82</v>
      </c>
      <c r="AY339" s="14" t="s">
        <v>282</v>
      </c>
      <c r="BE339" s="229">
        <f>IF(N339="základní",J339,0)</f>
        <v>49807.550000000003</v>
      </c>
      <c r="BF339" s="229">
        <f>IF(N339="snížená",J339,0)</f>
        <v>0</v>
      </c>
      <c r="BG339" s="229">
        <f>IF(N339="zákl. přenesená",J339,0)</f>
        <v>0</v>
      </c>
      <c r="BH339" s="229">
        <f>IF(N339="sníž. přenesená",J339,0)</f>
        <v>0</v>
      </c>
      <c r="BI339" s="229">
        <f>IF(N339="nulová",J339,0)</f>
        <v>0</v>
      </c>
      <c r="BJ339" s="14" t="s">
        <v>80</v>
      </c>
      <c r="BK339" s="229">
        <f>ROUND(I339*H339,2)</f>
        <v>49807.550000000003</v>
      </c>
      <c r="BL339" s="14" t="s">
        <v>345</v>
      </c>
      <c r="BM339" s="228" t="s">
        <v>2925</v>
      </c>
    </row>
    <row r="340" s="2" customFormat="1" ht="21.75" customHeight="1">
      <c r="A340" s="29"/>
      <c r="B340" s="30"/>
      <c r="C340" s="217" t="s">
        <v>1406</v>
      </c>
      <c r="D340" s="217" t="s">
        <v>284</v>
      </c>
      <c r="E340" s="218" t="s">
        <v>2926</v>
      </c>
      <c r="F340" s="219" t="s">
        <v>2927</v>
      </c>
      <c r="G340" s="220" t="s">
        <v>429</v>
      </c>
      <c r="H340" s="221">
        <v>0.91400000000000003</v>
      </c>
      <c r="I340" s="222">
        <v>1270</v>
      </c>
      <c r="J340" s="222">
        <f>ROUND(I340*H340,2)</f>
        <v>1160.78</v>
      </c>
      <c r="K340" s="223"/>
      <c r="L340" s="35"/>
      <c r="M340" s="224" t="s">
        <v>1</v>
      </c>
      <c r="N340" s="225" t="s">
        <v>38</v>
      </c>
      <c r="O340" s="226">
        <v>1.1559999999999999</v>
      </c>
      <c r="P340" s="226">
        <f>O340*H340</f>
        <v>1.056584</v>
      </c>
      <c r="Q340" s="226">
        <v>0</v>
      </c>
      <c r="R340" s="226">
        <f>Q340*H340</f>
        <v>0</v>
      </c>
      <c r="S340" s="226">
        <v>0</v>
      </c>
      <c r="T340" s="227">
        <f>S340*H340</f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228" t="s">
        <v>345</v>
      </c>
      <c r="AT340" s="228" t="s">
        <v>284</v>
      </c>
      <c r="AU340" s="228" t="s">
        <v>82</v>
      </c>
      <c r="AY340" s="14" t="s">
        <v>282</v>
      </c>
      <c r="BE340" s="229">
        <f>IF(N340="základní",J340,0)</f>
        <v>1160.78</v>
      </c>
      <c r="BF340" s="229">
        <f>IF(N340="snížená",J340,0)</f>
        <v>0</v>
      </c>
      <c r="BG340" s="229">
        <f>IF(N340="zákl. přenesená",J340,0)</f>
        <v>0</v>
      </c>
      <c r="BH340" s="229">
        <f>IF(N340="sníž. přenesená",J340,0)</f>
        <v>0</v>
      </c>
      <c r="BI340" s="229">
        <f>IF(N340="nulová",J340,0)</f>
        <v>0</v>
      </c>
      <c r="BJ340" s="14" t="s">
        <v>80</v>
      </c>
      <c r="BK340" s="229">
        <f>ROUND(I340*H340,2)</f>
        <v>1160.78</v>
      </c>
      <c r="BL340" s="14" t="s">
        <v>345</v>
      </c>
      <c r="BM340" s="228" t="s">
        <v>2928</v>
      </c>
    </row>
    <row r="341" s="12" customFormat="1" ht="22.8" customHeight="1">
      <c r="A341" s="12"/>
      <c r="B341" s="202"/>
      <c r="C341" s="203"/>
      <c r="D341" s="204" t="s">
        <v>72</v>
      </c>
      <c r="E341" s="215" t="s">
        <v>2929</v>
      </c>
      <c r="F341" s="215" t="s">
        <v>2930</v>
      </c>
      <c r="G341" s="203"/>
      <c r="H341" s="203"/>
      <c r="I341" s="203"/>
      <c r="J341" s="216">
        <f>BK341</f>
        <v>33662.5</v>
      </c>
      <c r="K341" s="203"/>
      <c r="L341" s="207"/>
      <c r="M341" s="208"/>
      <c r="N341" s="209"/>
      <c r="O341" s="209"/>
      <c r="P341" s="210">
        <f>SUM(P342:P347)</f>
        <v>16.6188</v>
      </c>
      <c r="Q341" s="209"/>
      <c r="R341" s="210">
        <f>SUM(R342:R347)</f>
        <v>0.12599360000000001</v>
      </c>
      <c r="S341" s="209"/>
      <c r="T341" s="211">
        <f>SUM(T342:T347)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212" t="s">
        <v>82</v>
      </c>
      <c r="AT341" s="213" t="s">
        <v>72</v>
      </c>
      <c r="AU341" s="213" t="s">
        <v>80</v>
      </c>
      <c r="AY341" s="212" t="s">
        <v>282</v>
      </c>
      <c r="BK341" s="214">
        <f>SUM(BK342:BK347)</f>
        <v>33662.5</v>
      </c>
    </row>
    <row r="342" s="2" customFormat="1" ht="21.75" customHeight="1">
      <c r="A342" s="29"/>
      <c r="B342" s="30"/>
      <c r="C342" s="217" t="s">
        <v>1410</v>
      </c>
      <c r="D342" s="217" t="s">
        <v>284</v>
      </c>
      <c r="E342" s="218" t="s">
        <v>2931</v>
      </c>
      <c r="F342" s="219" t="s">
        <v>2932</v>
      </c>
      <c r="G342" s="220" t="s">
        <v>322</v>
      </c>
      <c r="H342" s="221">
        <v>1.0800000000000001</v>
      </c>
      <c r="I342" s="222">
        <v>690</v>
      </c>
      <c r="J342" s="222">
        <f>ROUND(I342*H342,2)</f>
        <v>745.20000000000005</v>
      </c>
      <c r="K342" s="223"/>
      <c r="L342" s="35"/>
      <c r="M342" s="224" t="s">
        <v>1</v>
      </c>
      <c r="N342" s="225" t="s">
        <v>38</v>
      </c>
      <c r="O342" s="226">
        <v>0.36299999999999999</v>
      </c>
      <c r="P342" s="226">
        <f>O342*H342</f>
        <v>0.39204</v>
      </c>
      <c r="Q342" s="226">
        <v>0.0017099999999999999</v>
      </c>
      <c r="R342" s="226">
        <f>Q342*H342</f>
        <v>0.0018468</v>
      </c>
      <c r="S342" s="226">
        <v>0</v>
      </c>
      <c r="T342" s="227">
        <f>S342*H342</f>
        <v>0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228" t="s">
        <v>345</v>
      </c>
      <c r="AT342" s="228" t="s">
        <v>284</v>
      </c>
      <c r="AU342" s="228" t="s">
        <v>82</v>
      </c>
      <c r="AY342" s="14" t="s">
        <v>282</v>
      </c>
      <c r="BE342" s="229">
        <f>IF(N342="základní",J342,0)</f>
        <v>745.20000000000005</v>
      </c>
      <c r="BF342" s="229">
        <f>IF(N342="snížená",J342,0)</f>
        <v>0</v>
      </c>
      <c r="BG342" s="229">
        <f>IF(N342="zákl. přenesená",J342,0)</f>
        <v>0</v>
      </c>
      <c r="BH342" s="229">
        <f>IF(N342="sníž. přenesená",J342,0)</f>
        <v>0</v>
      </c>
      <c r="BI342" s="229">
        <f>IF(N342="nulová",J342,0)</f>
        <v>0</v>
      </c>
      <c r="BJ342" s="14" t="s">
        <v>80</v>
      </c>
      <c r="BK342" s="229">
        <f>ROUND(I342*H342,2)</f>
        <v>745.20000000000005</v>
      </c>
      <c r="BL342" s="14" t="s">
        <v>345</v>
      </c>
      <c r="BM342" s="228" t="s">
        <v>2933</v>
      </c>
    </row>
    <row r="343" s="2" customFormat="1" ht="21.75" customHeight="1">
      <c r="A343" s="29"/>
      <c r="B343" s="30"/>
      <c r="C343" s="217" t="s">
        <v>1414</v>
      </c>
      <c r="D343" s="217" t="s">
        <v>284</v>
      </c>
      <c r="E343" s="218" t="s">
        <v>2934</v>
      </c>
      <c r="F343" s="219" t="s">
        <v>2935</v>
      </c>
      <c r="G343" s="220" t="s">
        <v>322</v>
      </c>
      <c r="H343" s="221">
        <v>28</v>
      </c>
      <c r="I343" s="222">
        <v>278</v>
      </c>
      <c r="J343" s="222">
        <f>ROUND(I343*H343,2)</f>
        <v>7784</v>
      </c>
      <c r="K343" s="223"/>
      <c r="L343" s="35"/>
      <c r="M343" s="224" t="s">
        <v>1</v>
      </c>
      <c r="N343" s="225" t="s">
        <v>38</v>
      </c>
      <c r="O343" s="226">
        <v>0.192</v>
      </c>
      <c r="P343" s="226">
        <f>O343*H343</f>
        <v>5.3760000000000003</v>
      </c>
      <c r="Q343" s="226">
        <v>0.00122</v>
      </c>
      <c r="R343" s="226">
        <f>Q343*H343</f>
        <v>0.034159999999999996</v>
      </c>
      <c r="S343" s="226">
        <v>0</v>
      </c>
      <c r="T343" s="227">
        <f>S343*H343</f>
        <v>0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228" t="s">
        <v>345</v>
      </c>
      <c r="AT343" s="228" t="s">
        <v>284</v>
      </c>
      <c r="AU343" s="228" t="s">
        <v>82</v>
      </c>
      <c r="AY343" s="14" t="s">
        <v>282</v>
      </c>
      <c r="BE343" s="229">
        <f>IF(N343="základní",J343,0)</f>
        <v>7784</v>
      </c>
      <c r="BF343" s="229">
        <f>IF(N343="snížená",J343,0)</f>
        <v>0</v>
      </c>
      <c r="BG343" s="229">
        <f>IF(N343="zákl. přenesená",J343,0)</f>
        <v>0</v>
      </c>
      <c r="BH343" s="229">
        <f>IF(N343="sníž. přenesená",J343,0)</f>
        <v>0</v>
      </c>
      <c r="BI343" s="229">
        <f>IF(N343="nulová",J343,0)</f>
        <v>0</v>
      </c>
      <c r="BJ343" s="14" t="s">
        <v>80</v>
      </c>
      <c r="BK343" s="229">
        <f>ROUND(I343*H343,2)</f>
        <v>7784</v>
      </c>
      <c r="BL343" s="14" t="s">
        <v>345</v>
      </c>
      <c r="BM343" s="228" t="s">
        <v>2936</v>
      </c>
    </row>
    <row r="344" s="2" customFormat="1" ht="21.75" customHeight="1">
      <c r="A344" s="29"/>
      <c r="B344" s="30"/>
      <c r="C344" s="217" t="s">
        <v>1419</v>
      </c>
      <c r="D344" s="217" t="s">
        <v>284</v>
      </c>
      <c r="E344" s="218" t="s">
        <v>2937</v>
      </c>
      <c r="F344" s="219" t="s">
        <v>2938</v>
      </c>
      <c r="G344" s="220" t="s">
        <v>322</v>
      </c>
      <c r="H344" s="221">
        <v>28</v>
      </c>
      <c r="I344" s="222">
        <v>604</v>
      </c>
      <c r="J344" s="222">
        <f>ROUND(I344*H344,2)</f>
        <v>16912</v>
      </c>
      <c r="K344" s="223"/>
      <c r="L344" s="35"/>
      <c r="M344" s="224" t="s">
        <v>1</v>
      </c>
      <c r="N344" s="225" t="s">
        <v>38</v>
      </c>
      <c r="O344" s="226">
        <v>0.22800000000000001</v>
      </c>
      <c r="P344" s="226">
        <f>O344*H344</f>
        <v>6.3840000000000003</v>
      </c>
      <c r="Q344" s="226">
        <v>0.0024499999999999999</v>
      </c>
      <c r="R344" s="226">
        <f>Q344*H344</f>
        <v>0.068599999999999994</v>
      </c>
      <c r="S344" s="226">
        <v>0</v>
      </c>
      <c r="T344" s="227">
        <f>S344*H344</f>
        <v>0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R344" s="228" t="s">
        <v>345</v>
      </c>
      <c r="AT344" s="228" t="s">
        <v>284</v>
      </c>
      <c r="AU344" s="228" t="s">
        <v>82</v>
      </c>
      <c r="AY344" s="14" t="s">
        <v>282</v>
      </c>
      <c r="BE344" s="229">
        <f>IF(N344="základní",J344,0)</f>
        <v>16912</v>
      </c>
      <c r="BF344" s="229">
        <f>IF(N344="snížená",J344,0)</f>
        <v>0</v>
      </c>
      <c r="BG344" s="229">
        <f>IF(N344="zákl. přenesená",J344,0)</f>
        <v>0</v>
      </c>
      <c r="BH344" s="229">
        <f>IF(N344="sníž. přenesená",J344,0)</f>
        <v>0</v>
      </c>
      <c r="BI344" s="229">
        <f>IF(N344="nulová",J344,0)</f>
        <v>0</v>
      </c>
      <c r="BJ344" s="14" t="s">
        <v>80</v>
      </c>
      <c r="BK344" s="229">
        <f>ROUND(I344*H344,2)</f>
        <v>16912</v>
      </c>
      <c r="BL344" s="14" t="s">
        <v>345</v>
      </c>
      <c r="BM344" s="228" t="s">
        <v>2939</v>
      </c>
    </row>
    <row r="345" s="2" customFormat="1" ht="21.75" customHeight="1">
      <c r="A345" s="29"/>
      <c r="B345" s="30"/>
      <c r="C345" s="217" t="s">
        <v>1420</v>
      </c>
      <c r="D345" s="217" t="s">
        <v>284</v>
      </c>
      <c r="E345" s="218" t="s">
        <v>2940</v>
      </c>
      <c r="F345" s="219" t="s">
        <v>2941</v>
      </c>
      <c r="G345" s="220" t="s">
        <v>501</v>
      </c>
      <c r="H345" s="221">
        <v>2</v>
      </c>
      <c r="I345" s="222">
        <v>477</v>
      </c>
      <c r="J345" s="222">
        <f>ROUND(I345*H345,2)</f>
        <v>954</v>
      </c>
      <c r="K345" s="223"/>
      <c r="L345" s="35"/>
      <c r="M345" s="224" t="s">
        <v>1</v>
      </c>
      <c r="N345" s="225" t="s">
        <v>38</v>
      </c>
      <c r="O345" s="226">
        <v>0.40000000000000002</v>
      </c>
      <c r="P345" s="226">
        <f>O345*H345</f>
        <v>0.80000000000000004</v>
      </c>
      <c r="Q345" s="226">
        <v>0.00048000000000000001</v>
      </c>
      <c r="R345" s="226">
        <f>Q345*H345</f>
        <v>0.00096000000000000002</v>
      </c>
      <c r="S345" s="226">
        <v>0</v>
      </c>
      <c r="T345" s="227">
        <f>S345*H345</f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228" t="s">
        <v>345</v>
      </c>
      <c r="AT345" s="228" t="s">
        <v>284</v>
      </c>
      <c r="AU345" s="228" t="s">
        <v>82</v>
      </c>
      <c r="AY345" s="14" t="s">
        <v>282</v>
      </c>
      <c r="BE345" s="229">
        <f>IF(N345="základní",J345,0)</f>
        <v>954</v>
      </c>
      <c r="BF345" s="229">
        <f>IF(N345="snížená",J345,0)</f>
        <v>0</v>
      </c>
      <c r="BG345" s="229">
        <f>IF(N345="zákl. přenesená",J345,0)</f>
        <v>0</v>
      </c>
      <c r="BH345" s="229">
        <f>IF(N345="sníž. přenesená",J345,0)</f>
        <v>0</v>
      </c>
      <c r="BI345" s="229">
        <f>IF(N345="nulová",J345,0)</f>
        <v>0</v>
      </c>
      <c r="BJ345" s="14" t="s">
        <v>80</v>
      </c>
      <c r="BK345" s="229">
        <f>ROUND(I345*H345,2)</f>
        <v>954</v>
      </c>
      <c r="BL345" s="14" t="s">
        <v>345</v>
      </c>
      <c r="BM345" s="228" t="s">
        <v>2942</v>
      </c>
    </row>
    <row r="346" s="2" customFormat="1" ht="21.75" customHeight="1">
      <c r="A346" s="29"/>
      <c r="B346" s="30"/>
      <c r="C346" s="217" t="s">
        <v>1421</v>
      </c>
      <c r="D346" s="217" t="s">
        <v>284</v>
      </c>
      <c r="E346" s="218" t="s">
        <v>2943</v>
      </c>
      <c r="F346" s="219" t="s">
        <v>2944</v>
      </c>
      <c r="G346" s="220" t="s">
        <v>322</v>
      </c>
      <c r="H346" s="221">
        <v>9.1600000000000001</v>
      </c>
      <c r="I346" s="222">
        <v>766</v>
      </c>
      <c r="J346" s="222">
        <f>ROUND(I346*H346,2)</f>
        <v>7016.5600000000004</v>
      </c>
      <c r="K346" s="223"/>
      <c r="L346" s="35"/>
      <c r="M346" s="224" t="s">
        <v>1</v>
      </c>
      <c r="N346" s="225" t="s">
        <v>38</v>
      </c>
      <c r="O346" s="226">
        <v>0.33400000000000002</v>
      </c>
      <c r="P346" s="226">
        <f>O346*H346</f>
        <v>3.0594400000000004</v>
      </c>
      <c r="Q346" s="226">
        <v>0.0022300000000000002</v>
      </c>
      <c r="R346" s="226">
        <f>Q346*H346</f>
        <v>0.020426800000000002</v>
      </c>
      <c r="S346" s="226">
        <v>0</v>
      </c>
      <c r="T346" s="227">
        <f>S346*H346</f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228" t="s">
        <v>345</v>
      </c>
      <c r="AT346" s="228" t="s">
        <v>284</v>
      </c>
      <c r="AU346" s="228" t="s">
        <v>82</v>
      </c>
      <c r="AY346" s="14" t="s">
        <v>282</v>
      </c>
      <c r="BE346" s="229">
        <f>IF(N346="základní",J346,0)</f>
        <v>7016.5600000000004</v>
      </c>
      <c r="BF346" s="229">
        <f>IF(N346="snížená",J346,0)</f>
        <v>0</v>
      </c>
      <c r="BG346" s="229">
        <f>IF(N346="zákl. přenesená",J346,0)</f>
        <v>0</v>
      </c>
      <c r="BH346" s="229">
        <f>IF(N346="sníž. přenesená",J346,0)</f>
        <v>0</v>
      </c>
      <c r="BI346" s="229">
        <f>IF(N346="nulová",J346,0)</f>
        <v>0</v>
      </c>
      <c r="BJ346" s="14" t="s">
        <v>80</v>
      </c>
      <c r="BK346" s="229">
        <f>ROUND(I346*H346,2)</f>
        <v>7016.5600000000004</v>
      </c>
      <c r="BL346" s="14" t="s">
        <v>345</v>
      </c>
      <c r="BM346" s="228" t="s">
        <v>2945</v>
      </c>
    </row>
    <row r="347" s="2" customFormat="1" ht="21.75" customHeight="1">
      <c r="A347" s="29"/>
      <c r="B347" s="30"/>
      <c r="C347" s="217" t="s">
        <v>1422</v>
      </c>
      <c r="D347" s="217" t="s">
        <v>284</v>
      </c>
      <c r="E347" s="218" t="s">
        <v>2946</v>
      </c>
      <c r="F347" s="219" t="s">
        <v>2947</v>
      </c>
      <c r="G347" s="220" t="s">
        <v>429</v>
      </c>
      <c r="H347" s="221">
        <v>0.126</v>
      </c>
      <c r="I347" s="222">
        <v>1990</v>
      </c>
      <c r="J347" s="222">
        <f>ROUND(I347*H347,2)</f>
        <v>250.74000000000001</v>
      </c>
      <c r="K347" s="223"/>
      <c r="L347" s="35"/>
      <c r="M347" s="224" t="s">
        <v>1</v>
      </c>
      <c r="N347" s="225" t="s">
        <v>38</v>
      </c>
      <c r="O347" s="226">
        <v>4.8200000000000003</v>
      </c>
      <c r="P347" s="226">
        <f>O347*H347</f>
        <v>0.60732000000000008</v>
      </c>
      <c r="Q347" s="226">
        <v>0</v>
      </c>
      <c r="R347" s="226">
        <f>Q347*H347</f>
        <v>0</v>
      </c>
      <c r="S347" s="226">
        <v>0</v>
      </c>
      <c r="T347" s="227">
        <f>S347*H347</f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228" t="s">
        <v>345</v>
      </c>
      <c r="AT347" s="228" t="s">
        <v>284</v>
      </c>
      <c r="AU347" s="228" t="s">
        <v>82</v>
      </c>
      <c r="AY347" s="14" t="s">
        <v>282</v>
      </c>
      <c r="BE347" s="229">
        <f>IF(N347="základní",J347,0)</f>
        <v>250.74000000000001</v>
      </c>
      <c r="BF347" s="229">
        <f>IF(N347="snížená",J347,0)</f>
        <v>0</v>
      </c>
      <c r="BG347" s="229">
        <f>IF(N347="zákl. přenesená",J347,0)</f>
        <v>0</v>
      </c>
      <c r="BH347" s="229">
        <f>IF(N347="sníž. přenesená",J347,0)</f>
        <v>0</v>
      </c>
      <c r="BI347" s="229">
        <f>IF(N347="nulová",J347,0)</f>
        <v>0</v>
      </c>
      <c r="BJ347" s="14" t="s">
        <v>80</v>
      </c>
      <c r="BK347" s="229">
        <f>ROUND(I347*H347,2)</f>
        <v>250.74000000000001</v>
      </c>
      <c r="BL347" s="14" t="s">
        <v>345</v>
      </c>
      <c r="BM347" s="228" t="s">
        <v>2948</v>
      </c>
    </row>
    <row r="348" s="12" customFormat="1" ht="22.8" customHeight="1">
      <c r="A348" s="12"/>
      <c r="B348" s="202"/>
      <c r="C348" s="203"/>
      <c r="D348" s="204" t="s">
        <v>72</v>
      </c>
      <c r="E348" s="215" t="s">
        <v>2949</v>
      </c>
      <c r="F348" s="215" t="s">
        <v>2950</v>
      </c>
      <c r="G348" s="203"/>
      <c r="H348" s="203"/>
      <c r="I348" s="203"/>
      <c r="J348" s="216">
        <f>BK348</f>
        <v>135892.19</v>
      </c>
      <c r="K348" s="203"/>
      <c r="L348" s="207"/>
      <c r="M348" s="208"/>
      <c r="N348" s="209"/>
      <c r="O348" s="209"/>
      <c r="P348" s="210">
        <f>SUM(P349:P356)</f>
        <v>110.097478</v>
      </c>
      <c r="Q348" s="209"/>
      <c r="R348" s="210">
        <f>SUM(R349:R356)</f>
        <v>5.8618524999999995</v>
      </c>
      <c r="S348" s="209"/>
      <c r="T348" s="211">
        <f>SUM(T349:T356)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12" t="s">
        <v>82</v>
      </c>
      <c r="AT348" s="213" t="s">
        <v>72</v>
      </c>
      <c r="AU348" s="213" t="s">
        <v>80</v>
      </c>
      <c r="AY348" s="212" t="s">
        <v>282</v>
      </c>
      <c r="BK348" s="214">
        <f>SUM(BK349:BK356)</f>
        <v>135892.19</v>
      </c>
    </row>
    <row r="349" s="2" customFormat="1" ht="21.75" customHeight="1">
      <c r="A349" s="29"/>
      <c r="B349" s="30"/>
      <c r="C349" s="217" t="s">
        <v>1423</v>
      </c>
      <c r="D349" s="217" t="s">
        <v>284</v>
      </c>
      <c r="E349" s="218" t="s">
        <v>2951</v>
      </c>
      <c r="F349" s="219" t="s">
        <v>2952</v>
      </c>
      <c r="G349" s="220" t="s">
        <v>287</v>
      </c>
      <c r="H349" s="221">
        <v>113.68000000000001</v>
      </c>
      <c r="I349" s="222">
        <v>624</v>
      </c>
      <c r="J349" s="222">
        <f>ROUND(I349*H349,2)</f>
        <v>70936.320000000007</v>
      </c>
      <c r="K349" s="223"/>
      <c r="L349" s="35"/>
      <c r="M349" s="224" t="s">
        <v>1</v>
      </c>
      <c r="N349" s="225" t="s">
        <v>38</v>
      </c>
      <c r="O349" s="226">
        <v>0.45400000000000001</v>
      </c>
      <c r="P349" s="226">
        <f>O349*H349</f>
        <v>51.610720000000008</v>
      </c>
      <c r="Q349" s="226">
        <v>0.044499999999999998</v>
      </c>
      <c r="R349" s="226">
        <f>Q349*H349</f>
        <v>5.0587600000000004</v>
      </c>
      <c r="S349" s="226">
        <v>0</v>
      </c>
      <c r="T349" s="227">
        <f>S349*H349</f>
        <v>0</v>
      </c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R349" s="228" t="s">
        <v>345</v>
      </c>
      <c r="AT349" s="228" t="s">
        <v>284</v>
      </c>
      <c r="AU349" s="228" t="s">
        <v>82</v>
      </c>
      <c r="AY349" s="14" t="s">
        <v>282</v>
      </c>
      <c r="BE349" s="229">
        <f>IF(N349="základní",J349,0)</f>
        <v>70936.320000000007</v>
      </c>
      <c r="BF349" s="229">
        <f>IF(N349="snížená",J349,0)</f>
        <v>0</v>
      </c>
      <c r="BG349" s="229">
        <f>IF(N349="zákl. přenesená",J349,0)</f>
        <v>0</v>
      </c>
      <c r="BH349" s="229">
        <f>IF(N349="sníž. přenesená",J349,0)</f>
        <v>0</v>
      </c>
      <c r="BI349" s="229">
        <f>IF(N349="nulová",J349,0)</f>
        <v>0</v>
      </c>
      <c r="BJ349" s="14" t="s">
        <v>80</v>
      </c>
      <c r="BK349" s="229">
        <f>ROUND(I349*H349,2)</f>
        <v>70936.320000000007</v>
      </c>
      <c r="BL349" s="14" t="s">
        <v>345</v>
      </c>
      <c r="BM349" s="228" t="s">
        <v>2953</v>
      </c>
    </row>
    <row r="350" s="2" customFormat="1" ht="21.75" customHeight="1">
      <c r="A350" s="29"/>
      <c r="B350" s="30"/>
      <c r="C350" s="217" t="s">
        <v>1424</v>
      </c>
      <c r="D350" s="217" t="s">
        <v>284</v>
      </c>
      <c r="E350" s="218" t="s">
        <v>2954</v>
      </c>
      <c r="F350" s="219" t="s">
        <v>2955</v>
      </c>
      <c r="G350" s="220" t="s">
        <v>322</v>
      </c>
      <c r="H350" s="221">
        <v>28</v>
      </c>
      <c r="I350" s="222">
        <v>92.099999999999994</v>
      </c>
      <c r="J350" s="222">
        <f>ROUND(I350*H350,2)</f>
        <v>2578.8000000000002</v>
      </c>
      <c r="K350" s="223"/>
      <c r="L350" s="35"/>
      <c r="M350" s="224" t="s">
        <v>1</v>
      </c>
      <c r="N350" s="225" t="s">
        <v>38</v>
      </c>
      <c r="O350" s="226">
        <v>0.126</v>
      </c>
      <c r="P350" s="226">
        <f>O350*H350</f>
        <v>3.528</v>
      </c>
      <c r="Q350" s="226">
        <v>0.00011</v>
      </c>
      <c r="R350" s="226">
        <f>Q350*H350</f>
        <v>0.0030800000000000003</v>
      </c>
      <c r="S350" s="226">
        <v>0</v>
      </c>
      <c r="T350" s="227">
        <f>S350*H350</f>
        <v>0</v>
      </c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R350" s="228" t="s">
        <v>345</v>
      </c>
      <c r="AT350" s="228" t="s">
        <v>284</v>
      </c>
      <c r="AU350" s="228" t="s">
        <v>82</v>
      </c>
      <c r="AY350" s="14" t="s">
        <v>282</v>
      </c>
      <c r="BE350" s="229">
        <f>IF(N350="základní",J350,0)</f>
        <v>2578.8000000000002</v>
      </c>
      <c r="BF350" s="229">
        <f>IF(N350="snížená",J350,0)</f>
        <v>0</v>
      </c>
      <c r="BG350" s="229">
        <f>IF(N350="zákl. přenesená",J350,0)</f>
        <v>0</v>
      </c>
      <c r="BH350" s="229">
        <f>IF(N350="sníž. přenesená",J350,0)</f>
        <v>0</v>
      </c>
      <c r="BI350" s="229">
        <f>IF(N350="nulová",J350,0)</f>
        <v>0</v>
      </c>
      <c r="BJ350" s="14" t="s">
        <v>80</v>
      </c>
      <c r="BK350" s="229">
        <f>ROUND(I350*H350,2)</f>
        <v>2578.8000000000002</v>
      </c>
      <c r="BL350" s="14" t="s">
        <v>345</v>
      </c>
      <c r="BM350" s="228" t="s">
        <v>2956</v>
      </c>
    </row>
    <row r="351" s="2" customFormat="1" ht="33" customHeight="1">
      <c r="A351" s="29"/>
      <c r="B351" s="30"/>
      <c r="C351" s="217" t="s">
        <v>1425</v>
      </c>
      <c r="D351" s="217" t="s">
        <v>284</v>
      </c>
      <c r="E351" s="218" t="s">
        <v>2957</v>
      </c>
      <c r="F351" s="219" t="s">
        <v>2958</v>
      </c>
      <c r="G351" s="220" t="s">
        <v>322</v>
      </c>
      <c r="H351" s="221">
        <v>14</v>
      </c>
      <c r="I351" s="222">
        <v>1900</v>
      </c>
      <c r="J351" s="222">
        <f>ROUND(I351*H351,2)</f>
        <v>26600</v>
      </c>
      <c r="K351" s="223"/>
      <c r="L351" s="35"/>
      <c r="M351" s="224" t="s">
        <v>1</v>
      </c>
      <c r="N351" s="225" t="s">
        <v>38</v>
      </c>
      <c r="O351" s="226">
        <v>1.161</v>
      </c>
      <c r="P351" s="226">
        <f>O351*H351</f>
        <v>16.254000000000001</v>
      </c>
      <c r="Q351" s="226">
        <v>0.045530000000000001</v>
      </c>
      <c r="R351" s="226">
        <f>Q351*H351</f>
        <v>0.63741999999999999</v>
      </c>
      <c r="S351" s="226">
        <v>0</v>
      </c>
      <c r="T351" s="227">
        <f>S351*H351</f>
        <v>0</v>
      </c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R351" s="228" t="s">
        <v>345</v>
      </c>
      <c r="AT351" s="228" t="s">
        <v>284</v>
      </c>
      <c r="AU351" s="228" t="s">
        <v>82</v>
      </c>
      <c r="AY351" s="14" t="s">
        <v>282</v>
      </c>
      <c r="BE351" s="229">
        <f>IF(N351="základní",J351,0)</f>
        <v>26600</v>
      </c>
      <c r="BF351" s="229">
        <f>IF(N351="snížená",J351,0)</f>
        <v>0</v>
      </c>
      <c r="BG351" s="229">
        <f>IF(N351="zákl. přenesená",J351,0)</f>
        <v>0</v>
      </c>
      <c r="BH351" s="229">
        <f>IF(N351="sníž. přenesená",J351,0)</f>
        <v>0</v>
      </c>
      <c r="BI351" s="229">
        <f>IF(N351="nulová",J351,0)</f>
        <v>0</v>
      </c>
      <c r="BJ351" s="14" t="s">
        <v>80</v>
      </c>
      <c r="BK351" s="229">
        <f>ROUND(I351*H351,2)</f>
        <v>26600</v>
      </c>
      <c r="BL351" s="14" t="s">
        <v>345</v>
      </c>
      <c r="BM351" s="228" t="s">
        <v>2959</v>
      </c>
    </row>
    <row r="352" s="2" customFormat="1" ht="33" customHeight="1">
      <c r="A352" s="29"/>
      <c r="B352" s="30"/>
      <c r="C352" s="217" t="s">
        <v>1426</v>
      </c>
      <c r="D352" s="217" t="s">
        <v>284</v>
      </c>
      <c r="E352" s="218" t="s">
        <v>2960</v>
      </c>
      <c r="F352" s="219" t="s">
        <v>2961</v>
      </c>
      <c r="G352" s="220" t="s">
        <v>322</v>
      </c>
      <c r="H352" s="221">
        <v>16.239999999999998</v>
      </c>
      <c r="I352" s="222">
        <v>1130</v>
      </c>
      <c r="J352" s="222">
        <f>ROUND(I352*H352,2)</f>
        <v>18351.200000000001</v>
      </c>
      <c r="K352" s="223"/>
      <c r="L352" s="35"/>
      <c r="M352" s="224" t="s">
        <v>1</v>
      </c>
      <c r="N352" s="225" t="s">
        <v>38</v>
      </c>
      <c r="O352" s="226">
        <v>0.90900000000000003</v>
      </c>
      <c r="P352" s="226">
        <f>O352*H352</f>
        <v>14.76216</v>
      </c>
      <c r="Q352" s="226">
        <v>0.0087299999999999999</v>
      </c>
      <c r="R352" s="226">
        <f>Q352*H352</f>
        <v>0.14177519999999999</v>
      </c>
      <c r="S352" s="226">
        <v>0</v>
      </c>
      <c r="T352" s="227">
        <f>S352*H352</f>
        <v>0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228" t="s">
        <v>345</v>
      </c>
      <c r="AT352" s="228" t="s">
        <v>284</v>
      </c>
      <c r="AU352" s="228" t="s">
        <v>82</v>
      </c>
      <c r="AY352" s="14" t="s">
        <v>282</v>
      </c>
      <c r="BE352" s="229">
        <f>IF(N352="základní",J352,0)</f>
        <v>18351.200000000001</v>
      </c>
      <c r="BF352" s="229">
        <f>IF(N352="snížená",J352,0)</f>
        <v>0</v>
      </c>
      <c r="BG352" s="229">
        <f>IF(N352="zákl. přenesená",J352,0)</f>
        <v>0</v>
      </c>
      <c r="BH352" s="229">
        <f>IF(N352="sníž. přenesená",J352,0)</f>
        <v>0</v>
      </c>
      <c r="BI352" s="229">
        <f>IF(N352="nulová",J352,0)</f>
        <v>0</v>
      </c>
      <c r="BJ352" s="14" t="s">
        <v>80</v>
      </c>
      <c r="BK352" s="229">
        <f>ROUND(I352*H352,2)</f>
        <v>18351.200000000001</v>
      </c>
      <c r="BL352" s="14" t="s">
        <v>345</v>
      </c>
      <c r="BM352" s="228" t="s">
        <v>2962</v>
      </c>
    </row>
    <row r="353" s="2" customFormat="1" ht="21.75" customHeight="1">
      <c r="A353" s="29"/>
      <c r="B353" s="30"/>
      <c r="C353" s="217" t="s">
        <v>1427</v>
      </c>
      <c r="D353" s="217" t="s">
        <v>284</v>
      </c>
      <c r="E353" s="218" t="s">
        <v>2963</v>
      </c>
      <c r="F353" s="219" t="s">
        <v>2964</v>
      </c>
      <c r="G353" s="220" t="s">
        <v>287</v>
      </c>
      <c r="H353" s="221">
        <v>113.68000000000001</v>
      </c>
      <c r="I353" s="222">
        <v>41.399999999999999</v>
      </c>
      <c r="J353" s="222">
        <f>ROUND(I353*H353,2)</f>
        <v>4706.3500000000004</v>
      </c>
      <c r="K353" s="223"/>
      <c r="L353" s="35"/>
      <c r="M353" s="224" t="s">
        <v>1</v>
      </c>
      <c r="N353" s="225" t="s">
        <v>38</v>
      </c>
      <c r="O353" s="226">
        <v>0.074999999999999997</v>
      </c>
      <c r="P353" s="226">
        <f>O353*H353</f>
        <v>8.5259999999999998</v>
      </c>
      <c r="Q353" s="226">
        <v>0</v>
      </c>
      <c r="R353" s="226">
        <f>Q353*H353</f>
        <v>0</v>
      </c>
      <c r="S353" s="226">
        <v>0</v>
      </c>
      <c r="T353" s="227">
        <f>S353*H353</f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228" t="s">
        <v>345</v>
      </c>
      <c r="AT353" s="228" t="s">
        <v>284</v>
      </c>
      <c r="AU353" s="228" t="s">
        <v>82</v>
      </c>
      <c r="AY353" s="14" t="s">
        <v>282</v>
      </c>
      <c r="BE353" s="229">
        <f>IF(N353="základní",J353,0)</f>
        <v>4706.3500000000004</v>
      </c>
      <c r="BF353" s="229">
        <f>IF(N353="snížená",J353,0)</f>
        <v>0</v>
      </c>
      <c r="BG353" s="229">
        <f>IF(N353="zákl. přenesená",J353,0)</f>
        <v>0</v>
      </c>
      <c r="BH353" s="229">
        <f>IF(N353="sníž. přenesená",J353,0)</f>
        <v>0</v>
      </c>
      <c r="BI353" s="229">
        <f>IF(N353="nulová",J353,0)</f>
        <v>0</v>
      </c>
      <c r="BJ353" s="14" t="s">
        <v>80</v>
      </c>
      <c r="BK353" s="229">
        <f>ROUND(I353*H353,2)</f>
        <v>4706.3500000000004</v>
      </c>
      <c r="BL353" s="14" t="s">
        <v>345</v>
      </c>
      <c r="BM353" s="228" t="s">
        <v>2965</v>
      </c>
    </row>
    <row r="354" s="2" customFormat="1" ht="21.75" customHeight="1">
      <c r="A354" s="29"/>
      <c r="B354" s="30"/>
      <c r="C354" s="217" t="s">
        <v>1428</v>
      </c>
      <c r="D354" s="217" t="s">
        <v>284</v>
      </c>
      <c r="E354" s="218" t="s">
        <v>2966</v>
      </c>
      <c r="F354" s="219" t="s">
        <v>2967</v>
      </c>
      <c r="G354" s="220" t="s">
        <v>322</v>
      </c>
      <c r="H354" s="221">
        <v>14</v>
      </c>
      <c r="I354" s="222">
        <v>69.599999999999994</v>
      </c>
      <c r="J354" s="222">
        <f>ROUND(I354*H354,2)</f>
        <v>974.39999999999998</v>
      </c>
      <c r="K354" s="223"/>
      <c r="L354" s="35"/>
      <c r="M354" s="224" t="s">
        <v>1</v>
      </c>
      <c r="N354" s="225" t="s">
        <v>38</v>
      </c>
      <c r="O354" s="226">
        <v>0.126</v>
      </c>
      <c r="P354" s="226">
        <f>O354*H354</f>
        <v>1.764</v>
      </c>
      <c r="Q354" s="226">
        <v>0</v>
      </c>
      <c r="R354" s="226">
        <f>Q354*H354</f>
        <v>0</v>
      </c>
      <c r="S354" s="226">
        <v>0</v>
      </c>
      <c r="T354" s="227">
        <f>S354*H354</f>
        <v>0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228" t="s">
        <v>345</v>
      </c>
      <c r="AT354" s="228" t="s">
        <v>284</v>
      </c>
      <c r="AU354" s="228" t="s">
        <v>82</v>
      </c>
      <c r="AY354" s="14" t="s">
        <v>282</v>
      </c>
      <c r="BE354" s="229">
        <f>IF(N354="základní",J354,0)</f>
        <v>974.39999999999998</v>
      </c>
      <c r="BF354" s="229">
        <f>IF(N354="snížená",J354,0)</f>
        <v>0</v>
      </c>
      <c r="BG354" s="229">
        <f>IF(N354="zákl. přenesená",J354,0)</f>
        <v>0</v>
      </c>
      <c r="BH354" s="229">
        <f>IF(N354="sníž. přenesená",J354,0)</f>
        <v>0</v>
      </c>
      <c r="BI354" s="229">
        <f>IF(N354="nulová",J354,0)</f>
        <v>0</v>
      </c>
      <c r="BJ354" s="14" t="s">
        <v>80</v>
      </c>
      <c r="BK354" s="229">
        <f>ROUND(I354*H354,2)</f>
        <v>974.39999999999998</v>
      </c>
      <c r="BL354" s="14" t="s">
        <v>345</v>
      </c>
      <c r="BM354" s="228" t="s">
        <v>2968</v>
      </c>
    </row>
    <row r="355" s="2" customFormat="1" ht="21.75" customHeight="1">
      <c r="A355" s="29"/>
      <c r="B355" s="30"/>
      <c r="C355" s="230" t="s">
        <v>1429</v>
      </c>
      <c r="D355" s="230" t="s">
        <v>378</v>
      </c>
      <c r="E355" s="231" t="s">
        <v>2969</v>
      </c>
      <c r="F355" s="232" t="s">
        <v>2970</v>
      </c>
      <c r="G355" s="233" t="s">
        <v>287</v>
      </c>
      <c r="H355" s="234">
        <v>138.78200000000001</v>
      </c>
      <c r="I355" s="235">
        <v>36.899999999999999</v>
      </c>
      <c r="J355" s="235">
        <f>ROUND(I355*H355,2)</f>
        <v>5121.0600000000004</v>
      </c>
      <c r="K355" s="236"/>
      <c r="L355" s="237"/>
      <c r="M355" s="238" t="s">
        <v>1</v>
      </c>
      <c r="N355" s="239" t="s">
        <v>38</v>
      </c>
      <c r="O355" s="226">
        <v>0</v>
      </c>
      <c r="P355" s="226">
        <f>O355*H355</f>
        <v>0</v>
      </c>
      <c r="Q355" s="226">
        <v>0.00014999999999999999</v>
      </c>
      <c r="R355" s="226">
        <f>Q355*H355</f>
        <v>0.0208173</v>
      </c>
      <c r="S355" s="226">
        <v>0</v>
      </c>
      <c r="T355" s="227">
        <f>S355*H355</f>
        <v>0</v>
      </c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R355" s="228" t="s">
        <v>410</v>
      </c>
      <c r="AT355" s="228" t="s">
        <v>378</v>
      </c>
      <c r="AU355" s="228" t="s">
        <v>82</v>
      </c>
      <c r="AY355" s="14" t="s">
        <v>282</v>
      </c>
      <c r="BE355" s="229">
        <f>IF(N355="základní",J355,0)</f>
        <v>5121.0600000000004</v>
      </c>
      <c r="BF355" s="229">
        <f>IF(N355="snížená",J355,0)</f>
        <v>0</v>
      </c>
      <c r="BG355" s="229">
        <f>IF(N355="zákl. přenesená",J355,0)</f>
        <v>0</v>
      </c>
      <c r="BH355" s="229">
        <f>IF(N355="sníž. přenesená",J355,0)</f>
        <v>0</v>
      </c>
      <c r="BI355" s="229">
        <f>IF(N355="nulová",J355,0)</f>
        <v>0</v>
      </c>
      <c r="BJ355" s="14" t="s">
        <v>80</v>
      </c>
      <c r="BK355" s="229">
        <f>ROUND(I355*H355,2)</f>
        <v>5121.0600000000004</v>
      </c>
      <c r="BL355" s="14" t="s">
        <v>345</v>
      </c>
      <c r="BM355" s="228" t="s">
        <v>2971</v>
      </c>
    </row>
    <row r="356" s="2" customFormat="1" ht="21.75" customHeight="1">
      <c r="A356" s="29"/>
      <c r="B356" s="30"/>
      <c r="C356" s="217" t="s">
        <v>1430</v>
      </c>
      <c r="D356" s="217" t="s">
        <v>284</v>
      </c>
      <c r="E356" s="218" t="s">
        <v>2972</v>
      </c>
      <c r="F356" s="219" t="s">
        <v>2973</v>
      </c>
      <c r="G356" s="220" t="s">
        <v>429</v>
      </c>
      <c r="H356" s="221">
        <v>5.8620000000000001</v>
      </c>
      <c r="I356" s="222">
        <v>1130</v>
      </c>
      <c r="J356" s="222">
        <f>ROUND(I356*H356,2)</f>
        <v>6624.0600000000004</v>
      </c>
      <c r="K356" s="223"/>
      <c r="L356" s="35"/>
      <c r="M356" s="224" t="s">
        <v>1</v>
      </c>
      <c r="N356" s="225" t="s">
        <v>38</v>
      </c>
      <c r="O356" s="226">
        <v>2.3290000000000002</v>
      </c>
      <c r="P356" s="226">
        <f>O356*H356</f>
        <v>13.652598000000001</v>
      </c>
      <c r="Q356" s="226">
        <v>0</v>
      </c>
      <c r="R356" s="226">
        <f>Q356*H356</f>
        <v>0</v>
      </c>
      <c r="S356" s="226">
        <v>0</v>
      </c>
      <c r="T356" s="227">
        <f>S356*H356</f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228" t="s">
        <v>345</v>
      </c>
      <c r="AT356" s="228" t="s">
        <v>284</v>
      </c>
      <c r="AU356" s="228" t="s">
        <v>82</v>
      </c>
      <c r="AY356" s="14" t="s">
        <v>282</v>
      </c>
      <c r="BE356" s="229">
        <f>IF(N356="základní",J356,0)</f>
        <v>6624.0600000000004</v>
      </c>
      <c r="BF356" s="229">
        <f>IF(N356="snížená",J356,0)</f>
        <v>0</v>
      </c>
      <c r="BG356" s="229">
        <f>IF(N356="zákl. přenesená",J356,0)</f>
        <v>0</v>
      </c>
      <c r="BH356" s="229">
        <f>IF(N356="sníž. přenesená",J356,0)</f>
        <v>0</v>
      </c>
      <c r="BI356" s="229">
        <f>IF(N356="nulová",J356,0)</f>
        <v>0</v>
      </c>
      <c r="BJ356" s="14" t="s">
        <v>80</v>
      </c>
      <c r="BK356" s="229">
        <f>ROUND(I356*H356,2)</f>
        <v>6624.0600000000004</v>
      </c>
      <c r="BL356" s="14" t="s">
        <v>345</v>
      </c>
      <c r="BM356" s="228" t="s">
        <v>2974</v>
      </c>
    </row>
    <row r="357" s="12" customFormat="1" ht="22.8" customHeight="1">
      <c r="A357" s="12"/>
      <c r="B357" s="202"/>
      <c r="C357" s="203"/>
      <c r="D357" s="204" t="s">
        <v>72</v>
      </c>
      <c r="E357" s="215" t="s">
        <v>2975</v>
      </c>
      <c r="F357" s="215" t="s">
        <v>2976</v>
      </c>
      <c r="G357" s="203"/>
      <c r="H357" s="203"/>
      <c r="I357" s="203"/>
      <c r="J357" s="216">
        <f>BK357</f>
        <v>114348.26</v>
      </c>
      <c r="K357" s="203"/>
      <c r="L357" s="207"/>
      <c r="M357" s="208"/>
      <c r="N357" s="209"/>
      <c r="O357" s="209"/>
      <c r="P357" s="210">
        <f>SUM(P358:P367)</f>
        <v>62.327097000000002</v>
      </c>
      <c r="Q357" s="209"/>
      <c r="R357" s="210">
        <f>SUM(R358:R367)</f>
        <v>0.81088743999999979</v>
      </c>
      <c r="S357" s="209"/>
      <c r="T357" s="211">
        <f>SUM(T358:T367)</f>
        <v>0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R357" s="212" t="s">
        <v>82</v>
      </c>
      <c r="AT357" s="213" t="s">
        <v>72</v>
      </c>
      <c r="AU357" s="213" t="s">
        <v>80</v>
      </c>
      <c r="AY357" s="212" t="s">
        <v>282</v>
      </c>
      <c r="BK357" s="214">
        <f>SUM(BK358:BK367)</f>
        <v>114348.26</v>
      </c>
    </row>
    <row r="358" s="2" customFormat="1" ht="21.75" customHeight="1">
      <c r="A358" s="29"/>
      <c r="B358" s="30"/>
      <c r="C358" s="217" t="s">
        <v>1431</v>
      </c>
      <c r="D358" s="217" t="s">
        <v>284</v>
      </c>
      <c r="E358" s="218" t="s">
        <v>2977</v>
      </c>
      <c r="F358" s="219" t="s">
        <v>2978</v>
      </c>
      <c r="G358" s="220" t="s">
        <v>287</v>
      </c>
      <c r="H358" s="221">
        <v>29.398</v>
      </c>
      <c r="I358" s="222">
        <v>224</v>
      </c>
      <c r="J358" s="222">
        <f>ROUND(I358*H358,2)</f>
        <v>6585.1499999999996</v>
      </c>
      <c r="K358" s="223"/>
      <c r="L358" s="35"/>
      <c r="M358" s="224" t="s">
        <v>1</v>
      </c>
      <c r="N358" s="225" t="s">
        <v>38</v>
      </c>
      <c r="O358" s="226">
        <v>0.47099999999999997</v>
      </c>
      <c r="P358" s="226">
        <f>O358*H358</f>
        <v>13.846457999999998</v>
      </c>
      <c r="Q358" s="226">
        <v>0</v>
      </c>
      <c r="R358" s="226">
        <f>Q358*H358</f>
        <v>0</v>
      </c>
      <c r="S358" s="226">
        <v>0</v>
      </c>
      <c r="T358" s="227">
        <f>S358*H358</f>
        <v>0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228" t="s">
        <v>345</v>
      </c>
      <c r="AT358" s="228" t="s">
        <v>284</v>
      </c>
      <c r="AU358" s="228" t="s">
        <v>82</v>
      </c>
      <c r="AY358" s="14" t="s">
        <v>282</v>
      </c>
      <c r="BE358" s="229">
        <f>IF(N358="základní",J358,0)</f>
        <v>6585.1499999999996</v>
      </c>
      <c r="BF358" s="229">
        <f>IF(N358="snížená",J358,0)</f>
        <v>0</v>
      </c>
      <c r="BG358" s="229">
        <f>IF(N358="zákl. přenesená",J358,0)</f>
        <v>0</v>
      </c>
      <c r="BH358" s="229">
        <f>IF(N358="sníž. přenesená",J358,0)</f>
        <v>0</v>
      </c>
      <c r="BI358" s="229">
        <f>IF(N358="nulová",J358,0)</f>
        <v>0</v>
      </c>
      <c r="BJ358" s="14" t="s">
        <v>80</v>
      </c>
      <c r="BK358" s="229">
        <f>ROUND(I358*H358,2)</f>
        <v>6585.1499999999996</v>
      </c>
      <c r="BL358" s="14" t="s">
        <v>345</v>
      </c>
      <c r="BM358" s="228" t="s">
        <v>2979</v>
      </c>
    </row>
    <row r="359" s="2" customFormat="1" ht="21.75" customHeight="1">
      <c r="A359" s="29"/>
      <c r="B359" s="30"/>
      <c r="C359" s="230" t="s">
        <v>1432</v>
      </c>
      <c r="D359" s="230" t="s">
        <v>378</v>
      </c>
      <c r="E359" s="231" t="s">
        <v>2980</v>
      </c>
      <c r="F359" s="232" t="s">
        <v>2981</v>
      </c>
      <c r="G359" s="233" t="s">
        <v>287</v>
      </c>
      <c r="H359" s="234">
        <v>33.808</v>
      </c>
      <c r="I359" s="235">
        <v>243</v>
      </c>
      <c r="J359" s="235">
        <f>ROUND(I359*H359,2)</f>
        <v>8215.3400000000001</v>
      </c>
      <c r="K359" s="236"/>
      <c r="L359" s="237"/>
      <c r="M359" s="238" t="s">
        <v>1</v>
      </c>
      <c r="N359" s="239" t="s">
        <v>38</v>
      </c>
      <c r="O359" s="226">
        <v>0</v>
      </c>
      <c r="P359" s="226">
        <f>O359*H359</f>
        <v>0</v>
      </c>
      <c r="Q359" s="226">
        <v>0.0093100000000000006</v>
      </c>
      <c r="R359" s="226">
        <f>Q359*H359</f>
        <v>0.31475248</v>
      </c>
      <c r="S359" s="226">
        <v>0</v>
      </c>
      <c r="T359" s="227">
        <f>S359*H359</f>
        <v>0</v>
      </c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R359" s="228" t="s">
        <v>410</v>
      </c>
      <c r="AT359" s="228" t="s">
        <v>378</v>
      </c>
      <c r="AU359" s="228" t="s">
        <v>82</v>
      </c>
      <c r="AY359" s="14" t="s">
        <v>282</v>
      </c>
      <c r="BE359" s="229">
        <f>IF(N359="základní",J359,0)</f>
        <v>8215.3400000000001</v>
      </c>
      <c r="BF359" s="229">
        <f>IF(N359="snížená",J359,0)</f>
        <v>0</v>
      </c>
      <c r="BG359" s="229">
        <f>IF(N359="zákl. přenesená",J359,0)</f>
        <v>0</v>
      </c>
      <c r="BH359" s="229">
        <f>IF(N359="sníž. přenesená",J359,0)</f>
        <v>0</v>
      </c>
      <c r="BI359" s="229">
        <f>IF(N359="nulová",J359,0)</f>
        <v>0</v>
      </c>
      <c r="BJ359" s="14" t="s">
        <v>80</v>
      </c>
      <c r="BK359" s="229">
        <f>ROUND(I359*H359,2)</f>
        <v>8215.3400000000001</v>
      </c>
      <c r="BL359" s="14" t="s">
        <v>345</v>
      </c>
      <c r="BM359" s="228" t="s">
        <v>2982</v>
      </c>
    </row>
    <row r="360" s="2" customFormat="1" ht="21.75" customHeight="1">
      <c r="A360" s="29"/>
      <c r="B360" s="30"/>
      <c r="C360" s="217" t="s">
        <v>1433</v>
      </c>
      <c r="D360" s="217" t="s">
        <v>284</v>
      </c>
      <c r="E360" s="218" t="s">
        <v>2983</v>
      </c>
      <c r="F360" s="219" t="s">
        <v>2984</v>
      </c>
      <c r="G360" s="220" t="s">
        <v>287</v>
      </c>
      <c r="H360" s="221">
        <v>1.512</v>
      </c>
      <c r="I360" s="222">
        <v>670</v>
      </c>
      <c r="J360" s="222">
        <f>ROUND(I360*H360,2)</f>
        <v>1013.04</v>
      </c>
      <c r="K360" s="223"/>
      <c r="L360" s="35"/>
      <c r="M360" s="224" t="s">
        <v>1</v>
      </c>
      <c r="N360" s="225" t="s">
        <v>38</v>
      </c>
      <c r="O360" s="226">
        <v>1.5589999999999999</v>
      </c>
      <c r="P360" s="226">
        <f>O360*H360</f>
        <v>2.357208</v>
      </c>
      <c r="Q360" s="226">
        <v>0.00027</v>
      </c>
      <c r="R360" s="226">
        <f>Q360*H360</f>
        <v>0.00040824000000000004</v>
      </c>
      <c r="S360" s="226">
        <v>0</v>
      </c>
      <c r="T360" s="227">
        <f>S360*H360</f>
        <v>0</v>
      </c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R360" s="228" t="s">
        <v>345</v>
      </c>
      <c r="AT360" s="228" t="s">
        <v>284</v>
      </c>
      <c r="AU360" s="228" t="s">
        <v>82</v>
      </c>
      <c r="AY360" s="14" t="s">
        <v>282</v>
      </c>
      <c r="BE360" s="229">
        <f>IF(N360="základní",J360,0)</f>
        <v>1013.04</v>
      </c>
      <c r="BF360" s="229">
        <f>IF(N360="snížená",J360,0)</f>
        <v>0</v>
      </c>
      <c r="BG360" s="229">
        <f>IF(N360="zákl. přenesená",J360,0)</f>
        <v>0</v>
      </c>
      <c r="BH360" s="229">
        <f>IF(N360="sníž. přenesená",J360,0)</f>
        <v>0</v>
      </c>
      <c r="BI360" s="229">
        <f>IF(N360="nulová",J360,0)</f>
        <v>0</v>
      </c>
      <c r="BJ360" s="14" t="s">
        <v>80</v>
      </c>
      <c r="BK360" s="229">
        <f>ROUND(I360*H360,2)</f>
        <v>1013.04</v>
      </c>
      <c r="BL360" s="14" t="s">
        <v>345</v>
      </c>
      <c r="BM360" s="228" t="s">
        <v>2985</v>
      </c>
    </row>
    <row r="361" s="2" customFormat="1" ht="21.75" customHeight="1">
      <c r="A361" s="29"/>
      <c r="B361" s="30"/>
      <c r="C361" s="230" t="s">
        <v>1435</v>
      </c>
      <c r="D361" s="230" t="s">
        <v>378</v>
      </c>
      <c r="E361" s="231" t="s">
        <v>2986</v>
      </c>
      <c r="F361" s="232" t="s">
        <v>2987</v>
      </c>
      <c r="G361" s="233" t="s">
        <v>287</v>
      </c>
      <c r="H361" s="234">
        <v>1.512</v>
      </c>
      <c r="I361" s="235">
        <v>3080</v>
      </c>
      <c r="J361" s="235">
        <f>ROUND(I361*H361,2)</f>
        <v>4656.96</v>
      </c>
      <c r="K361" s="236"/>
      <c r="L361" s="237"/>
      <c r="M361" s="238" t="s">
        <v>1</v>
      </c>
      <c r="N361" s="239" t="s">
        <v>38</v>
      </c>
      <c r="O361" s="226">
        <v>0</v>
      </c>
      <c r="P361" s="226">
        <f>O361*H361</f>
        <v>0</v>
      </c>
      <c r="Q361" s="226">
        <v>0.03056</v>
      </c>
      <c r="R361" s="226">
        <f>Q361*H361</f>
        <v>0.04620672</v>
      </c>
      <c r="S361" s="226">
        <v>0</v>
      </c>
      <c r="T361" s="227">
        <f>S361*H361</f>
        <v>0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228" t="s">
        <v>410</v>
      </c>
      <c r="AT361" s="228" t="s">
        <v>378</v>
      </c>
      <c r="AU361" s="228" t="s">
        <v>82</v>
      </c>
      <c r="AY361" s="14" t="s">
        <v>282</v>
      </c>
      <c r="BE361" s="229">
        <f>IF(N361="základní",J361,0)</f>
        <v>4656.96</v>
      </c>
      <c r="BF361" s="229">
        <f>IF(N361="snížená",J361,0)</f>
        <v>0</v>
      </c>
      <c r="BG361" s="229">
        <f>IF(N361="zákl. přenesená",J361,0)</f>
        <v>0</v>
      </c>
      <c r="BH361" s="229">
        <f>IF(N361="sníž. přenesená",J361,0)</f>
        <v>0</v>
      </c>
      <c r="BI361" s="229">
        <f>IF(N361="nulová",J361,0)</f>
        <v>0</v>
      </c>
      <c r="BJ361" s="14" t="s">
        <v>80</v>
      </c>
      <c r="BK361" s="229">
        <f>ROUND(I361*H361,2)</f>
        <v>4656.96</v>
      </c>
      <c r="BL361" s="14" t="s">
        <v>345</v>
      </c>
      <c r="BM361" s="228" t="s">
        <v>2988</v>
      </c>
    </row>
    <row r="362" s="2" customFormat="1" ht="21.75" customHeight="1">
      <c r="A362" s="29"/>
      <c r="B362" s="30"/>
      <c r="C362" s="217" t="s">
        <v>1439</v>
      </c>
      <c r="D362" s="217" t="s">
        <v>284</v>
      </c>
      <c r="E362" s="218" t="s">
        <v>2989</v>
      </c>
      <c r="F362" s="219" t="s">
        <v>2990</v>
      </c>
      <c r="G362" s="220" t="s">
        <v>501</v>
      </c>
      <c r="H362" s="221">
        <v>6</v>
      </c>
      <c r="I362" s="222">
        <v>3110</v>
      </c>
      <c r="J362" s="222">
        <f>ROUND(I362*H362,2)</f>
        <v>18660</v>
      </c>
      <c r="K362" s="223"/>
      <c r="L362" s="35"/>
      <c r="M362" s="224" t="s">
        <v>1</v>
      </c>
      <c r="N362" s="225" t="s">
        <v>38</v>
      </c>
      <c r="O362" s="226">
        <v>7.3600000000000003</v>
      </c>
      <c r="P362" s="226">
        <f>O362*H362</f>
        <v>44.160000000000004</v>
      </c>
      <c r="Q362" s="226">
        <v>0.00092000000000000003</v>
      </c>
      <c r="R362" s="226">
        <f>Q362*H362</f>
        <v>0.0055200000000000006</v>
      </c>
      <c r="S362" s="226">
        <v>0</v>
      </c>
      <c r="T362" s="227">
        <f>S362*H362</f>
        <v>0</v>
      </c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R362" s="228" t="s">
        <v>345</v>
      </c>
      <c r="AT362" s="228" t="s">
        <v>284</v>
      </c>
      <c r="AU362" s="228" t="s">
        <v>82</v>
      </c>
      <c r="AY362" s="14" t="s">
        <v>282</v>
      </c>
      <c r="BE362" s="229">
        <f>IF(N362="základní",J362,0)</f>
        <v>18660</v>
      </c>
      <c r="BF362" s="229">
        <f>IF(N362="snížená",J362,0)</f>
        <v>0</v>
      </c>
      <c r="BG362" s="229">
        <f>IF(N362="zákl. přenesená",J362,0)</f>
        <v>0</v>
      </c>
      <c r="BH362" s="229">
        <f>IF(N362="sníž. přenesená",J362,0)</f>
        <v>0</v>
      </c>
      <c r="BI362" s="229">
        <f>IF(N362="nulová",J362,0)</f>
        <v>0</v>
      </c>
      <c r="BJ362" s="14" t="s">
        <v>80</v>
      </c>
      <c r="BK362" s="229">
        <f>ROUND(I362*H362,2)</f>
        <v>18660</v>
      </c>
      <c r="BL362" s="14" t="s">
        <v>345</v>
      </c>
      <c r="BM362" s="228" t="s">
        <v>2991</v>
      </c>
    </row>
    <row r="363" s="2" customFormat="1" ht="21.75" customHeight="1">
      <c r="A363" s="29"/>
      <c r="B363" s="30"/>
      <c r="C363" s="230" t="s">
        <v>1443</v>
      </c>
      <c r="D363" s="230" t="s">
        <v>378</v>
      </c>
      <c r="E363" s="231" t="s">
        <v>2992</v>
      </c>
      <c r="F363" s="232" t="s">
        <v>2993</v>
      </c>
      <c r="G363" s="233" t="s">
        <v>501</v>
      </c>
      <c r="H363" s="234">
        <v>3</v>
      </c>
      <c r="I363" s="235">
        <v>12800</v>
      </c>
      <c r="J363" s="235">
        <f>ROUND(I363*H363,2)</f>
        <v>38400</v>
      </c>
      <c r="K363" s="236"/>
      <c r="L363" s="237"/>
      <c r="M363" s="238" t="s">
        <v>1</v>
      </c>
      <c r="N363" s="239" t="s">
        <v>38</v>
      </c>
      <c r="O363" s="226">
        <v>0</v>
      </c>
      <c r="P363" s="226">
        <f>O363*H363</f>
        <v>0</v>
      </c>
      <c r="Q363" s="226">
        <v>0.073999999999999996</v>
      </c>
      <c r="R363" s="226">
        <f>Q363*H363</f>
        <v>0.22199999999999998</v>
      </c>
      <c r="S363" s="226">
        <v>0</v>
      </c>
      <c r="T363" s="227">
        <f>S363*H363</f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228" t="s">
        <v>410</v>
      </c>
      <c r="AT363" s="228" t="s">
        <v>378</v>
      </c>
      <c r="AU363" s="228" t="s">
        <v>82</v>
      </c>
      <c r="AY363" s="14" t="s">
        <v>282</v>
      </c>
      <c r="BE363" s="229">
        <f>IF(N363="základní",J363,0)</f>
        <v>38400</v>
      </c>
      <c r="BF363" s="229">
        <f>IF(N363="snížená",J363,0)</f>
        <v>0</v>
      </c>
      <c r="BG363" s="229">
        <f>IF(N363="zákl. přenesená",J363,0)</f>
        <v>0</v>
      </c>
      <c r="BH363" s="229">
        <f>IF(N363="sníž. přenesená",J363,0)</f>
        <v>0</v>
      </c>
      <c r="BI363" s="229">
        <f>IF(N363="nulová",J363,0)</f>
        <v>0</v>
      </c>
      <c r="BJ363" s="14" t="s">
        <v>80</v>
      </c>
      <c r="BK363" s="229">
        <f>ROUND(I363*H363,2)</f>
        <v>38400</v>
      </c>
      <c r="BL363" s="14" t="s">
        <v>345</v>
      </c>
      <c r="BM363" s="228" t="s">
        <v>2994</v>
      </c>
    </row>
    <row r="364" s="2" customFormat="1" ht="21.75" customHeight="1">
      <c r="A364" s="29"/>
      <c r="B364" s="30"/>
      <c r="C364" s="230" t="s">
        <v>1447</v>
      </c>
      <c r="D364" s="230" t="s">
        <v>378</v>
      </c>
      <c r="E364" s="231" t="s">
        <v>2995</v>
      </c>
      <c r="F364" s="232" t="s">
        <v>2996</v>
      </c>
      <c r="G364" s="233" t="s">
        <v>501</v>
      </c>
      <c r="H364" s="234">
        <v>1</v>
      </c>
      <c r="I364" s="235">
        <v>19200</v>
      </c>
      <c r="J364" s="235">
        <f>ROUND(I364*H364,2)</f>
        <v>19200</v>
      </c>
      <c r="K364" s="236"/>
      <c r="L364" s="237"/>
      <c r="M364" s="238" t="s">
        <v>1</v>
      </c>
      <c r="N364" s="239" t="s">
        <v>38</v>
      </c>
      <c r="O364" s="226">
        <v>0</v>
      </c>
      <c r="P364" s="226">
        <f>O364*H364</f>
        <v>0</v>
      </c>
      <c r="Q364" s="226">
        <v>0.073999999999999996</v>
      </c>
      <c r="R364" s="226">
        <f>Q364*H364</f>
        <v>0.073999999999999996</v>
      </c>
      <c r="S364" s="226">
        <v>0</v>
      </c>
      <c r="T364" s="227">
        <f>S364*H364</f>
        <v>0</v>
      </c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R364" s="228" t="s">
        <v>410</v>
      </c>
      <c r="AT364" s="228" t="s">
        <v>378</v>
      </c>
      <c r="AU364" s="228" t="s">
        <v>82</v>
      </c>
      <c r="AY364" s="14" t="s">
        <v>282</v>
      </c>
      <c r="BE364" s="229">
        <f>IF(N364="základní",J364,0)</f>
        <v>19200</v>
      </c>
      <c r="BF364" s="229">
        <f>IF(N364="snížená",J364,0)</f>
        <v>0</v>
      </c>
      <c r="BG364" s="229">
        <f>IF(N364="zákl. přenesená",J364,0)</f>
        <v>0</v>
      </c>
      <c r="BH364" s="229">
        <f>IF(N364="sníž. přenesená",J364,0)</f>
        <v>0</v>
      </c>
      <c r="BI364" s="229">
        <f>IF(N364="nulová",J364,0)</f>
        <v>0</v>
      </c>
      <c r="BJ364" s="14" t="s">
        <v>80</v>
      </c>
      <c r="BK364" s="229">
        <f>ROUND(I364*H364,2)</f>
        <v>19200</v>
      </c>
      <c r="BL364" s="14" t="s">
        <v>345</v>
      </c>
      <c r="BM364" s="228" t="s">
        <v>2997</v>
      </c>
    </row>
    <row r="365" s="2" customFormat="1" ht="21.75" customHeight="1">
      <c r="A365" s="29"/>
      <c r="B365" s="30"/>
      <c r="C365" s="230" t="s">
        <v>2998</v>
      </c>
      <c r="D365" s="230" t="s">
        <v>378</v>
      </c>
      <c r="E365" s="231" t="s">
        <v>2999</v>
      </c>
      <c r="F365" s="232" t="s">
        <v>3000</v>
      </c>
      <c r="G365" s="233" t="s">
        <v>501</v>
      </c>
      <c r="H365" s="234">
        <v>1</v>
      </c>
      <c r="I365" s="235">
        <v>7200</v>
      </c>
      <c r="J365" s="235">
        <f>ROUND(I365*H365,2)</f>
        <v>7200</v>
      </c>
      <c r="K365" s="236"/>
      <c r="L365" s="237"/>
      <c r="M365" s="238" t="s">
        <v>1</v>
      </c>
      <c r="N365" s="239" t="s">
        <v>38</v>
      </c>
      <c r="O365" s="226">
        <v>0</v>
      </c>
      <c r="P365" s="226">
        <f>O365*H365</f>
        <v>0</v>
      </c>
      <c r="Q365" s="226">
        <v>0.073999999999999996</v>
      </c>
      <c r="R365" s="226">
        <f>Q365*H365</f>
        <v>0.073999999999999996</v>
      </c>
      <c r="S365" s="226">
        <v>0</v>
      </c>
      <c r="T365" s="227">
        <f>S365*H365</f>
        <v>0</v>
      </c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R365" s="228" t="s">
        <v>410</v>
      </c>
      <c r="AT365" s="228" t="s">
        <v>378</v>
      </c>
      <c r="AU365" s="228" t="s">
        <v>82</v>
      </c>
      <c r="AY365" s="14" t="s">
        <v>282</v>
      </c>
      <c r="BE365" s="229">
        <f>IF(N365="základní",J365,0)</f>
        <v>7200</v>
      </c>
      <c r="BF365" s="229">
        <f>IF(N365="snížená",J365,0)</f>
        <v>0</v>
      </c>
      <c r="BG365" s="229">
        <f>IF(N365="zákl. přenesená",J365,0)</f>
        <v>0</v>
      </c>
      <c r="BH365" s="229">
        <f>IF(N365="sníž. přenesená",J365,0)</f>
        <v>0</v>
      </c>
      <c r="BI365" s="229">
        <f>IF(N365="nulová",J365,0)</f>
        <v>0</v>
      </c>
      <c r="BJ365" s="14" t="s">
        <v>80</v>
      </c>
      <c r="BK365" s="229">
        <f>ROUND(I365*H365,2)</f>
        <v>7200</v>
      </c>
      <c r="BL365" s="14" t="s">
        <v>345</v>
      </c>
      <c r="BM365" s="228" t="s">
        <v>3001</v>
      </c>
    </row>
    <row r="366" s="2" customFormat="1" ht="21.75" customHeight="1">
      <c r="A366" s="29"/>
      <c r="B366" s="30"/>
      <c r="C366" s="230" t="s">
        <v>3002</v>
      </c>
      <c r="D366" s="230" t="s">
        <v>378</v>
      </c>
      <c r="E366" s="231" t="s">
        <v>3003</v>
      </c>
      <c r="F366" s="232" t="s">
        <v>3004</v>
      </c>
      <c r="G366" s="233" t="s">
        <v>501</v>
      </c>
      <c r="H366" s="234">
        <v>1</v>
      </c>
      <c r="I366" s="235">
        <v>9550</v>
      </c>
      <c r="J366" s="235">
        <f>ROUND(I366*H366,2)</f>
        <v>9550</v>
      </c>
      <c r="K366" s="236"/>
      <c r="L366" s="237"/>
      <c r="M366" s="238" t="s">
        <v>1</v>
      </c>
      <c r="N366" s="239" t="s">
        <v>38</v>
      </c>
      <c r="O366" s="226">
        <v>0</v>
      </c>
      <c r="P366" s="226">
        <f>O366*H366</f>
        <v>0</v>
      </c>
      <c r="Q366" s="226">
        <v>0.073999999999999996</v>
      </c>
      <c r="R366" s="226">
        <f>Q366*H366</f>
        <v>0.073999999999999996</v>
      </c>
      <c r="S366" s="226">
        <v>0</v>
      </c>
      <c r="T366" s="227">
        <f>S366*H366</f>
        <v>0</v>
      </c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R366" s="228" t="s">
        <v>410</v>
      </c>
      <c r="AT366" s="228" t="s">
        <v>378</v>
      </c>
      <c r="AU366" s="228" t="s">
        <v>82</v>
      </c>
      <c r="AY366" s="14" t="s">
        <v>282</v>
      </c>
      <c r="BE366" s="229">
        <f>IF(N366="základní",J366,0)</f>
        <v>9550</v>
      </c>
      <c r="BF366" s="229">
        <f>IF(N366="snížená",J366,0)</f>
        <v>0</v>
      </c>
      <c r="BG366" s="229">
        <f>IF(N366="zákl. přenesená",J366,0)</f>
        <v>0</v>
      </c>
      <c r="BH366" s="229">
        <f>IF(N366="sníž. přenesená",J366,0)</f>
        <v>0</v>
      </c>
      <c r="BI366" s="229">
        <f>IF(N366="nulová",J366,0)</f>
        <v>0</v>
      </c>
      <c r="BJ366" s="14" t="s">
        <v>80</v>
      </c>
      <c r="BK366" s="229">
        <f>ROUND(I366*H366,2)</f>
        <v>9550</v>
      </c>
      <c r="BL366" s="14" t="s">
        <v>345</v>
      </c>
      <c r="BM366" s="228" t="s">
        <v>3005</v>
      </c>
    </row>
    <row r="367" s="2" customFormat="1" ht="21.75" customHeight="1">
      <c r="A367" s="29"/>
      <c r="B367" s="30"/>
      <c r="C367" s="217" t="s">
        <v>3006</v>
      </c>
      <c r="D367" s="217" t="s">
        <v>284</v>
      </c>
      <c r="E367" s="218" t="s">
        <v>3007</v>
      </c>
      <c r="F367" s="219" t="s">
        <v>3008</v>
      </c>
      <c r="G367" s="220" t="s">
        <v>429</v>
      </c>
      <c r="H367" s="221">
        <v>0.81100000000000005</v>
      </c>
      <c r="I367" s="222">
        <v>1070</v>
      </c>
      <c r="J367" s="222">
        <f>ROUND(I367*H367,2)</f>
        <v>867.76999999999998</v>
      </c>
      <c r="K367" s="223"/>
      <c r="L367" s="35"/>
      <c r="M367" s="224" t="s">
        <v>1</v>
      </c>
      <c r="N367" s="225" t="s">
        <v>38</v>
      </c>
      <c r="O367" s="226">
        <v>2.4209999999999998</v>
      </c>
      <c r="P367" s="226">
        <f>O367*H367</f>
        <v>1.9634309999999999</v>
      </c>
      <c r="Q367" s="226">
        <v>0</v>
      </c>
      <c r="R367" s="226">
        <f>Q367*H367</f>
        <v>0</v>
      </c>
      <c r="S367" s="226">
        <v>0</v>
      </c>
      <c r="T367" s="227">
        <f>S367*H367</f>
        <v>0</v>
      </c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R367" s="228" t="s">
        <v>345</v>
      </c>
      <c r="AT367" s="228" t="s">
        <v>284</v>
      </c>
      <c r="AU367" s="228" t="s">
        <v>82</v>
      </c>
      <c r="AY367" s="14" t="s">
        <v>282</v>
      </c>
      <c r="BE367" s="229">
        <f>IF(N367="základní",J367,0)</f>
        <v>867.76999999999998</v>
      </c>
      <c r="BF367" s="229">
        <f>IF(N367="snížená",J367,0)</f>
        <v>0</v>
      </c>
      <c r="BG367" s="229">
        <f>IF(N367="zákl. přenesená",J367,0)</f>
        <v>0</v>
      </c>
      <c r="BH367" s="229">
        <f>IF(N367="sníž. přenesená",J367,0)</f>
        <v>0</v>
      </c>
      <c r="BI367" s="229">
        <f>IF(N367="nulová",J367,0)</f>
        <v>0</v>
      </c>
      <c r="BJ367" s="14" t="s">
        <v>80</v>
      </c>
      <c r="BK367" s="229">
        <f>ROUND(I367*H367,2)</f>
        <v>867.76999999999998</v>
      </c>
      <c r="BL367" s="14" t="s">
        <v>345</v>
      </c>
      <c r="BM367" s="228" t="s">
        <v>3009</v>
      </c>
    </row>
    <row r="368" s="12" customFormat="1" ht="22.8" customHeight="1">
      <c r="A368" s="12"/>
      <c r="B368" s="202"/>
      <c r="C368" s="203"/>
      <c r="D368" s="204" t="s">
        <v>72</v>
      </c>
      <c r="E368" s="215" t="s">
        <v>3010</v>
      </c>
      <c r="F368" s="215" t="s">
        <v>3011</v>
      </c>
      <c r="G368" s="203"/>
      <c r="H368" s="203"/>
      <c r="I368" s="203"/>
      <c r="J368" s="216">
        <f>BK368</f>
        <v>435795.07000000001</v>
      </c>
      <c r="K368" s="203"/>
      <c r="L368" s="207"/>
      <c r="M368" s="208"/>
      <c r="N368" s="209"/>
      <c r="O368" s="209"/>
      <c r="P368" s="210">
        <f>SUM(P369:P380)</f>
        <v>8.1492779999999989</v>
      </c>
      <c r="Q368" s="209"/>
      <c r="R368" s="210">
        <f>SUM(R369:R380)</f>
        <v>1.7132999999999998</v>
      </c>
      <c r="S368" s="209"/>
      <c r="T368" s="211">
        <f>SUM(T369:T380)</f>
        <v>0</v>
      </c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R368" s="212" t="s">
        <v>82</v>
      </c>
      <c r="AT368" s="213" t="s">
        <v>72</v>
      </c>
      <c r="AU368" s="213" t="s">
        <v>80</v>
      </c>
      <c r="AY368" s="212" t="s">
        <v>282</v>
      </c>
      <c r="BK368" s="214">
        <f>SUM(BK369:BK380)</f>
        <v>435795.07000000001</v>
      </c>
    </row>
    <row r="369" s="2" customFormat="1" ht="21.75" customHeight="1">
      <c r="A369" s="29"/>
      <c r="B369" s="30"/>
      <c r="C369" s="217" t="s">
        <v>3012</v>
      </c>
      <c r="D369" s="217" t="s">
        <v>284</v>
      </c>
      <c r="E369" s="218" t="s">
        <v>3013</v>
      </c>
      <c r="F369" s="219" t="s">
        <v>3014</v>
      </c>
      <c r="G369" s="220" t="s">
        <v>501</v>
      </c>
      <c r="H369" s="221">
        <v>8</v>
      </c>
      <c r="I369" s="222">
        <v>125</v>
      </c>
      <c r="J369" s="222">
        <f>ROUND(I369*H369,2)</f>
        <v>1000</v>
      </c>
      <c r="K369" s="223"/>
      <c r="L369" s="35"/>
      <c r="M369" s="224" t="s">
        <v>1</v>
      </c>
      <c r="N369" s="225" t="s">
        <v>38</v>
      </c>
      <c r="O369" s="226">
        <v>0.33000000000000002</v>
      </c>
      <c r="P369" s="226">
        <f>O369*H369</f>
        <v>2.6400000000000001</v>
      </c>
      <c r="Q369" s="226">
        <v>0</v>
      </c>
      <c r="R369" s="226">
        <f>Q369*H369</f>
        <v>0</v>
      </c>
      <c r="S369" s="226">
        <v>0</v>
      </c>
      <c r="T369" s="227">
        <f>S369*H369</f>
        <v>0</v>
      </c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R369" s="228" t="s">
        <v>345</v>
      </c>
      <c r="AT369" s="228" t="s">
        <v>284</v>
      </c>
      <c r="AU369" s="228" t="s">
        <v>82</v>
      </c>
      <c r="AY369" s="14" t="s">
        <v>282</v>
      </c>
      <c r="BE369" s="229">
        <f>IF(N369="základní",J369,0)</f>
        <v>1000</v>
      </c>
      <c r="BF369" s="229">
        <f>IF(N369="snížená",J369,0)</f>
        <v>0</v>
      </c>
      <c r="BG369" s="229">
        <f>IF(N369="zákl. přenesená",J369,0)</f>
        <v>0</v>
      </c>
      <c r="BH369" s="229">
        <f>IF(N369="sníž. přenesená",J369,0)</f>
        <v>0</v>
      </c>
      <c r="BI369" s="229">
        <f>IF(N369="nulová",J369,0)</f>
        <v>0</v>
      </c>
      <c r="BJ369" s="14" t="s">
        <v>80</v>
      </c>
      <c r="BK369" s="229">
        <f>ROUND(I369*H369,2)</f>
        <v>1000</v>
      </c>
      <c r="BL369" s="14" t="s">
        <v>345</v>
      </c>
      <c r="BM369" s="228" t="s">
        <v>3015</v>
      </c>
    </row>
    <row r="370" s="2" customFormat="1" ht="21.75" customHeight="1">
      <c r="A370" s="29"/>
      <c r="B370" s="30"/>
      <c r="C370" s="230" t="s">
        <v>3016</v>
      </c>
      <c r="D370" s="230" t="s">
        <v>378</v>
      </c>
      <c r="E370" s="231" t="s">
        <v>3017</v>
      </c>
      <c r="F370" s="232" t="s">
        <v>3018</v>
      </c>
      <c r="G370" s="233" t="s">
        <v>501</v>
      </c>
      <c r="H370" s="234">
        <v>8</v>
      </c>
      <c r="I370" s="235">
        <v>325</v>
      </c>
      <c r="J370" s="235">
        <f>ROUND(I370*H370,2)</f>
        <v>2600</v>
      </c>
      <c r="K370" s="236"/>
      <c r="L370" s="237"/>
      <c r="M370" s="238" t="s">
        <v>1</v>
      </c>
      <c r="N370" s="239" t="s">
        <v>38</v>
      </c>
      <c r="O370" s="226">
        <v>0</v>
      </c>
      <c r="P370" s="226">
        <f>O370*H370</f>
        <v>0</v>
      </c>
      <c r="Q370" s="226">
        <v>0.00024000000000000001</v>
      </c>
      <c r="R370" s="226">
        <f>Q370*H370</f>
        <v>0.0019200000000000001</v>
      </c>
      <c r="S370" s="226">
        <v>0</v>
      </c>
      <c r="T370" s="227">
        <f>S370*H370</f>
        <v>0</v>
      </c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R370" s="228" t="s">
        <v>410</v>
      </c>
      <c r="AT370" s="228" t="s">
        <v>378</v>
      </c>
      <c r="AU370" s="228" t="s">
        <v>82</v>
      </c>
      <c r="AY370" s="14" t="s">
        <v>282</v>
      </c>
      <c r="BE370" s="229">
        <f>IF(N370="základní",J370,0)</f>
        <v>2600</v>
      </c>
      <c r="BF370" s="229">
        <f>IF(N370="snížená",J370,0)</f>
        <v>0</v>
      </c>
      <c r="BG370" s="229">
        <f>IF(N370="zákl. přenesená",J370,0)</f>
        <v>0</v>
      </c>
      <c r="BH370" s="229">
        <f>IF(N370="sníž. přenesená",J370,0)</f>
        <v>0</v>
      </c>
      <c r="BI370" s="229">
        <f>IF(N370="nulová",J370,0)</f>
        <v>0</v>
      </c>
      <c r="BJ370" s="14" t="s">
        <v>80</v>
      </c>
      <c r="BK370" s="229">
        <f>ROUND(I370*H370,2)</f>
        <v>2600</v>
      </c>
      <c r="BL370" s="14" t="s">
        <v>345</v>
      </c>
      <c r="BM370" s="228" t="s">
        <v>3019</v>
      </c>
    </row>
    <row r="371" s="2" customFormat="1" ht="21.75" customHeight="1">
      <c r="A371" s="29"/>
      <c r="B371" s="30"/>
      <c r="C371" s="217" t="s">
        <v>3020</v>
      </c>
      <c r="D371" s="217" t="s">
        <v>284</v>
      </c>
      <c r="E371" s="218" t="s">
        <v>3021</v>
      </c>
      <c r="F371" s="219" t="s">
        <v>3022</v>
      </c>
      <c r="G371" s="220" t="s">
        <v>501</v>
      </c>
      <c r="H371" s="221">
        <v>1</v>
      </c>
      <c r="I371" s="222">
        <v>500</v>
      </c>
      <c r="J371" s="222">
        <f>ROUND(I371*H371,2)</f>
        <v>500</v>
      </c>
      <c r="K371" s="223"/>
      <c r="L371" s="35"/>
      <c r="M371" s="224" t="s">
        <v>1</v>
      </c>
      <c r="N371" s="225" t="s">
        <v>38</v>
      </c>
      <c r="O371" s="226">
        <v>0.35999999999999999</v>
      </c>
      <c r="P371" s="226">
        <f>O371*H371</f>
        <v>0.35999999999999999</v>
      </c>
      <c r="Q371" s="226">
        <v>0</v>
      </c>
      <c r="R371" s="226">
        <f>Q371*H371</f>
        <v>0</v>
      </c>
      <c r="S371" s="226">
        <v>0</v>
      </c>
      <c r="T371" s="227">
        <f>S371*H371</f>
        <v>0</v>
      </c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R371" s="228" t="s">
        <v>345</v>
      </c>
      <c r="AT371" s="228" t="s">
        <v>284</v>
      </c>
      <c r="AU371" s="228" t="s">
        <v>82</v>
      </c>
      <c r="AY371" s="14" t="s">
        <v>282</v>
      </c>
      <c r="BE371" s="229">
        <f>IF(N371="základní",J371,0)</f>
        <v>500</v>
      </c>
      <c r="BF371" s="229">
        <f>IF(N371="snížená",J371,0)</f>
        <v>0</v>
      </c>
      <c r="BG371" s="229">
        <f>IF(N371="zákl. přenesená",J371,0)</f>
        <v>0</v>
      </c>
      <c r="BH371" s="229">
        <f>IF(N371="sníž. přenesená",J371,0)</f>
        <v>0</v>
      </c>
      <c r="BI371" s="229">
        <f>IF(N371="nulová",J371,0)</f>
        <v>0</v>
      </c>
      <c r="BJ371" s="14" t="s">
        <v>80</v>
      </c>
      <c r="BK371" s="229">
        <f>ROUND(I371*H371,2)</f>
        <v>500</v>
      </c>
      <c r="BL371" s="14" t="s">
        <v>345</v>
      </c>
      <c r="BM371" s="228" t="s">
        <v>3023</v>
      </c>
    </row>
    <row r="372" s="2" customFormat="1" ht="21.75" customHeight="1">
      <c r="A372" s="29"/>
      <c r="B372" s="30"/>
      <c r="C372" s="230" t="s">
        <v>3024</v>
      </c>
      <c r="D372" s="230" t="s">
        <v>378</v>
      </c>
      <c r="E372" s="231" t="s">
        <v>3025</v>
      </c>
      <c r="F372" s="232" t="s">
        <v>3026</v>
      </c>
      <c r="G372" s="233" t="s">
        <v>501</v>
      </c>
      <c r="H372" s="234">
        <v>1</v>
      </c>
      <c r="I372" s="235">
        <v>3444</v>
      </c>
      <c r="J372" s="235">
        <f>ROUND(I372*H372,2)</f>
        <v>3444</v>
      </c>
      <c r="K372" s="236"/>
      <c r="L372" s="237"/>
      <c r="M372" s="238" t="s">
        <v>1</v>
      </c>
      <c r="N372" s="239" t="s">
        <v>38</v>
      </c>
      <c r="O372" s="226">
        <v>0</v>
      </c>
      <c r="P372" s="226">
        <f>O372*H372</f>
        <v>0</v>
      </c>
      <c r="Q372" s="226">
        <v>0.00038000000000000002</v>
      </c>
      <c r="R372" s="226">
        <f>Q372*H372</f>
        <v>0.00038000000000000002</v>
      </c>
      <c r="S372" s="226">
        <v>0</v>
      </c>
      <c r="T372" s="227">
        <f>S372*H372</f>
        <v>0</v>
      </c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R372" s="228" t="s">
        <v>410</v>
      </c>
      <c r="AT372" s="228" t="s">
        <v>378</v>
      </c>
      <c r="AU372" s="228" t="s">
        <v>82</v>
      </c>
      <c r="AY372" s="14" t="s">
        <v>282</v>
      </c>
      <c r="BE372" s="229">
        <f>IF(N372="základní",J372,0)</f>
        <v>3444</v>
      </c>
      <c r="BF372" s="229">
        <f>IF(N372="snížená",J372,0)</f>
        <v>0</v>
      </c>
      <c r="BG372" s="229">
        <f>IF(N372="zákl. přenesená",J372,0)</f>
        <v>0</v>
      </c>
      <c r="BH372" s="229">
        <f>IF(N372="sníž. přenesená",J372,0)</f>
        <v>0</v>
      </c>
      <c r="BI372" s="229">
        <f>IF(N372="nulová",J372,0)</f>
        <v>0</v>
      </c>
      <c r="BJ372" s="14" t="s">
        <v>80</v>
      </c>
      <c r="BK372" s="229">
        <f>ROUND(I372*H372,2)</f>
        <v>3444</v>
      </c>
      <c r="BL372" s="14" t="s">
        <v>345</v>
      </c>
      <c r="BM372" s="228" t="s">
        <v>3027</v>
      </c>
    </row>
    <row r="373" s="2" customFormat="1" ht="21.75" customHeight="1">
      <c r="A373" s="29"/>
      <c r="B373" s="30"/>
      <c r="C373" s="217" t="s">
        <v>3028</v>
      </c>
      <c r="D373" s="217" t="s">
        <v>284</v>
      </c>
      <c r="E373" s="218" t="s">
        <v>3029</v>
      </c>
      <c r="F373" s="219" t="s">
        <v>3030</v>
      </c>
      <c r="G373" s="220" t="s">
        <v>1417</v>
      </c>
      <c r="H373" s="221">
        <v>1</v>
      </c>
      <c r="I373" s="222">
        <v>276780</v>
      </c>
      <c r="J373" s="222">
        <f>ROUND(I373*H373,2)</f>
        <v>276780</v>
      </c>
      <c r="K373" s="223"/>
      <c r="L373" s="35"/>
      <c r="M373" s="224" t="s">
        <v>1</v>
      </c>
      <c r="N373" s="225" t="s">
        <v>38</v>
      </c>
      <c r="O373" s="226">
        <v>0</v>
      </c>
      <c r="P373" s="226">
        <f>O373*H373</f>
        <v>0</v>
      </c>
      <c r="Q373" s="226">
        <v>1</v>
      </c>
      <c r="R373" s="226">
        <f>Q373*H373</f>
        <v>1</v>
      </c>
      <c r="S373" s="226">
        <v>0</v>
      </c>
      <c r="T373" s="227">
        <f>S373*H373</f>
        <v>0</v>
      </c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R373" s="228" t="s">
        <v>345</v>
      </c>
      <c r="AT373" s="228" t="s">
        <v>284</v>
      </c>
      <c r="AU373" s="228" t="s">
        <v>82</v>
      </c>
      <c r="AY373" s="14" t="s">
        <v>282</v>
      </c>
      <c r="BE373" s="229">
        <f>IF(N373="základní",J373,0)</f>
        <v>276780</v>
      </c>
      <c r="BF373" s="229">
        <f>IF(N373="snížená",J373,0)</f>
        <v>0</v>
      </c>
      <c r="BG373" s="229">
        <f>IF(N373="zákl. přenesená",J373,0)</f>
        <v>0</v>
      </c>
      <c r="BH373" s="229">
        <f>IF(N373="sníž. přenesená",J373,0)</f>
        <v>0</v>
      </c>
      <c r="BI373" s="229">
        <f>IF(N373="nulová",J373,0)</f>
        <v>0</v>
      </c>
      <c r="BJ373" s="14" t="s">
        <v>80</v>
      </c>
      <c r="BK373" s="229">
        <f>ROUND(I373*H373,2)</f>
        <v>276780</v>
      </c>
      <c r="BL373" s="14" t="s">
        <v>345</v>
      </c>
      <c r="BM373" s="228" t="s">
        <v>3031</v>
      </c>
    </row>
    <row r="374" s="2" customFormat="1" ht="16.5" customHeight="1">
      <c r="A374" s="29"/>
      <c r="B374" s="30"/>
      <c r="C374" s="217" t="s">
        <v>3032</v>
      </c>
      <c r="D374" s="217" t="s">
        <v>284</v>
      </c>
      <c r="E374" s="218" t="s">
        <v>3033</v>
      </c>
      <c r="F374" s="219" t="s">
        <v>3034</v>
      </c>
      <c r="G374" s="220" t="s">
        <v>1417</v>
      </c>
      <c r="H374" s="221">
        <v>1</v>
      </c>
      <c r="I374" s="222">
        <v>26820</v>
      </c>
      <c r="J374" s="222">
        <f>ROUND(I374*H374,2)</f>
        <v>26820</v>
      </c>
      <c r="K374" s="223"/>
      <c r="L374" s="35"/>
      <c r="M374" s="224" t="s">
        <v>1</v>
      </c>
      <c r="N374" s="225" t="s">
        <v>38</v>
      </c>
      <c r="O374" s="226">
        <v>0</v>
      </c>
      <c r="P374" s="226">
        <f>O374*H374</f>
        <v>0</v>
      </c>
      <c r="Q374" s="226">
        <v>0.5</v>
      </c>
      <c r="R374" s="226">
        <f>Q374*H374</f>
        <v>0.5</v>
      </c>
      <c r="S374" s="226">
        <v>0</v>
      </c>
      <c r="T374" s="227">
        <f>S374*H374</f>
        <v>0</v>
      </c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R374" s="228" t="s">
        <v>345</v>
      </c>
      <c r="AT374" s="228" t="s">
        <v>284</v>
      </c>
      <c r="AU374" s="228" t="s">
        <v>82</v>
      </c>
      <c r="AY374" s="14" t="s">
        <v>282</v>
      </c>
      <c r="BE374" s="229">
        <f>IF(N374="základní",J374,0)</f>
        <v>26820</v>
      </c>
      <c r="BF374" s="229">
        <f>IF(N374="snížená",J374,0)</f>
        <v>0</v>
      </c>
      <c r="BG374" s="229">
        <f>IF(N374="zákl. přenesená",J374,0)</f>
        <v>0</v>
      </c>
      <c r="BH374" s="229">
        <f>IF(N374="sníž. přenesená",J374,0)</f>
        <v>0</v>
      </c>
      <c r="BI374" s="229">
        <f>IF(N374="nulová",J374,0)</f>
        <v>0</v>
      </c>
      <c r="BJ374" s="14" t="s">
        <v>80</v>
      </c>
      <c r="BK374" s="229">
        <f>ROUND(I374*H374,2)</f>
        <v>26820</v>
      </c>
      <c r="BL374" s="14" t="s">
        <v>345</v>
      </c>
      <c r="BM374" s="228" t="s">
        <v>3035</v>
      </c>
    </row>
    <row r="375" s="2" customFormat="1" ht="16.5" customHeight="1">
      <c r="A375" s="29"/>
      <c r="B375" s="30"/>
      <c r="C375" s="217" t="s">
        <v>3036</v>
      </c>
      <c r="D375" s="217" t="s">
        <v>284</v>
      </c>
      <c r="E375" s="218" t="s">
        <v>3037</v>
      </c>
      <c r="F375" s="219" t="s">
        <v>3038</v>
      </c>
      <c r="G375" s="220" t="s">
        <v>719</v>
      </c>
      <c r="H375" s="221">
        <v>5</v>
      </c>
      <c r="I375" s="222">
        <v>3000</v>
      </c>
      <c r="J375" s="222">
        <f>ROUND(I375*H375,2)</f>
        <v>15000</v>
      </c>
      <c r="K375" s="223"/>
      <c r="L375" s="35"/>
      <c r="M375" s="224" t="s">
        <v>1</v>
      </c>
      <c r="N375" s="225" t="s">
        <v>38</v>
      </c>
      <c r="O375" s="226">
        <v>0</v>
      </c>
      <c r="P375" s="226">
        <f>O375*H375</f>
        <v>0</v>
      </c>
      <c r="Q375" s="226">
        <v>0.029999999999999999</v>
      </c>
      <c r="R375" s="226">
        <f>Q375*H375</f>
        <v>0.14999999999999999</v>
      </c>
      <c r="S375" s="226">
        <v>0</v>
      </c>
      <c r="T375" s="227">
        <f>S375*H375</f>
        <v>0</v>
      </c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R375" s="228" t="s">
        <v>345</v>
      </c>
      <c r="AT375" s="228" t="s">
        <v>284</v>
      </c>
      <c r="AU375" s="228" t="s">
        <v>82</v>
      </c>
      <c r="AY375" s="14" t="s">
        <v>282</v>
      </c>
      <c r="BE375" s="229">
        <f>IF(N375="základní",J375,0)</f>
        <v>15000</v>
      </c>
      <c r="BF375" s="229">
        <f>IF(N375="snížená",J375,0)</f>
        <v>0</v>
      </c>
      <c r="BG375" s="229">
        <f>IF(N375="zákl. přenesená",J375,0)</f>
        <v>0</v>
      </c>
      <c r="BH375" s="229">
        <f>IF(N375="sníž. přenesená",J375,0)</f>
        <v>0</v>
      </c>
      <c r="BI375" s="229">
        <f>IF(N375="nulová",J375,0)</f>
        <v>0</v>
      </c>
      <c r="BJ375" s="14" t="s">
        <v>80</v>
      </c>
      <c r="BK375" s="229">
        <f>ROUND(I375*H375,2)</f>
        <v>15000</v>
      </c>
      <c r="BL375" s="14" t="s">
        <v>345</v>
      </c>
      <c r="BM375" s="228" t="s">
        <v>3039</v>
      </c>
    </row>
    <row r="376" s="2" customFormat="1" ht="16.5" customHeight="1">
      <c r="A376" s="29"/>
      <c r="B376" s="30"/>
      <c r="C376" s="217" t="s">
        <v>3040</v>
      </c>
      <c r="D376" s="217" t="s">
        <v>284</v>
      </c>
      <c r="E376" s="218" t="s">
        <v>3041</v>
      </c>
      <c r="F376" s="219" t="s">
        <v>3042</v>
      </c>
      <c r="G376" s="220" t="s">
        <v>1417</v>
      </c>
      <c r="H376" s="221">
        <v>1</v>
      </c>
      <c r="I376" s="222">
        <v>16000</v>
      </c>
      <c r="J376" s="222">
        <f>ROUND(I376*H376,2)</f>
        <v>16000</v>
      </c>
      <c r="K376" s="223"/>
      <c r="L376" s="35"/>
      <c r="M376" s="224" t="s">
        <v>1</v>
      </c>
      <c r="N376" s="225" t="s">
        <v>38</v>
      </c>
      <c r="O376" s="226">
        <v>0</v>
      </c>
      <c r="P376" s="226">
        <f>O376*H376</f>
        <v>0</v>
      </c>
      <c r="Q376" s="226">
        <v>0.050000000000000003</v>
      </c>
      <c r="R376" s="226">
        <f>Q376*H376</f>
        <v>0.050000000000000003</v>
      </c>
      <c r="S376" s="226">
        <v>0</v>
      </c>
      <c r="T376" s="227">
        <f>S376*H376</f>
        <v>0</v>
      </c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R376" s="228" t="s">
        <v>345</v>
      </c>
      <c r="AT376" s="228" t="s">
        <v>284</v>
      </c>
      <c r="AU376" s="228" t="s">
        <v>82</v>
      </c>
      <c r="AY376" s="14" t="s">
        <v>282</v>
      </c>
      <c r="BE376" s="229">
        <f>IF(N376="základní",J376,0)</f>
        <v>16000</v>
      </c>
      <c r="BF376" s="229">
        <f>IF(N376="snížená",J376,0)</f>
        <v>0</v>
      </c>
      <c r="BG376" s="229">
        <f>IF(N376="zákl. přenesená",J376,0)</f>
        <v>0</v>
      </c>
      <c r="BH376" s="229">
        <f>IF(N376="sníž. přenesená",J376,0)</f>
        <v>0</v>
      </c>
      <c r="BI376" s="229">
        <f>IF(N376="nulová",J376,0)</f>
        <v>0</v>
      </c>
      <c r="BJ376" s="14" t="s">
        <v>80</v>
      </c>
      <c r="BK376" s="229">
        <f>ROUND(I376*H376,2)</f>
        <v>16000</v>
      </c>
      <c r="BL376" s="14" t="s">
        <v>345</v>
      </c>
      <c r="BM376" s="228" t="s">
        <v>3043</v>
      </c>
    </row>
    <row r="377" s="2" customFormat="1" ht="16.5" customHeight="1">
      <c r="A377" s="29"/>
      <c r="B377" s="30"/>
      <c r="C377" s="217" t="s">
        <v>3044</v>
      </c>
      <c r="D377" s="217" t="s">
        <v>284</v>
      </c>
      <c r="E377" s="218" t="s">
        <v>3045</v>
      </c>
      <c r="F377" s="219" t="s">
        <v>3046</v>
      </c>
      <c r="G377" s="220" t="s">
        <v>1417</v>
      </c>
      <c r="H377" s="221">
        <v>1</v>
      </c>
      <c r="I377" s="222">
        <v>8500</v>
      </c>
      <c r="J377" s="222">
        <f>ROUND(I377*H377,2)</f>
        <v>8500</v>
      </c>
      <c r="K377" s="223"/>
      <c r="L377" s="35"/>
      <c r="M377" s="224" t="s">
        <v>1</v>
      </c>
      <c r="N377" s="225" t="s">
        <v>38</v>
      </c>
      <c r="O377" s="226">
        <v>0</v>
      </c>
      <c r="P377" s="226">
        <f>O377*H377</f>
        <v>0</v>
      </c>
      <c r="Q377" s="226">
        <v>0.010999999999999999</v>
      </c>
      <c r="R377" s="226">
        <f>Q377*H377</f>
        <v>0.010999999999999999</v>
      </c>
      <c r="S377" s="226">
        <v>0</v>
      </c>
      <c r="T377" s="227">
        <f>S377*H377</f>
        <v>0</v>
      </c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R377" s="228" t="s">
        <v>345</v>
      </c>
      <c r="AT377" s="228" t="s">
        <v>284</v>
      </c>
      <c r="AU377" s="228" t="s">
        <v>82</v>
      </c>
      <c r="AY377" s="14" t="s">
        <v>282</v>
      </c>
      <c r="BE377" s="229">
        <f>IF(N377="základní",J377,0)</f>
        <v>8500</v>
      </c>
      <c r="BF377" s="229">
        <f>IF(N377="snížená",J377,0)</f>
        <v>0</v>
      </c>
      <c r="BG377" s="229">
        <f>IF(N377="zákl. přenesená",J377,0)</f>
        <v>0</v>
      </c>
      <c r="BH377" s="229">
        <f>IF(N377="sníž. přenesená",J377,0)</f>
        <v>0</v>
      </c>
      <c r="BI377" s="229">
        <f>IF(N377="nulová",J377,0)</f>
        <v>0</v>
      </c>
      <c r="BJ377" s="14" t="s">
        <v>80</v>
      </c>
      <c r="BK377" s="229">
        <f>ROUND(I377*H377,2)</f>
        <v>8500</v>
      </c>
      <c r="BL377" s="14" t="s">
        <v>345</v>
      </c>
      <c r="BM377" s="228" t="s">
        <v>3047</v>
      </c>
    </row>
    <row r="378" s="2" customFormat="1" ht="16.5" customHeight="1">
      <c r="A378" s="29"/>
      <c r="B378" s="30"/>
      <c r="C378" s="217" t="s">
        <v>3048</v>
      </c>
      <c r="D378" s="217" t="s">
        <v>284</v>
      </c>
      <c r="E378" s="218" t="s">
        <v>3049</v>
      </c>
      <c r="F378" s="219" t="s">
        <v>3050</v>
      </c>
      <c r="G378" s="220" t="s">
        <v>1417</v>
      </c>
      <c r="H378" s="221">
        <v>1</v>
      </c>
      <c r="I378" s="222">
        <v>80270</v>
      </c>
      <c r="J378" s="222">
        <f>ROUND(I378*H378,2)</f>
        <v>80270</v>
      </c>
      <c r="K378" s="223"/>
      <c r="L378" s="35"/>
      <c r="M378" s="224" t="s">
        <v>1</v>
      </c>
      <c r="N378" s="225" t="s">
        <v>38</v>
      </c>
      <c r="O378" s="226">
        <v>0</v>
      </c>
      <c r="P378" s="226">
        <f>O378*H378</f>
        <v>0</v>
      </c>
      <c r="Q378" s="226">
        <v>0</v>
      </c>
      <c r="R378" s="226">
        <f>Q378*H378</f>
        <v>0</v>
      </c>
      <c r="S378" s="226">
        <v>0</v>
      </c>
      <c r="T378" s="227">
        <f>S378*H378</f>
        <v>0</v>
      </c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R378" s="228" t="s">
        <v>345</v>
      </c>
      <c r="AT378" s="228" t="s">
        <v>284</v>
      </c>
      <c r="AU378" s="228" t="s">
        <v>82</v>
      </c>
      <c r="AY378" s="14" t="s">
        <v>282</v>
      </c>
      <c r="BE378" s="229">
        <f>IF(N378="základní",J378,0)</f>
        <v>80270</v>
      </c>
      <c r="BF378" s="229">
        <f>IF(N378="snížená",J378,0)</f>
        <v>0</v>
      </c>
      <c r="BG378" s="229">
        <f>IF(N378="zákl. přenesená",J378,0)</f>
        <v>0</v>
      </c>
      <c r="BH378" s="229">
        <f>IF(N378="sníž. přenesená",J378,0)</f>
        <v>0</v>
      </c>
      <c r="BI378" s="229">
        <f>IF(N378="nulová",J378,0)</f>
        <v>0</v>
      </c>
      <c r="BJ378" s="14" t="s">
        <v>80</v>
      </c>
      <c r="BK378" s="229">
        <f>ROUND(I378*H378,2)</f>
        <v>80270</v>
      </c>
      <c r="BL378" s="14" t="s">
        <v>345</v>
      </c>
      <c r="BM378" s="228" t="s">
        <v>3051</v>
      </c>
    </row>
    <row r="379" s="2" customFormat="1" ht="21.75" customHeight="1">
      <c r="A379" s="29"/>
      <c r="B379" s="30"/>
      <c r="C379" s="217" t="s">
        <v>3052</v>
      </c>
      <c r="D379" s="217" t="s">
        <v>284</v>
      </c>
      <c r="E379" s="218" t="s">
        <v>3053</v>
      </c>
      <c r="F379" s="219" t="s">
        <v>3054</v>
      </c>
      <c r="G379" s="220" t="s">
        <v>1417</v>
      </c>
      <c r="H379" s="221">
        <v>1</v>
      </c>
      <c r="I379" s="222">
        <v>2500</v>
      </c>
      <c r="J379" s="222">
        <f>ROUND(I379*H379,2)</f>
        <v>2500</v>
      </c>
      <c r="K379" s="223"/>
      <c r="L379" s="35"/>
      <c r="M379" s="224" t="s">
        <v>1</v>
      </c>
      <c r="N379" s="225" t="s">
        <v>38</v>
      </c>
      <c r="O379" s="226">
        <v>0</v>
      </c>
      <c r="P379" s="226">
        <f>O379*H379</f>
        <v>0</v>
      </c>
      <c r="Q379" s="226">
        <v>0</v>
      </c>
      <c r="R379" s="226">
        <f>Q379*H379</f>
        <v>0</v>
      </c>
      <c r="S379" s="226">
        <v>0</v>
      </c>
      <c r="T379" s="227">
        <f>S379*H379</f>
        <v>0</v>
      </c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R379" s="228" t="s">
        <v>345</v>
      </c>
      <c r="AT379" s="228" t="s">
        <v>284</v>
      </c>
      <c r="AU379" s="228" t="s">
        <v>82</v>
      </c>
      <c r="AY379" s="14" t="s">
        <v>282</v>
      </c>
      <c r="BE379" s="229">
        <f>IF(N379="základní",J379,0)</f>
        <v>2500</v>
      </c>
      <c r="BF379" s="229">
        <f>IF(N379="snížená",J379,0)</f>
        <v>0</v>
      </c>
      <c r="BG379" s="229">
        <f>IF(N379="zákl. přenesená",J379,0)</f>
        <v>0</v>
      </c>
      <c r="BH379" s="229">
        <f>IF(N379="sníž. přenesená",J379,0)</f>
        <v>0</v>
      </c>
      <c r="BI379" s="229">
        <f>IF(N379="nulová",J379,0)</f>
        <v>0</v>
      </c>
      <c r="BJ379" s="14" t="s">
        <v>80</v>
      </c>
      <c r="BK379" s="229">
        <f>ROUND(I379*H379,2)</f>
        <v>2500</v>
      </c>
      <c r="BL379" s="14" t="s">
        <v>345</v>
      </c>
      <c r="BM379" s="228" t="s">
        <v>3055</v>
      </c>
    </row>
    <row r="380" s="2" customFormat="1" ht="21.75" customHeight="1">
      <c r="A380" s="29"/>
      <c r="B380" s="30"/>
      <c r="C380" s="217" t="s">
        <v>3056</v>
      </c>
      <c r="D380" s="217" t="s">
        <v>284</v>
      </c>
      <c r="E380" s="218" t="s">
        <v>3057</v>
      </c>
      <c r="F380" s="219" t="s">
        <v>3058</v>
      </c>
      <c r="G380" s="220" t="s">
        <v>429</v>
      </c>
      <c r="H380" s="221">
        <v>1.7130000000000001</v>
      </c>
      <c r="I380" s="222">
        <v>1390</v>
      </c>
      <c r="J380" s="222">
        <f>ROUND(I380*H380,2)</f>
        <v>2381.0700000000002</v>
      </c>
      <c r="K380" s="223"/>
      <c r="L380" s="35"/>
      <c r="M380" s="224" t="s">
        <v>1</v>
      </c>
      <c r="N380" s="225" t="s">
        <v>38</v>
      </c>
      <c r="O380" s="226">
        <v>3.0059999999999998</v>
      </c>
      <c r="P380" s="226">
        <f>O380*H380</f>
        <v>5.1492779999999998</v>
      </c>
      <c r="Q380" s="226">
        <v>0</v>
      </c>
      <c r="R380" s="226">
        <f>Q380*H380</f>
        <v>0</v>
      </c>
      <c r="S380" s="226">
        <v>0</v>
      </c>
      <c r="T380" s="227">
        <f>S380*H380</f>
        <v>0</v>
      </c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R380" s="228" t="s">
        <v>345</v>
      </c>
      <c r="AT380" s="228" t="s">
        <v>284</v>
      </c>
      <c r="AU380" s="228" t="s">
        <v>82</v>
      </c>
      <c r="AY380" s="14" t="s">
        <v>282</v>
      </c>
      <c r="BE380" s="229">
        <f>IF(N380="základní",J380,0)</f>
        <v>2381.0700000000002</v>
      </c>
      <c r="BF380" s="229">
        <f>IF(N380="snížená",J380,0)</f>
        <v>0</v>
      </c>
      <c r="BG380" s="229">
        <f>IF(N380="zákl. přenesená",J380,0)</f>
        <v>0</v>
      </c>
      <c r="BH380" s="229">
        <f>IF(N380="sníž. přenesená",J380,0)</f>
        <v>0</v>
      </c>
      <c r="BI380" s="229">
        <f>IF(N380="nulová",J380,0)</f>
        <v>0</v>
      </c>
      <c r="BJ380" s="14" t="s">
        <v>80</v>
      </c>
      <c r="BK380" s="229">
        <f>ROUND(I380*H380,2)</f>
        <v>2381.0700000000002</v>
      </c>
      <c r="BL380" s="14" t="s">
        <v>345</v>
      </c>
      <c r="BM380" s="228" t="s">
        <v>3059</v>
      </c>
    </row>
    <row r="381" s="12" customFormat="1" ht="22.8" customHeight="1">
      <c r="A381" s="12"/>
      <c r="B381" s="202"/>
      <c r="C381" s="203"/>
      <c r="D381" s="204" t="s">
        <v>72</v>
      </c>
      <c r="E381" s="215" t="s">
        <v>3060</v>
      </c>
      <c r="F381" s="215" t="s">
        <v>3061</v>
      </c>
      <c r="G381" s="203"/>
      <c r="H381" s="203"/>
      <c r="I381" s="203"/>
      <c r="J381" s="216">
        <f>BK381</f>
        <v>49785.25</v>
      </c>
      <c r="K381" s="203"/>
      <c r="L381" s="207"/>
      <c r="M381" s="208"/>
      <c r="N381" s="209"/>
      <c r="O381" s="209"/>
      <c r="P381" s="210">
        <f>SUM(P382:P385)</f>
        <v>41.780185000000003</v>
      </c>
      <c r="Q381" s="209"/>
      <c r="R381" s="210">
        <f>SUM(R382:R385)</f>
        <v>1.5043616499999997</v>
      </c>
      <c r="S381" s="209"/>
      <c r="T381" s="211">
        <f>SUM(T382:T385)</f>
        <v>0</v>
      </c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R381" s="212" t="s">
        <v>82</v>
      </c>
      <c r="AT381" s="213" t="s">
        <v>72</v>
      </c>
      <c r="AU381" s="213" t="s">
        <v>80</v>
      </c>
      <c r="AY381" s="212" t="s">
        <v>282</v>
      </c>
      <c r="BK381" s="214">
        <f>SUM(BK382:BK385)</f>
        <v>49785.25</v>
      </c>
    </row>
    <row r="382" s="2" customFormat="1" ht="33" customHeight="1">
      <c r="A382" s="29"/>
      <c r="B382" s="30"/>
      <c r="C382" s="217" t="s">
        <v>3062</v>
      </c>
      <c r="D382" s="217" t="s">
        <v>284</v>
      </c>
      <c r="E382" s="218" t="s">
        <v>3063</v>
      </c>
      <c r="F382" s="219" t="s">
        <v>3064</v>
      </c>
      <c r="G382" s="220" t="s">
        <v>287</v>
      </c>
      <c r="H382" s="221">
        <v>51.875</v>
      </c>
      <c r="I382" s="222">
        <v>444</v>
      </c>
      <c r="J382" s="222">
        <f>ROUND(I382*H382,2)</f>
        <v>23032.5</v>
      </c>
      <c r="K382" s="223"/>
      <c r="L382" s="35"/>
      <c r="M382" s="224" t="s">
        <v>1</v>
      </c>
      <c r="N382" s="225" t="s">
        <v>38</v>
      </c>
      <c r="O382" s="226">
        <v>0.71899999999999997</v>
      </c>
      <c r="P382" s="226">
        <f>O382*H382</f>
        <v>37.298124999999999</v>
      </c>
      <c r="Q382" s="226">
        <v>0.0068900000000000003</v>
      </c>
      <c r="R382" s="226">
        <f>Q382*H382</f>
        <v>0.35741875000000001</v>
      </c>
      <c r="S382" s="226">
        <v>0</v>
      </c>
      <c r="T382" s="227">
        <f>S382*H382</f>
        <v>0</v>
      </c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R382" s="228" t="s">
        <v>345</v>
      </c>
      <c r="AT382" s="228" t="s">
        <v>284</v>
      </c>
      <c r="AU382" s="228" t="s">
        <v>82</v>
      </c>
      <c r="AY382" s="14" t="s">
        <v>282</v>
      </c>
      <c r="BE382" s="229">
        <f>IF(N382="základní",J382,0)</f>
        <v>23032.5</v>
      </c>
      <c r="BF382" s="229">
        <f>IF(N382="snížená",J382,0)</f>
        <v>0</v>
      </c>
      <c r="BG382" s="229">
        <f>IF(N382="zákl. přenesená",J382,0)</f>
        <v>0</v>
      </c>
      <c r="BH382" s="229">
        <f>IF(N382="sníž. přenesená",J382,0)</f>
        <v>0</v>
      </c>
      <c r="BI382" s="229">
        <f>IF(N382="nulová",J382,0)</f>
        <v>0</v>
      </c>
      <c r="BJ382" s="14" t="s">
        <v>80</v>
      </c>
      <c r="BK382" s="229">
        <f>ROUND(I382*H382,2)</f>
        <v>23032.5</v>
      </c>
      <c r="BL382" s="14" t="s">
        <v>345</v>
      </c>
      <c r="BM382" s="228" t="s">
        <v>3065</v>
      </c>
    </row>
    <row r="383" s="2" customFormat="1" ht="33" customHeight="1">
      <c r="A383" s="29"/>
      <c r="B383" s="30"/>
      <c r="C383" s="230" t="s">
        <v>2985</v>
      </c>
      <c r="D383" s="230" t="s">
        <v>378</v>
      </c>
      <c r="E383" s="231" t="s">
        <v>3066</v>
      </c>
      <c r="F383" s="232" t="s">
        <v>3067</v>
      </c>
      <c r="G383" s="233" t="s">
        <v>287</v>
      </c>
      <c r="H383" s="234">
        <v>59.655999999999999</v>
      </c>
      <c r="I383" s="235">
        <v>402</v>
      </c>
      <c r="J383" s="235">
        <f>ROUND(I383*H383,2)</f>
        <v>23981.709999999999</v>
      </c>
      <c r="K383" s="236"/>
      <c r="L383" s="237"/>
      <c r="M383" s="238" t="s">
        <v>1</v>
      </c>
      <c r="N383" s="239" t="s">
        <v>38</v>
      </c>
      <c r="O383" s="226">
        <v>0</v>
      </c>
      <c r="P383" s="226">
        <f>O383*H383</f>
        <v>0</v>
      </c>
      <c r="Q383" s="226">
        <v>0.019199999999999998</v>
      </c>
      <c r="R383" s="226">
        <f>Q383*H383</f>
        <v>1.1453951999999998</v>
      </c>
      <c r="S383" s="226">
        <v>0</v>
      </c>
      <c r="T383" s="227">
        <f>S383*H383</f>
        <v>0</v>
      </c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R383" s="228" t="s">
        <v>410</v>
      </c>
      <c r="AT383" s="228" t="s">
        <v>378</v>
      </c>
      <c r="AU383" s="228" t="s">
        <v>82</v>
      </c>
      <c r="AY383" s="14" t="s">
        <v>282</v>
      </c>
      <c r="BE383" s="229">
        <f>IF(N383="základní",J383,0)</f>
        <v>23981.709999999999</v>
      </c>
      <c r="BF383" s="229">
        <f>IF(N383="snížená",J383,0)</f>
        <v>0</v>
      </c>
      <c r="BG383" s="229">
        <f>IF(N383="zákl. přenesená",J383,0)</f>
        <v>0</v>
      </c>
      <c r="BH383" s="229">
        <f>IF(N383="sníž. přenesená",J383,0)</f>
        <v>0</v>
      </c>
      <c r="BI383" s="229">
        <f>IF(N383="nulová",J383,0)</f>
        <v>0</v>
      </c>
      <c r="BJ383" s="14" t="s">
        <v>80</v>
      </c>
      <c r="BK383" s="229">
        <f>ROUND(I383*H383,2)</f>
        <v>23981.709999999999</v>
      </c>
      <c r="BL383" s="14" t="s">
        <v>345</v>
      </c>
      <c r="BM383" s="228" t="s">
        <v>3068</v>
      </c>
    </row>
    <row r="384" s="2" customFormat="1" ht="16.5" customHeight="1">
      <c r="A384" s="29"/>
      <c r="B384" s="30"/>
      <c r="C384" s="217" t="s">
        <v>3069</v>
      </c>
      <c r="D384" s="217" t="s">
        <v>284</v>
      </c>
      <c r="E384" s="218" t="s">
        <v>3070</v>
      </c>
      <c r="F384" s="219" t="s">
        <v>3071</v>
      </c>
      <c r="G384" s="220" t="s">
        <v>322</v>
      </c>
      <c r="H384" s="221">
        <v>51.590000000000003</v>
      </c>
      <c r="I384" s="222">
        <v>36.600000000000001</v>
      </c>
      <c r="J384" s="222">
        <f>ROUND(I384*H384,2)</f>
        <v>1888.1900000000001</v>
      </c>
      <c r="K384" s="223"/>
      <c r="L384" s="35"/>
      <c r="M384" s="224" t="s">
        <v>1</v>
      </c>
      <c r="N384" s="225" t="s">
        <v>38</v>
      </c>
      <c r="O384" s="226">
        <v>0.050000000000000003</v>
      </c>
      <c r="P384" s="226">
        <f>O384*H384</f>
        <v>2.5795000000000003</v>
      </c>
      <c r="Q384" s="226">
        <v>3.0000000000000001E-05</v>
      </c>
      <c r="R384" s="226">
        <f>Q384*H384</f>
        <v>0.0015477000000000002</v>
      </c>
      <c r="S384" s="226">
        <v>0</v>
      </c>
      <c r="T384" s="227">
        <f>S384*H384</f>
        <v>0</v>
      </c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R384" s="228" t="s">
        <v>345</v>
      </c>
      <c r="AT384" s="228" t="s">
        <v>284</v>
      </c>
      <c r="AU384" s="228" t="s">
        <v>82</v>
      </c>
      <c r="AY384" s="14" t="s">
        <v>282</v>
      </c>
      <c r="BE384" s="229">
        <f>IF(N384="základní",J384,0)</f>
        <v>1888.1900000000001</v>
      </c>
      <c r="BF384" s="229">
        <f>IF(N384="snížená",J384,0)</f>
        <v>0</v>
      </c>
      <c r="BG384" s="229">
        <f>IF(N384="zákl. přenesená",J384,0)</f>
        <v>0</v>
      </c>
      <c r="BH384" s="229">
        <f>IF(N384="sníž. přenesená",J384,0)</f>
        <v>0</v>
      </c>
      <c r="BI384" s="229">
        <f>IF(N384="nulová",J384,0)</f>
        <v>0</v>
      </c>
      <c r="BJ384" s="14" t="s">
        <v>80</v>
      </c>
      <c r="BK384" s="229">
        <f>ROUND(I384*H384,2)</f>
        <v>1888.1900000000001</v>
      </c>
      <c r="BL384" s="14" t="s">
        <v>345</v>
      </c>
      <c r="BM384" s="228" t="s">
        <v>3072</v>
      </c>
    </row>
    <row r="385" s="2" customFormat="1" ht="21.75" customHeight="1">
      <c r="A385" s="29"/>
      <c r="B385" s="30"/>
      <c r="C385" s="217" t="s">
        <v>2988</v>
      </c>
      <c r="D385" s="217" t="s">
        <v>284</v>
      </c>
      <c r="E385" s="218" t="s">
        <v>3073</v>
      </c>
      <c r="F385" s="219" t="s">
        <v>3074</v>
      </c>
      <c r="G385" s="220" t="s">
        <v>429</v>
      </c>
      <c r="H385" s="221">
        <v>1.504</v>
      </c>
      <c r="I385" s="222">
        <v>587</v>
      </c>
      <c r="J385" s="222">
        <f>ROUND(I385*H385,2)</f>
        <v>882.85000000000002</v>
      </c>
      <c r="K385" s="223"/>
      <c r="L385" s="35"/>
      <c r="M385" s="224" t="s">
        <v>1</v>
      </c>
      <c r="N385" s="225" t="s">
        <v>38</v>
      </c>
      <c r="O385" s="226">
        <v>1.2649999999999999</v>
      </c>
      <c r="P385" s="226">
        <f>O385*H385</f>
        <v>1.9025599999999998</v>
      </c>
      <c r="Q385" s="226">
        <v>0</v>
      </c>
      <c r="R385" s="226">
        <f>Q385*H385</f>
        <v>0</v>
      </c>
      <c r="S385" s="226">
        <v>0</v>
      </c>
      <c r="T385" s="227">
        <f>S385*H385</f>
        <v>0</v>
      </c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R385" s="228" t="s">
        <v>345</v>
      </c>
      <c r="AT385" s="228" t="s">
        <v>284</v>
      </c>
      <c r="AU385" s="228" t="s">
        <v>82</v>
      </c>
      <c r="AY385" s="14" t="s">
        <v>282</v>
      </c>
      <c r="BE385" s="229">
        <f>IF(N385="základní",J385,0)</f>
        <v>882.85000000000002</v>
      </c>
      <c r="BF385" s="229">
        <f>IF(N385="snížená",J385,0)</f>
        <v>0</v>
      </c>
      <c r="BG385" s="229">
        <f>IF(N385="zákl. přenesená",J385,0)</f>
        <v>0</v>
      </c>
      <c r="BH385" s="229">
        <f>IF(N385="sníž. přenesená",J385,0)</f>
        <v>0</v>
      </c>
      <c r="BI385" s="229">
        <f>IF(N385="nulová",J385,0)</f>
        <v>0</v>
      </c>
      <c r="BJ385" s="14" t="s">
        <v>80</v>
      </c>
      <c r="BK385" s="229">
        <f>ROUND(I385*H385,2)</f>
        <v>882.85000000000002</v>
      </c>
      <c r="BL385" s="14" t="s">
        <v>345</v>
      </c>
      <c r="BM385" s="228" t="s">
        <v>3075</v>
      </c>
    </row>
    <row r="386" s="12" customFormat="1" ht="22.8" customHeight="1">
      <c r="A386" s="12"/>
      <c r="B386" s="202"/>
      <c r="C386" s="203"/>
      <c r="D386" s="204" t="s">
        <v>72</v>
      </c>
      <c r="E386" s="215" t="s">
        <v>3076</v>
      </c>
      <c r="F386" s="215" t="s">
        <v>3077</v>
      </c>
      <c r="G386" s="203"/>
      <c r="H386" s="203"/>
      <c r="I386" s="203"/>
      <c r="J386" s="216">
        <f>BK386</f>
        <v>85004.62999999999</v>
      </c>
      <c r="K386" s="203"/>
      <c r="L386" s="207"/>
      <c r="M386" s="208"/>
      <c r="N386" s="209"/>
      <c r="O386" s="209"/>
      <c r="P386" s="210">
        <f>SUM(P387:P390)</f>
        <v>68.359257000000014</v>
      </c>
      <c r="Q386" s="209"/>
      <c r="R386" s="210">
        <f>SUM(R387:R390)</f>
        <v>1.7348457000000002</v>
      </c>
      <c r="S386" s="209"/>
      <c r="T386" s="211">
        <f>SUM(T387:T390)</f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R386" s="212" t="s">
        <v>82</v>
      </c>
      <c r="AT386" s="213" t="s">
        <v>72</v>
      </c>
      <c r="AU386" s="213" t="s">
        <v>80</v>
      </c>
      <c r="AY386" s="212" t="s">
        <v>282</v>
      </c>
      <c r="BK386" s="214">
        <f>SUM(BK387:BK390)</f>
        <v>85004.62999999999</v>
      </c>
    </row>
    <row r="387" s="2" customFormat="1" ht="21.75" customHeight="1">
      <c r="A387" s="29"/>
      <c r="B387" s="30"/>
      <c r="C387" s="217" t="s">
        <v>3078</v>
      </c>
      <c r="D387" s="217" t="s">
        <v>284</v>
      </c>
      <c r="E387" s="218" t="s">
        <v>3079</v>
      </c>
      <c r="F387" s="219" t="s">
        <v>3080</v>
      </c>
      <c r="G387" s="220" t="s">
        <v>287</v>
      </c>
      <c r="H387" s="221">
        <v>88.397000000000006</v>
      </c>
      <c r="I387" s="222">
        <v>488</v>
      </c>
      <c r="J387" s="222">
        <f>ROUND(I387*H387,2)</f>
        <v>43137.739999999998</v>
      </c>
      <c r="K387" s="223"/>
      <c r="L387" s="35"/>
      <c r="M387" s="224" t="s">
        <v>1</v>
      </c>
      <c r="N387" s="225" t="s">
        <v>38</v>
      </c>
      <c r="O387" s="226">
        <v>0.746</v>
      </c>
      <c r="P387" s="226">
        <f>O387*H387</f>
        <v>65.944162000000006</v>
      </c>
      <c r="Q387" s="226">
        <v>0.0051000000000000004</v>
      </c>
      <c r="R387" s="226">
        <f>Q387*H387</f>
        <v>0.45082470000000008</v>
      </c>
      <c r="S387" s="226">
        <v>0</v>
      </c>
      <c r="T387" s="227">
        <f>S387*H387</f>
        <v>0</v>
      </c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R387" s="228" t="s">
        <v>345</v>
      </c>
      <c r="AT387" s="228" t="s">
        <v>284</v>
      </c>
      <c r="AU387" s="228" t="s">
        <v>82</v>
      </c>
      <c r="AY387" s="14" t="s">
        <v>282</v>
      </c>
      <c r="BE387" s="229">
        <f>IF(N387="základní",J387,0)</f>
        <v>43137.739999999998</v>
      </c>
      <c r="BF387" s="229">
        <f>IF(N387="snížená",J387,0)</f>
        <v>0</v>
      </c>
      <c r="BG387" s="229">
        <f>IF(N387="zákl. přenesená",J387,0)</f>
        <v>0</v>
      </c>
      <c r="BH387" s="229">
        <f>IF(N387="sníž. přenesená",J387,0)</f>
        <v>0</v>
      </c>
      <c r="BI387" s="229">
        <f>IF(N387="nulová",J387,0)</f>
        <v>0</v>
      </c>
      <c r="BJ387" s="14" t="s">
        <v>80</v>
      </c>
      <c r="BK387" s="229">
        <f>ROUND(I387*H387,2)</f>
        <v>43137.739999999998</v>
      </c>
      <c r="BL387" s="14" t="s">
        <v>345</v>
      </c>
      <c r="BM387" s="228" t="s">
        <v>3081</v>
      </c>
    </row>
    <row r="388" s="2" customFormat="1" ht="21.75" customHeight="1">
      <c r="A388" s="29"/>
      <c r="B388" s="30"/>
      <c r="C388" s="217" t="s">
        <v>3082</v>
      </c>
      <c r="D388" s="217" t="s">
        <v>284</v>
      </c>
      <c r="E388" s="218" t="s">
        <v>3083</v>
      </c>
      <c r="F388" s="219" t="s">
        <v>3084</v>
      </c>
      <c r="G388" s="220" t="s">
        <v>322</v>
      </c>
      <c r="H388" s="221">
        <v>1.0800000000000001</v>
      </c>
      <c r="I388" s="222">
        <v>103</v>
      </c>
      <c r="J388" s="222">
        <f>ROUND(I388*H388,2)</f>
        <v>111.24</v>
      </c>
      <c r="K388" s="223"/>
      <c r="L388" s="35"/>
      <c r="M388" s="224" t="s">
        <v>1</v>
      </c>
      <c r="N388" s="225" t="s">
        <v>38</v>
      </c>
      <c r="O388" s="226">
        <v>0.20399999999999999</v>
      </c>
      <c r="P388" s="226">
        <f>O388*H388</f>
        <v>0.22031999999999999</v>
      </c>
      <c r="Q388" s="226">
        <v>0.00073999999999999999</v>
      </c>
      <c r="R388" s="226">
        <f>Q388*H388</f>
        <v>0.00079920000000000002</v>
      </c>
      <c r="S388" s="226">
        <v>0</v>
      </c>
      <c r="T388" s="227">
        <f>S388*H388</f>
        <v>0</v>
      </c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R388" s="228" t="s">
        <v>345</v>
      </c>
      <c r="AT388" s="228" t="s">
        <v>284</v>
      </c>
      <c r="AU388" s="228" t="s">
        <v>82</v>
      </c>
      <c r="AY388" s="14" t="s">
        <v>282</v>
      </c>
      <c r="BE388" s="229">
        <f>IF(N388="základní",J388,0)</f>
        <v>111.24</v>
      </c>
      <c r="BF388" s="229">
        <f>IF(N388="snížená",J388,0)</f>
        <v>0</v>
      </c>
      <c r="BG388" s="229">
        <f>IF(N388="zákl. přenesená",J388,0)</f>
        <v>0</v>
      </c>
      <c r="BH388" s="229">
        <f>IF(N388="sníž. přenesená",J388,0)</f>
        <v>0</v>
      </c>
      <c r="BI388" s="229">
        <f>IF(N388="nulová",J388,0)</f>
        <v>0</v>
      </c>
      <c r="BJ388" s="14" t="s">
        <v>80</v>
      </c>
      <c r="BK388" s="229">
        <f>ROUND(I388*H388,2)</f>
        <v>111.24</v>
      </c>
      <c r="BL388" s="14" t="s">
        <v>345</v>
      </c>
      <c r="BM388" s="228" t="s">
        <v>3085</v>
      </c>
    </row>
    <row r="389" s="2" customFormat="1" ht="16.5" customHeight="1">
      <c r="A389" s="29"/>
      <c r="B389" s="30"/>
      <c r="C389" s="230" t="s">
        <v>3086</v>
      </c>
      <c r="D389" s="230" t="s">
        <v>378</v>
      </c>
      <c r="E389" s="231" t="s">
        <v>3087</v>
      </c>
      <c r="F389" s="232" t="s">
        <v>3088</v>
      </c>
      <c r="G389" s="233" t="s">
        <v>287</v>
      </c>
      <c r="H389" s="234">
        <v>101.843</v>
      </c>
      <c r="I389" s="235">
        <v>400</v>
      </c>
      <c r="J389" s="235">
        <f>ROUND(I389*H389,2)</f>
        <v>40737.199999999997</v>
      </c>
      <c r="K389" s="236"/>
      <c r="L389" s="237"/>
      <c r="M389" s="238" t="s">
        <v>1</v>
      </c>
      <c r="N389" s="239" t="s">
        <v>38</v>
      </c>
      <c r="O389" s="226">
        <v>0</v>
      </c>
      <c r="P389" s="226">
        <f>O389*H389</f>
        <v>0</v>
      </c>
      <c r="Q389" s="226">
        <v>0.0126</v>
      </c>
      <c r="R389" s="226">
        <f>Q389*H389</f>
        <v>1.2832218</v>
      </c>
      <c r="S389" s="226">
        <v>0</v>
      </c>
      <c r="T389" s="227">
        <f>S389*H389</f>
        <v>0</v>
      </c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R389" s="228" t="s">
        <v>410</v>
      </c>
      <c r="AT389" s="228" t="s">
        <v>378</v>
      </c>
      <c r="AU389" s="228" t="s">
        <v>82</v>
      </c>
      <c r="AY389" s="14" t="s">
        <v>282</v>
      </c>
      <c r="BE389" s="229">
        <f>IF(N389="základní",J389,0)</f>
        <v>40737.199999999997</v>
      </c>
      <c r="BF389" s="229">
        <f>IF(N389="snížená",J389,0)</f>
        <v>0</v>
      </c>
      <c r="BG389" s="229">
        <f>IF(N389="zákl. přenesená",J389,0)</f>
        <v>0</v>
      </c>
      <c r="BH389" s="229">
        <f>IF(N389="sníž. přenesená",J389,0)</f>
        <v>0</v>
      </c>
      <c r="BI389" s="229">
        <f>IF(N389="nulová",J389,0)</f>
        <v>0</v>
      </c>
      <c r="BJ389" s="14" t="s">
        <v>80</v>
      </c>
      <c r="BK389" s="229">
        <f>ROUND(I389*H389,2)</f>
        <v>40737.199999999997</v>
      </c>
      <c r="BL389" s="14" t="s">
        <v>345</v>
      </c>
      <c r="BM389" s="228" t="s">
        <v>3089</v>
      </c>
    </row>
    <row r="390" s="2" customFormat="1" ht="21.75" customHeight="1">
      <c r="A390" s="29"/>
      <c r="B390" s="30"/>
      <c r="C390" s="217" t="s">
        <v>3090</v>
      </c>
      <c r="D390" s="217" t="s">
        <v>284</v>
      </c>
      <c r="E390" s="218" t="s">
        <v>3091</v>
      </c>
      <c r="F390" s="219" t="s">
        <v>3092</v>
      </c>
      <c r="G390" s="220" t="s">
        <v>429</v>
      </c>
      <c r="H390" s="221">
        <v>1.7350000000000001</v>
      </c>
      <c r="I390" s="222">
        <v>587</v>
      </c>
      <c r="J390" s="222">
        <f>ROUND(I390*H390,2)</f>
        <v>1018.4500000000001</v>
      </c>
      <c r="K390" s="223"/>
      <c r="L390" s="35"/>
      <c r="M390" s="224" t="s">
        <v>1</v>
      </c>
      <c r="N390" s="225" t="s">
        <v>38</v>
      </c>
      <c r="O390" s="226">
        <v>1.2649999999999999</v>
      </c>
      <c r="P390" s="226">
        <f>O390*H390</f>
        <v>2.1947749999999999</v>
      </c>
      <c r="Q390" s="226">
        <v>0</v>
      </c>
      <c r="R390" s="226">
        <f>Q390*H390</f>
        <v>0</v>
      </c>
      <c r="S390" s="226">
        <v>0</v>
      </c>
      <c r="T390" s="227">
        <f>S390*H390</f>
        <v>0</v>
      </c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R390" s="228" t="s">
        <v>345</v>
      </c>
      <c r="AT390" s="228" t="s">
        <v>284</v>
      </c>
      <c r="AU390" s="228" t="s">
        <v>82</v>
      </c>
      <c r="AY390" s="14" t="s">
        <v>282</v>
      </c>
      <c r="BE390" s="229">
        <f>IF(N390="základní",J390,0)</f>
        <v>1018.4500000000001</v>
      </c>
      <c r="BF390" s="229">
        <f>IF(N390="snížená",J390,0)</f>
        <v>0</v>
      </c>
      <c r="BG390" s="229">
        <f>IF(N390="zákl. přenesená",J390,0)</f>
        <v>0</v>
      </c>
      <c r="BH390" s="229">
        <f>IF(N390="sníž. přenesená",J390,0)</f>
        <v>0</v>
      </c>
      <c r="BI390" s="229">
        <f>IF(N390="nulová",J390,0)</f>
        <v>0</v>
      </c>
      <c r="BJ390" s="14" t="s">
        <v>80</v>
      </c>
      <c r="BK390" s="229">
        <f>ROUND(I390*H390,2)</f>
        <v>1018.4500000000001</v>
      </c>
      <c r="BL390" s="14" t="s">
        <v>345</v>
      </c>
      <c r="BM390" s="228" t="s">
        <v>3093</v>
      </c>
    </row>
    <row r="391" s="12" customFormat="1" ht="22.8" customHeight="1">
      <c r="A391" s="12"/>
      <c r="B391" s="202"/>
      <c r="C391" s="203"/>
      <c r="D391" s="204" t="s">
        <v>72</v>
      </c>
      <c r="E391" s="215" t="s">
        <v>3094</v>
      </c>
      <c r="F391" s="215" t="s">
        <v>3095</v>
      </c>
      <c r="G391" s="203"/>
      <c r="H391" s="203"/>
      <c r="I391" s="203"/>
      <c r="J391" s="216">
        <f>BK391</f>
        <v>100206.17999999999</v>
      </c>
      <c r="K391" s="203"/>
      <c r="L391" s="207"/>
      <c r="M391" s="208"/>
      <c r="N391" s="209"/>
      <c r="O391" s="209"/>
      <c r="P391" s="210">
        <f>SUM(P392:P396)</f>
        <v>189.48454599999997</v>
      </c>
      <c r="Q391" s="209"/>
      <c r="R391" s="210">
        <f>SUM(R392:R396)</f>
        <v>0.73708466000000006</v>
      </c>
      <c r="S391" s="209"/>
      <c r="T391" s="211">
        <f>SUM(T392:T396)</f>
        <v>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212" t="s">
        <v>82</v>
      </c>
      <c r="AT391" s="213" t="s">
        <v>72</v>
      </c>
      <c r="AU391" s="213" t="s">
        <v>80</v>
      </c>
      <c r="AY391" s="212" t="s">
        <v>282</v>
      </c>
      <c r="BK391" s="214">
        <f>SUM(BK392:BK396)</f>
        <v>100206.17999999999</v>
      </c>
    </row>
    <row r="392" s="2" customFormat="1" ht="21.75" customHeight="1">
      <c r="A392" s="29"/>
      <c r="B392" s="30"/>
      <c r="C392" s="217" t="s">
        <v>3096</v>
      </c>
      <c r="D392" s="217" t="s">
        <v>284</v>
      </c>
      <c r="E392" s="218" t="s">
        <v>3097</v>
      </c>
      <c r="F392" s="219" t="s">
        <v>3098</v>
      </c>
      <c r="G392" s="220" t="s">
        <v>287</v>
      </c>
      <c r="H392" s="221">
        <v>168.922</v>
      </c>
      <c r="I392" s="222">
        <v>89.900000000000006</v>
      </c>
      <c r="J392" s="222">
        <f>ROUND(I392*H392,2)</f>
        <v>15186.09</v>
      </c>
      <c r="K392" s="223"/>
      <c r="L392" s="35"/>
      <c r="M392" s="224" t="s">
        <v>1</v>
      </c>
      <c r="N392" s="225" t="s">
        <v>38</v>
      </c>
      <c r="O392" s="226">
        <v>0.159</v>
      </c>
      <c r="P392" s="226">
        <f>O392*H392</f>
        <v>26.858598000000001</v>
      </c>
      <c r="Q392" s="226">
        <v>0.00017000000000000001</v>
      </c>
      <c r="R392" s="226">
        <f>Q392*H392</f>
        <v>0.028716740000000001</v>
      </c>
      <c r="S392" s="226">
        <v>0</v>
      </c>
      <c r="T392" s="227">
        <f>S392*H392</f>
        <v>0</v>
      </c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R392" s="228" t="s">
        <v>345</v>
      </c>
      <c r="AT392" s="228" t="s">
        <v>284</v>
      </c>
      <c r="AU392" s="228" t="s">
        <v>82</v>
      </c>
      <c r="AY392" s="14" t="s">
        <v>282</v>
      </c>
      <c r="BE392" s="229">
        <f>IF(N392="základní",J392,0)</f>
        <v>15186.09</v>
      </c>
      <c r="BF392" s="229">
        <f>IF(N392="snížená",J392,0)</f>
        <v>0</v>
      </c>
      <c r="BG392" s="229">
        <f>IF(N392="zákl. přenesená",J392,0)</f>
        <v>0</v>
      </c>
      <c r="BH392" s="229">
        <f>IF(N392="sníž. přenesená",J392,0)</f>
        <v>0</v>
      </c>
      <c r="BI392" s="229">
        <f>IF(N392="nulová",J392,0)</f>
        <v>0</v>
      </c>
      <c r="BJ392" s="14" t="s">
        <v>80</v>
      </c>
      <c r="BK392" s="229">
        <f>ROUND(I392*H392,2)</f>
        <v>15186.09</v>
      </c>
      <c r="BL392" s="14" t="s">
        <v>345</v>
      </c>
      <c r="BM392" s="228" t="s">
        <v>3099</v>
      </c>
    </row>
    <row r="393" s="2" customFormat="1" ht="21.75" customHeight="1">
      <c r="A393" s="29"/>
      <c r="B393" s="30"/>
      <c r="C393" s="217" t="s">
        <v>3100</v>
      </c>
      <c r="D393" s="217" t="s">
        <v>284</v>
      </c>
      <c r="E393" s="218" t="s">
        <v>3101</v>
      </c>
      <c r="F393" s="219" t="s">
        <v>3102</v>
      </c>
      <c r="G393" s="220" t="s">
        <v>287</v>
      </c>
      <c r="H393" s="221">
        <v>265.726</v>
      </c>
      <c r="I393" s="222">
        <v>48</v>
      </c>
      <c r="J393" s="222">
        <f>ROUND(I393*H393,2)</f>
        <v>12754.85</v>
      </c>
      <c r="K393" s="223"/>
      <c r="L393" s="35"/>
      <c r="M393" s="224" t="s">
        <v>1</v>
      </c>
      <c r="N393" s="225" t="s">
        <v>38</v>
      </c>
      <c r="O393" s="226">
        <v>0.085999999999999993</v>
      </c>
      <c r="P393" s="226">
        <f>O393*H393</f>
        <v>22.852435999999997</v>
      </c>
      <c r="Q393" s="226">
        <v>0.00022000000000000001</v>
      </c>
      <c r="R393" s="226">
        <f>Q393*H393</f>
        <v>0.05845972</v>
      </c>
      <c r="S393" s="226">
        <v>0</v>
      </c>
      <c r="T393" s="227">
        <f>S393*H393</f>
        <v>0</v>
      </c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R393" s="228" t="s">
        <v>345</v>
      </c>
      <c r="AT393" s="228" t="s">
        <v>284</v>
      </c>
      <c r="AU393" s="228" t="s">
        <v>82</v>
      </c>
      <c r="AY393" s="14" t="s">
        <v>282</v>
      </c>
      <c r="BE393" s="229">
        <f>IF(N393="základní",J393,0)</f>
        <v>12754.85</v>
      </c>
      <c r="BF393" s="229">
        <f>IF(N393="snížená",J393,0)</f>
        <v>0</v>
      </c>
      <c r="BG393" s="229">
        <f>IF(N393="zákl. přenesená",J393,0)</f>
        <v>0</v>
      </c>
      <c r="BH393" s="229">
        <f>IF(N393="sníž. přenesená",J393,0)</f>
        <v>0</v>
      </c>
      <c r="BI393" s="229">
        <f>IF(N393="nulová",J393,0)</f>
        <v>0</v>
      </c>
      <c r="BJ393" s="14" t="s">
        <v>80</v>
      </c>
      <c r="BK393" s="229">
        <f>ROUND(I393*H393,2)</f>
        <v>12754.85</v>
      </c>
      <c r="BL393" s="14" t="s">
        <v>345</v>
      </c>
      <c r="BM393" s="228" t="s">
        <v>3103</v>
      </c>
    </row>
    <row r="394" s="2" customFormat="1" ht="21.75" customHeight="1">
      <c r="A394" s="29"/>
      <c r="B394" s="30"/>
      <c r="C394" s="217" t="s">
        <v>3104</v>
      </c>
      <c r="D394" s="217" t="s">
        <v>284</v>
      </c>
      <c r="E394" s="218" t="s">
        <v>3105</v>
      </c>
      <c r="F394" s="219" t="s">
        <v>3106</v>
      </c>
      <c r="G394" s="220" t="s">
        <v>287</v>
      </c>
      <c r="H394" s="221">
        <v>531.452</v>
      </c>
      <c r="I394" s="222">
        <v>96</v>
      </c>
      <c r="J394" s="222">
        <f>ROUND(I394*H394,2)</f>
        <v>51019.389999999999</v>
      </c>
      <c r="K394" s="223"/>
      <c r="L394" s="35"/>
      <c r="M394" s="224" t="s">
        <v>1</v>
      </c>
      <c r="N394" s="225" t="s">
        <v>38</v>
      </c>
      <c r="O394" s="226">
        <v>0.17199999999999999</v>
      </c>
      <c r="P394" s="226">
        <f>O394*H394</f>
        <v>91.409743999999989</v>
      </c>
      <c r="Q394" s="226">
        <v>0.00044000000000000002</v>
      </c>
      <c r="R394" s="226">
        <f>Q394*H394</f>
        <v>0.23383888</v>
      </c>
      <c r="S394" s="226">
        <v>0</v>
      </c>
      <c r="T394" s="227">
        <f>S394*H394</f>
        <v>0</v>
      </c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R394" s="228" t="s">
        <v>345</v>
      </c>
      <c r="AT394" s="228" t="s">
        <v>284</v>
      </c>
      <c r="AU394" s="228" t="s">
        <v>82</v>
      </c>
      <c r="AY394" s="14" t="s">
        <v>282</v>
      </c>
      <c r="BE394" s="229">
        <f>IF(N394="základní",J394,0)</f>
        <v>51019.389999999999</v>
      </c>
      <c r="BF394" s="229">
        <f>IF(N394="snížená",J394,0)</f>
        <v>0</v>
      </c>
      <c r="BG394" s="229">
        <f>IF(N394="zákl. přenesená",J394,0)</f>
        <v>0</v>
      </c>
      <c r="BH394" s="229">
        <f>IF(N394="sníž. přenesená",J394,0)</f>
        <v>0</v>
      </c>
      <c r="BI394" s="229">
        <f>IF(N394="nulová",J394,0)</f>
        <v>0</v>
      </c>
      <c r="BJ394" s="14" t="s">
        <v>80</v>
      </c>
      <c r="BK394" s="229">
        <f>ROUND(I394*H394,2)</f>
        <v>51019.389999999999</v>
      </c>
      <c r="BL394" s="14" t="s">
        <v>345</v>
      </c>
      <c r="BM394" s="228" t="s">
        <v>3107</v>
      </c>
    </row>
    <row r="395" s="2" customFormat="1" ht="16.5" customHeight="1">
      <c r="A395" s="29"/>
      <c r="B395" s="30"/>
      <c r="C395" s="217" t="s">
        <v>3108</v>
      </c>
      <c r="D395" s="217" t="s">
        <v>284</v>
      </c>
      <c r="E395" s="218" t="s">
        <v>3109</v>
      </c>
      <c r="F395" s="219" t="s">
        <v>3110</v>
      </c>
      <c r="G395" s="220" t="s">
        <v>287</v>
      </c>
      <c r="H395" s="221">
        <v>265.726</v>
      </c>
      <c r="I395" s="222">
        <v>45.5</v>
      </c>
      <c r="J395" s="222">
        <f>ROUND(I395*H395,2)</f>
        <v>12090.530000000001</v>
      </c>
      <c r="K395" s="223"/>
      <c r="L395" s="35"/>
      <c r="M395" s="224" t="s">
        <v>1</v>
      </c>
      <c r="N395" s="225" t="s">
        <v>38</v>
      </c>
      <c r="O395" s="226">
        <v>0.108</v>
      </c>
      <c r="P395" s="226">
        <f>O395*H395</f>
        <v>28.698408000000001</v>
      </c>
      <c r="Q395" s="226">
        <v>0.0015</v>
      </c>
      <c r="R395" s="226">
        <f>Q395*H395</f>
        <v>0.39858900000000003</v>
      </c>
      <c r="S395" s="226">
        <v>0</v>
      </c>
      <c r="T395" s="227">
        <f>S395*H395</f>
        <v>0</v>
      </c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R395" s="228" t="s">
        <v>345</v>
      </c>
      <c r="AT395" s="228" t="s">
        <v>284</v>
      </c>
      <c r="AU395" s="228" t="s">
        <v>82</v>
      </c>
      <c r="AY395" s="14" t="s">
        <v>282</v>
      </c>
      <c r="BE395" s="229">
        <f>IF(N395="základní",J395,0)</f>
        <v>12090.530000000001</v>
      </c>
      <c r="BF395" s="229">
        <f>IF(N395="snížená",J395,0)</f>
        <v>0</v>
      </c>
      <c r="BG395" s="229">
        <f>IF(N395="zákl. přenesená",J395,0)</f>
        <v>0</v>
      </c>
      <c r="BH395" s="229">
        <f>IF(N395="sníž. přenesená",J395,0)</f>
        <v>0</v>
      </c>
      <c r="BI395" s="229">
        <f>IF(N395="nulová",J395,0)</f>
        <v>0</v>
      </c>
      <c r="BJ395" s="14" t="s">
        <v>80</v>
      </c>
      <c r="BK395" s="229">
        <f>ROUND(I395*H395,2)</f>
        <v>12090.530000000001</v>
      </c>
      <c r="BL395" s="14" t="s">
        <v>345</v>
      </c>
      <c r="BM395" s="228" t="s">
        <v>3111</v>
      </c>
    </row>
    <row r="396" s="2" customFormat="1" ht="21.75" customHeight="1">
      <c r="A396" s="29"/>
      <c r="B396" s="30"/>
      <c r="C396" s="217" t="s">
        <v>3112</v>
      </c>
      <c r="D396" s="217" t="s">
        <v>284</v>
      </c>
      <c r="E396" s="218" t="s">
        <v>3113</v>
      </c>
      <c r="F396" s="219" t="s">
        <v>3114</v>
      </c>
      <c r="G396" s="220" t="s">
        <v>287</v>
      </c>
      <c r="H396" s="221">
        <v>218.50399999999999</v>
      </c>
      <c r="I396" s="222">
        <v>41.899999999999999</v>
      </c>
      <c r="J396" s="222">
        <f>ROUND(I396*H396,2)</f>
        <v>9155.3199999999997</v>
      </c>
      <c r="K396" s="223"/>
      <c r="L396" s="35"/>
      <c r="M396" s="224" t="s">
        <v>1</v>
      </c>
      <c r="N396" s="225" t="s">
        <v>38</v>
      </c>
      <c r="O396" s="226">
        <v>0.089999999999999997</v>
      </c>
      <c r="P396" s="226">
        <f>O396*H396</f>
        <v>19.66536</v>
      </c>
      <c r="Q396" s="226">
        <v>8.0000000000000007E-05</v>
      </c>
      <c r="R396" s="226">
        <f>Q396*H396</f>
        <v>0.017480320000000001</v>
      </c>
      <c r="S396" s="226">
        <v>0</v>
      </c>
      <c r="T396" s="227">
        <f>S396*H396</f>
        <v>0</v>
      </c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R396" s="228" t="s">
        <v>288</v>
      </c>
      <c r="AT396" s="228" t="s">
        <v>284</v>
      </c>
      <c r="AU396" s="228" t="s">
        <v>82</v>
      </c>
      <c r="AY396" s="14" t="s">
        <v>282</v>
      </c>
      <c r="BE396" s="229">
        <f>IF(N396="základní",J396,0)</f>
        <v>9155.3199999999997</v>
      </c>
      <c r="BF396" s="229">
        <f>IF(N396="snížená",J396,0)</f>
        <v>0</v>
      </c>
      <c r="BG396" s="229">
        <f>IF(N396="zákl. přenesená",J396,0)</f>
        <v>0</v>
      </c>
      <c r="BH396" s="229">
        <f>IF(N396="sníž. přenesená",J396,0)</f>
        <v>0</v>
      </c>
      <c r="BI396" s="229">
        <f>IF(N396="nulová",J396,0)</f>
        <v>0</v>
      </c>
      <c r="BJ396" s="14" t="s">
        <v>80</v>
      </c>
      <c r="BK396" s="229">
        <f>ROUND(I396*H396,2)</f>
        <v>9155.3199999999997</v>
      </c>
      <c r="BL396" s="14" t="s">
        <v>288</v>
      </c>
      <c r="BM396" s="228" t="s">
        <v>3115</v>
      </c>
    </row>
    <row r="397" s="12" customFormat="1" ht="22.8" customHeight="1">
      <c r="A397" s="12"/>
      <c r="B397" s="202"/>
      <c r="C397" s="203"/>
      <c r="D397" s="204" t="s">
        <v>72</v>
      </c>
      <c r="E397" s="215" t="s">
        <v>3116</v>
      </c>
      <c r="F397" s="215" t="s">
        <v>3117</v>
      </c>
      <c r="G397" s="203"/>
      <c r="H397" s="203"/>
      <c r="I397" s="203"/>
      <c r="J397" s="216">
        <f>BK397</f>
        <v>9868.0799999999999</v>
      </c>
      <c r="K397" s="203"/>
      <c r="L397" s="207"/>
      <c r="M397" s="208"/>
      <c r="N397" s="209"/>
      <c r="O397" s="209"/>
      <c r="P397" s="210">
        <f>SUM(P398:P400)</f>
        <v>18.846600000000002</v>
      </c>
      <c r="Q397" s="209"/>
      <c r="R397" s="210">
        <f>SUM(R398:R400)</f>
        <v>0.060309120000000008</v>
      </c>
      <c r="S397" s="209"/>
      <c r="T397" s="211">
        <f>SUM(T398:T400)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212" t="s">
        <v>82</v>
      </c>
      <c r="AT397" s="213" t="s">
        <v>72</v>
      </c>
      <c r="AU397" s="213" t="s">
        <v>80</v>
      </c>
      <c r="AY397" s="212" t="s">
        <v>282</v>
      </c>
      <c r="BK397" s="214">
        <f>SUM(BK398:BK400)</f>
        <v>9868.0799999999999</v>
      </c>
    </row>
    <row r="398" s="2" customFormat="1" ht="21.75" customHeight="1">
      <c r="A398" s="29"/>
      <c r="B398" s="30"/>
      <c r="C398" s="217" t="s">
        <v>3118</v>
      </c>
      <c r="D398" s="217" t="s">
        <v>284</v>
      </c>
      <c r="E398" s="218" t="s">
        <v>3119</v>
      </c>
      <c r="F398" s="219" t="s">
        <v>3120</v>
      </c>
      <c r="G398" s="220" t="s">
        <v>287</v>
      </c>
      <c r="H398" s="221">
        <v>125.64400000000001</v>
      </c>
      <c r="I398" s="222">
        <v>5.04</v>
      </c>
      <c r="J398" s="222">
        <f>ROUND(I398*H398,2)</f>
        <v>633.25</v>
      </c>
      <c r="K398" s="223"/>
      <c r="L398" s="35"/>
      <c r="M398" s="224" t="s">
        <v>1</v>
      </c>
      <c r="N398" s="225" t="s">
        <v>38</v>
      </c>
      <c r="O398" s="226">
        <v>0.012</v>
      </c>
      <c r="P398" s="226">
        <f>O398*H398</f>
        <v>1.5077280000000002</v>
      </c>
      <c r="Q398" s="226">
        <v>0</v>
      </c>
      <c r="R398" s="226">
        <f>Q398*H398</f>
        <v>0</v>
      </c>
      <c r="S398" s="226">
        <v>0</v>
      </c>
      <c r="T398" s="227">
        <f>S398*H398</f>
        <v>0</v>
      </c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R398" s="228" t="s">
        <v>345</v>
      </c>
      <c r="AT398" s="228" t="s">
        <v>284</v>
      </c>
      <c r="AU398" s="228" t="s">
        <v>82</v>
      </c>
      <c r="AY398" s="14" t="s">
        <v>282</v>
      </c>
      <c r="BE398" s="229">
        <f>IF(N398="základní",J398,0)</f>
        <v>633.25</v>
      </c>
      <c r="BF398" s="229">
        <f>IF(N398="snížená",J398,0)</f>
        <v>0</v>
      </c>
      <c r="BG398" s="229">
        <f>IF(N398="zákl. přenesená",J398,0)</f>
        <v>0</v>
      </c>
      <c r="BH398" s="229">
        <f>IF(N398="sníž. přenesená",J398,0)</f>
        <v>0</v>
      </c>
      <c r="BI398" s="229">
        <f>IF(N398="nulová",J398,0)</f>
        <v>0</v>
      </c>
      <c r="BJ398" s="14" t="s">
        <v>80</v>
      </c>
      <c r="BK398" s="229">
        <f>ROUND(I398*H398,2)</f>
        <v>633.25</v>
      </c>
      <c r="BL398" s="14" t="s">
        <v>345</v>
      </c>
      <c r="BM398" s="228" t="s">
        <v>3121</v>
      </c>
    </row>
    <row r="399" s="2" customFormat="1" ht="33" customHeight="1">
      <c r="A399" s="29"/>
      <c r="B399" s="30"/>
      <c r="C399" s="217" t="s">
        <v>3122</v>
      </c>
      <c r="D399" s="217" t="s">
        <v>284</v>
      </c>
      <c r="E399" s="218" t="s">
        <v>3123</v>
      </c>
      <c r="F399" s="219" t="s">
        <v>3124</v>
      </c>
      <c r="G399" s="220" t="s">
        <v>287</v>
      </c>
      <c r="H399" s="221">
        <v>125.64400000000001</v>
      </c>
      <c r="I399" s="222">
        <v>16</v>
      </c>
      <c r="J399" s="222">
        <f>ROUND(I399*H399,2)</f>
        <v>2010.3</v>
      </c>
      <c r="K399" s="223"/>
      <c r="L399" s="35"/>
      <c r="M399" s="224" t="s">
        <v>1</v>
      </c>
      <c r="N399" s="225" t="s">
        <v>38</v>
      </c>
      <c r="O399" s="226">
        <v>0.033000000000000002</v>
      </c>
      <c r="P399" s="226">
        <f>O399*H399</f>
        <v>4.1462520000000005</v>
      </c>
      <c r="Q399" s="226">
        <v>0.00020000000000000001</v>
      </c>
      <c r="R399" s="226">
        <f>Q399*H399</f>
        <v>0.025128800000000003</v>
      </c>
      <c r="S399" s="226">
        <v>0</v>
      </c>
      <c r="T399" s="227">
        <f>S399*H399</f>
        <v>0</v>
      </c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R399" s="228" t="s">
        <v>345</v>
      </c>
      <c r="AT399" s="228" t="s">
        <v>284</v>
      </c>
      <c r="AU399" s="228" t="s">
        <v>82</v>
      </c>
      <c r="AY399" s="14" t="s">
        <v>282</v>
      </c>
      <c r="BE399" s="229">
        <f>IF(N399="základní",J399,0)</f>
        <v>2010.3</v>
      </c>
      <c r="BF399" s="229">
        <f>IF(N399="snížená",J399,0)</f>
        <v>0</v>
      </c>
      <c r="BG399" s="229">
        <f>IF(N399="zákl. přenesená",J399,0)</f>
        <v>0</v>
      </c>
      <c r="BH399" s="229">
        <f>IF(N399="sníž. přenesená",J399,0)</f>
        <v>0</v>
      </c>
      <c r="BI399" s="229">
        <f>IF(N399="nulová",J399,0)</f>
        <v>0</v>
      </c>
      <c r="BJ399" s="14" t="s">
        <v>80</v>
      </c>
      <c r="BK399" s="229">
        <f>ROUND(I399*H399,2)</f>
        <v>2010.3</v>
      </c>
      <c r="BL399" s="14" t="s">
        <v>345</v>
      </c>
      <c r="BM399" s="228" t="s">
        <v>3125</v>
      </c>
    </row>
    <row r="400" s="2" customFormat="1" ht="21.75" customHeight="1">
      <c r="A400" s="29"/>
      <c r="B400" s="30"/>
      <c r="C400" s="217" t="s">
        <v>3126</v>
      </c>
      <c r="D400" s="217" t="s">
        <v>284</v>
      </c>
      <c r="E400" s="218" t="s">
        <v>3127</v>
      </c>
      <c r="F400" s="219" t="s">
        <v>3128</v>
      </c>
      <c r="G400" s="220" t="s">
        <v>287</v>
      </c>
      <c r="H400" s="221">
        <v>125.64400000000001</v>
      </c>
      <c r="I400" s="222">
        <v>57.5</v>
      </c>
      <c r="J400" s="222">
        <f>ROUND(I400*H400,2)</f>
        <v>7224.5299999999997</v>
      </c>
      <c r="K400" s="223"/>
      <c r="L400" s="35"/>
      <c r="M400" s="224" t="s">
        <v>1</v>
      </c>
      <c r="N400" s="225" t="s">
        <v>38</v>
      </c>
      <c r="O400" s="226">
        <v>0.105</v>
      </c>
      <c r="P400" s="226">
        <f>O400*H400</f>
        <v>13.19262</v>
      </c>
      <c r="Q400" s="226">
        <v>0.00027999999999999998</v>
      </c>
      <c r="R400" s="226">
        <f>Q400*H400</f>
        <v>0.035180320000000001</v>
      </c>
      <c r="S400" s="226">
        <v>0</v>
      </c>
      <c r="T400" s="227">
        <f>S400*H400</f>
        <v>0</v>
      </c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R400" s="228" t="s">
        <v>345</v>
      </c>
      <c r="AT400" s="228" t="s">
        <v>284</v>
      </c>
      <c r="AU400" s="228" t="s">
        <v>82</v>
      </c>
      <c r="AY400" s="14" t="s">
        <v>282</v>
      </c>
      <c r="BE400" s="229">
        <f>IF(N400="základní",J400,0)</f>
        <v>7224.5299999999997</v>
      </c>
      <c r="BF400" s="229">
        <f>IF(N400="snížená",J400,0)</f>
        <v>0</v>
      </c>
      <c r="BG400" s="229">
        <f>IF(N400="zákl. přenesená",J400,0)</f>
        <v>0</v>
      </c>
      <c r="BH400" s="229">
        <f>IF(N400="sníž. přenesená",J400,0)</f>
        <v>0</v>
      </c>
      <c r="BI400" s="229">
        <f>IF(N400="nulová",J400,0)</f>
        <v>0</v>
      </c>
      <c r="BJ400" s="14" t="s">
        <v>80</v>
      </c>
      <c r="BK400" s="229">
        <f>ROUND(I400*H400,2)</f>
        <v>7224.5299999999997</v>
      </c>
      <c r="BL400" s="14" t="s">
        <v>345</v>
      </c>
      <c r="BM400" s="228" t="s">
        <v>3129</v>
      </c>
    </row>
    <row r="401" s="12" customFormat="1" ht="25.92" customHeight="1">
      <c r="A401" s="12"/>
      <c r="B401" s="202"/>
      <c r="C401" s="203"/>
      <c r="D401" s="204" t="s">
        <v>72</v>
      </c>
      <c r="E401" s="205" t="s">
        <v>378</v>
      </c>
      <c r="F401" s="205" t="s">
        <v>761</v>
      </c>
      <c r="G401" s="203"/>
      <c r="H401" s="203"/>
      <c r="I401" s="203"/>
      <c r="J401" s="206">
        <f>BK401</f>
        <v>10967.119999999999</v>
      </c>
      <c r="K401" s="203"/>
      <c r="L401" s="207"/>
      <c r="M401" s="208"/>
      <c r="N401" s="209"/>
      <c r="O401" s="209"/>
      <c r="P401" s="210">
        <f>P402</f>
        <v>0.63290000000000002</v>
      </c>
      <c r="Q401" s="209"/>
      <c r="R401" s="210">
        <f>R402</f>
        <v>0.0068976000000000003</v>
      </c>
      <c r="S401" s="209"/>
      <c r="T401" s="211">
        <f>T402</f>
        <v>0</v>
      </c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R401" s="212" t="s">
        <v>155</v>
      </c>
      <c r="AT401" s="213" t="s">
        <v>72</v>
      </c>
      <c r="AU401" s="213" t="s">
        <v>73</v>
      </c>
      <c r="AY401" s="212" t="s">
        <v>282</v>
      </c>
      <c r="BK401" s="214">
        <f>BK402</f>
        <v>10967.119999999999</v>
      </c>
    </row>
    <row r="402" s="12" customFormat="1" ht="22.8" customHeight="1">
      <c r="A402" s="12"/>
      <c r="B402" s="202"/>
      <c r="C402" s="203"/>
      <c r="D402" s="204" t="s">
        <v>72</v>
      </c>
      <c r="E402" s="215" t="s">
        <v>762</v>
      </c>
      <c r="F402" s="215" t="s">
        <v>763</v>
      </c>
      <c r="G402" s="203"/>
      <c r="H402" s="203"/>
      <c r="I402" s="203"/>
      <c r="J402" s="216">
        <f>BK402</f>
        <v>10967.119999999999</v>
      </c>
      <c r="K402" s="203"/>
      <c r="L402" s="207"/>
      <c r="M402" s="208"/>
      <c r="N402" s="209"/>
      <c r="O402" s="209"/>
      <c r="P402" s="210">
        <f>SUM(P403:P408)</f>
        <v>0.63290000000000002</v>
      </c>
      <c r="Q402" s="209"/>
      <c r="R402" s="210">
        <f>SUM(R403:R408)</f>
        <v>0.0068976000000000003</v>
      </c>
      <c r="S402" s="209"/>
      <c r="T402" s="211">
        <f>SUM(T403:T408)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12" t="s">
        <v>155</v>
      </c>
      <c r="AT402" s="213" t="s">
        <v>72</v>
      </c>
      <c r="AU402" s="213" t="s">
        <v>80</v>
      </c>
      <c r="AY402" s="212" t="s">
        <v>282</v>
      </c>
      <c r="BK402" s="214">
        <f>SUM(BK403:BK408)</f>
        <v>10967.119999999999</v>
      </c>
    </row>
    <row r="403" s="2" customFormat="1" ht="21.75" customHeight="1">
      <c r="A403" s="29"/>
      <c r="B403" s="30"/>
      <c r="C403" s="217" t="s">
        <v>3130</v>
      </c>
      <c r="D403" s="217" t="s">
        <v>284</v>
      </c>
      <c r="E403" s="218" t="s">
        <v>3131</v>
      </c>
      <c r="F403" s="219" t="s">
        <v>3132</v>
      </c>
      <c r="G403" s="220" t="s">
        <v>322</v>
      </c>
      <c r="H403" s="221">
        <v>1.6499999999999999</v>
      </c>
      <c r="I403" s="222">
        <v>372</v>
      </c>
      <c r="J403" s="222">
        <f>ROUND(I403*H403,2)</f>
        <v>613.79999999999995</v>
      </c>
      <c r="K403" s="223"/>
      <c r="L403" s="35"/>
      <c r="M403" s="224" t="s">
        <v>1</v>
      </c>
      <c r="N403" s="225" t="s">
        <v>38</v>
      </c>
      <c r="O403" s="226">
        <v>0.25800000000000001</v>
      </c>
      <c r="P403" s="226">
        <f>O403*H403</f>
        <v>0.42569999999999997</v>
      </c>
      <c r="Q403" s="226">
        <v>0.0027599999999999999</v>
      </c>
      <c r="R403" s="226">
        <f>Q403*H403</f>
        <v>0.0045539999999999999</v>
      </c>
      <c r="S403" s="226">
        <v>0</v>
      </c>
      <c r="T403" s="227">
        <f>S403*H403</f>
        <v>0</v>
      </c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R403" s="228" t="s">
        <v>288</v>
      </c>
      <c r="AT403" s="228" t="s">
        <v>284</v>
      </c>
      <c r="AU403" s="228" t="s">
        <v>82</v>
      </c>
      <c r="AY403" s="14" t="s">
        <v>282</v>
      </c>
      <c r="BE403" s="229">
        <f>IF(N403="základní",J403,0)</f>
        <v>613.79999999999995</v>
      </c>
      <c r="BF403" s="229">
        <f>IF(N403="snížená",J403,0)</f>
        <v>0</v>
      </c>
      <c r="BG403" s="229">
        <f>IF(N403="zákl. přenesená",J403,0)</f>
        <v>0</v>
      </c>
      <c r="BH403" s="229">
        <f>IF(N403="sníž. přenesená",J403,0)</f>
        <v>0</v>
      </c>
      <c r="BI403" s="229">
        <f>IF(N403="nulová",J403,0)</f>
        <v>0</v>
      </c>
      <c r="BJ403" s="14" t="s">
        <v>80</v>
      </c>
      <c r="BK403" s="229">
        <f>ROUND(I403*H403,2)</f>
        <v>613.79999999999995</v>
      </c>
      <c r="BL403" s="14" t="s">
        <v>288</v>
      </c>
      <c r="BM403" s="228" t="s">
        <v>3133</v>
      </c>
    </row>
    <row r="404" s="2" customFormat="1" ht="16.5" customHeight="1">
      <c r="A404" s="29"/>
      <c r="B404" s="30"/>
      <c r="C404" s="217" t="s">
        <v>3134</v>
      </c>
      <c r="D404" s="217" t="s">
        <v>284</v>
      </c>
      <c r="E404" s="218" t="s">
        <v>3135</v>
      </c>
      <c r="F404" s="219" t="s">
        <v>3136</v>
      </c>
      <c r="G404" s="220" t="s">
        <v>322</v>
      </c>
      <c r="H404" s="221">
        <v>2.3999999999999999</v>
      </c>
      <c r="I404" s="222">
        <v>907.5</v>
      </c>
      <c r="J404" s="222">
        <f>ROUND(I404*H404,2)</f>
        <v>2178</v>
      </c>
      <c r="K404" s="223"/>
      <c r="L404" s="35"/>
      <c r="M404" s="224" t="s">
        <v>1</v>
      </c>
      <c r="N404" s="225" t="s">
        <v>38</v>
      </c>
      <c r="O404" s="226">
        <v>0</v>
      </c>
      <c r="P404" s="226">
        <f>O404*H404</f>
        <v>0</v>
      </c>
      <c r="Q404" s="226">
        <v>0</v>
      </c>
      <c r="R404" s="226">
        <f>Q404*H404</f>
        <v>0</v>
      </c>
      <c r="S404" s="226">
        <v>0</v>
      </c>
      <c r="T404" s="227">
        <f>S404*H404</f>
        <v>0</v>
      </c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R404" s="228" t="s">
        <v>288</v>
      </c>
      <c r="AT404" s="228" t="s">
        <v>284</v>
      </c>
      <c r="AU404" s="228" t="s">
        <v>82</v>
      </c>
      <c r="AY404" s="14" t="s">
        <v>282</v>
      </c>
      <c r="BE404" s="229">
        <f>IF(N404="základní",J404,0)</f>
        <v>2178</v>
      </c>
      <c r="BF404" s="229">
        <f>IF(N404="snížená",J404,0)</f>
        <v>0</v>
      </c>
      <c r="BG404" s="229">
        <f>IF(N404="zákl. přenesená",J404,0)</f>
        <v>0</v>
      </c>
      <c r="BH404" s="229">
        <f>IF(N404="sníž. přenesená",J404,0)</f>
        <v>0</v>
      </c>
      <c r="BI404" s="229">
        <f>IF(N404="nulová",J404,0)</f>
        <v>0</v>
      </c>
      <c r="BJ404" s="14" t="s">
        <v>80</v>
      </c>
      <c r="BK404" s="229">
        <f>ROUND(I404*H404,2)</f>
        <v>2178</v>
      </c>
      <c r="BL404" s="14" t="s">
        <v>288</v>
      </c>
      <c r="BM404" s="228" t="s">
        <v>3137</v>
      </c>
    </row>
    <row r="405" s="2" customFormat="1" ht="16.5" customHeight="1">
      <c r="A405" s="29"/>
      <c r="B405" s="30"/>
      <c r="C405" s="217" t="s">
        <v>3138</v>
      </c>
      <c r="D405" s="217" t="s">
        <v>284</v>
      </c>
      <c r="E405" s="218" t="s">
        <v>3139</v>
      </c>
      <c r="F405" s="219" t="s">
        <v>3140</v>
      </c>
      <c r="G405" s="220" t="s">
        <v>322</v>
      </c>
      <c r="H405" s="221">
        <v>2</v>
      </c>
      <c r="I405" s="222">
        <v>1331</v>
      </c>
      <c r="J405" s="222">
        <f>ROUND(I405*H405,2)</f>
        <v>2662</v>
      </c>
      <c r="K405" s="223"/>
      <c r="L405" s="35"/>
      <c r="M405" s="224" t="s">
        <v>1</v>
      </c>
      <c r="N405" s="225" t="s">
        <v>38</v>
      </c>
      <c r="O405" s="226">
        <v>0</v>
      </c>
      <c r="P405" s="226">
        <f>O405*H405</f>
        <v>0</v>
      </c>
      <c r="Q405" s="226">
        <v>0</v>
      </c>
      <c r="R405" s="226">
        <f>Q405*H405</f>
        <v>0</v>
      </c>
      <c r="S405" s="226">
        <v>0</v>
      </c>
      <c r="T405" s="227">
        <f>S405*H405</f>
        <v>0</v>
      </c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R405" s="228" t="s">
        <v>288</v>
      </c>
      <c r="AT405" s="228" t="s">
        <v>284</v>
      </c>
      <c r="AU405" s="228" t="s">
        <v>82</v>
      </c>
      <c r="AY405" s="14" t="s">
        <v>282</v>
      </c>
      <c r="BE405" s="229">
        <f>IF(N405="základní",J405,0)</f>
        <v>2662</v>
      </c>
      <c r="BF405" s="229">
        <f>IF(N405="snížená",J405,0)</f>
        <v>0</v>
      </c>
      <c r="BG405" s="229">
        <f>IF(N405="zákl. přenesená",J405,0)</f>
        <v>0</v>
      </c>
      <c r="BH405" s="229">
        <f>IF(N405="sníž. přenesená",J405,0)</f>
        <v>0</v>
      </c>
      <c r="BI405" s="229">
        <f>IF(N405="nulová",J405,0)</f>
        <v>0</v>
      </c>
      <c r="BJ405" s="14" t="s">
        <v>80</v>
      </c>
      <c r="BK405" s="229">
        <f>ROUND(I405*H405,2)</f>
        <v>2662</v>
      </c>
      <c r="BL405" s="14" t="s">
        <v>288</v>
      </c>
      <c r="BM405" s="228" t="s">
        <v>3141</v>
      </c>
    </row>
    <row r="406" s="2" customFormat="1" ht="16.5" customHeight="1">
      <c r="A406" s="29"/>
      <c r="B406" s="30"/>
      <c r="C406" s="217" t="s">
        <v>3142</v>
      </c>
      <c r="D406" s="217" t="s">
        <v>284</v>
      </c>
      <c r="E406" s="218" t="s">
        <v>3143</v>
      </c>
      <c r="F406" s="219" t="s">
        <v>3144</v>
      </c>
      <c r="G406" s="220" t="s">
        <v>322</v>
      </c>
      <c r="H406" s="221">
        <v>3.6000000000000001</v>
      </c>
      <c r="I406" s="222">
        <v>1430</v>
      </c>
      <c r="J406" s="222">
        <f>ROUND(I406*H406,2)</f>
        <v>5148</v>
      </c>
      <c r="K406" s="223"/>
      <c r="L406" s="35"/>
      <c r="M406" s="224" t="s">
        <v>1</v>
      </c>
      <c r="N406" s="225" t="s">
        <v>38</v>
      </c>
      <c r="O406" s="226">
        <v>0</v>
      </c>
      <c r="P406" s="226">
        <f>O406*H406</f>
        <v>0</v>
      </c>
      <c r="Q406" s="226">
        <v>0</v>
      </c>
      <c r="R406" s="226">
        <f>Q406*H406</f>
        <v>0</v>
      </c>
      <c r="S406" s="226">
        <v>0</v>
      </c>
      <c r="T406" s="227">
        <f>S406*H406</f>
        <v>0</v>
      </c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R406" s="228" t="s">
        <v>288</v>
      </c>
      <c r="AT406" s="228" t="s">
        <v>284</v>
      </c>
      <c r="AU406" s="228" t="s">
        <v>82</v>
      </c>
      <c r="AY406" s="14" t="s">
        <v>282</v>
      </c>
      <c r="BE406" s="229">
        <f>IF(N406="základní",J406,0)</f>
        <v>5148</v>
      </c>
      <c r="BF406" s="229">
        <f>IF(N406="snížená",J406,0)</f>
        <v>0</v>
      </c>
      <c r="BG406" s="229">
        <f>IF(N406="zákl. přenesená",J406,0)</f>
        <v>0</v>
      </c>
      <c r="BH406" s="229">
        <f>IF(N406="sníž. přenesená",J406,0)</f>
        <v>0</v>
      </c>
      <c r="BI406" s="229">
        <f>IF(N406="nulová",J406,0)</f>
        <v>0</v>
      </c>
      <c r="BJ406" s="14" t="s">
        <v>80</v>
      </c>
      <c r="BK406" s="229">
        <f>ROUND(I406*H406,2)</f>
        <v>5148</v>
      </c>
      <c r="BL406" s="14" t="s">
        <v>288</v>
      </c>
      <c r="BM406" s="228" t="s">
        <v>3145</v>
      </c>
    </row>
    <row r="407" s="2" customFormat="1" ht="33" customHeight="1">
      <c r="A407" s="29"/>
      <c r="B407" s="30"/>
      <c r="C407" s="217" t="s">
        <v>3146</v>
      </c>
      <c r="D407" s="217" t="s">
        <v>284</v>
      </c>
      <c r="E407" s="218" t="s">
        <v>3147</v>
      </c>
      <c r="F407" s="219" t="s">
        <v>3148</v>
      </c>
      <c r="G407" s="220" t="s">
        <v>322</v>
      </c>
      <c r="H407" s="221">
        <v>0.80000000000000004</v>
      </c>
      <c r="I407" s="222">
        <v>107</v>
      </c>
      <c r="J407" s="222">
        <f>ROUND(I407*H407,2)</f>
        <v>85.599999999999994</v>
      </c>
      <c r="K407" s="223"/>
      <c r="L407" s="35"/>
      <c r="M407" s="224" t="s">
        <v>1</v>
      </c>
      <c r="N407" s="225" t="s">
        <v>38</v>
      </c>
      <c r="O407" s="226">
        <v>0.25900000000000001</v>
      </c>
      <c r="P407" s="226">
        <f>O407*H407</f>
        <v>0.20720000000000002</v>
      </c>
      <c r="Q407" s="226">
        <v>0</v>
      </c>
      <c r="R407" s="226">
        <f>Q407*H407</f>
        <v>0</v>
      </c>
      <c r="S407" s="226">
        <v>0</v>
      </c>
      <c r="T407" s="227">
        <f>S407*H407</f>
        <v>0</v>
      </c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R407" s="228" t="s">
        <v>288</v>
      </c>
      <c r="AT407" s="228" t="s">
        <v>284</v>
      </c>
      <c r="AU407" s="228" t="s">
        <v>82</v>
      </c>
      <c r="AY407" s="14" t="s">
        <v>282</v>
      </c>
      <c r="BE407" s="229">
        <f>IF(N407="základní",J407,0)</f>
        <v>85.599999999999994</v>
      </c>
      <c r="BF407" s="229">
        <f>IF(N407="snížená",J407,0)</f>
        <v>0</v>
      </c>
      <c r="BG407" s="229">
        <f>IF(N407="zákl. přenesená",J407,0)</f>
        <v>0</v>
      </c>
      <c r="BH407" s="229">
        <f>IF(N407="sníž. přenesená",J407,0)</f>
        <v>0</v>
      </c>
      <c r="BI407" s="229">
        <f>IF(N407="nulová",J407,0)</f>
        <v>0</v>
      </c>
      <c r="BJ407" s="14" t="s">
        <v>80</v>
      </c>
      <c r="BK407" s="229">
        <f>ROUND(I407*H407,2)</f>
        <v>85.599999999999994</v>
      </c>
      <c r="BL407" s="14" t="s">
        <v>288</v>
      </c>
      <c r="BM407" s="228" t="s">
        <v>3149</v>
      </c>
    </row>
    <row r="408" s="2" customFormat="1" ht="21.75" customHeight="1">
      <c r="A408" s="29"/>
      <c r="B408" s="30"/>
      <c r="C408" s="230" t="s">
        <v>3150</v>
      </c>
      <c r="D408" s="230" t="s">
        <v>378</v>
      </c>
      <c r="E408" s="231" t="s">
        <v>3151</v>
      </c>
      <c r="F408" s="232" t="s">
        <v>3152</v>
      </c>
      <c r="G408" s="233" t="s">
        <v>322</v>
      </c>
      <c r="H408" s="234">
        <v>0.83999999999999997</v>
      </c>
      <c r="I408" s="235">
        <v>333</v>
      </c>
      <c r="J408" s="235">
        <f>ROUND(I408*H408,2)</f>
        <v>279.72000000000003</v>
      </c>
      <c r="K408" s="236"/>
      <c r="L408" s="237"/>
      <c r="M408" s="245" t="s">
        <v>1</v>
      </c>
      <c r="N408" s="246" t="s">
        <v>38</v>
      </c>
      <c r="O408" s="242">
        <v>0</v>
      </c>
      <c r="P408" s="242">
        <f>O408*H408</f>
        <v>0</v>
      </c>
      <c r="Q408" s="242">
        <v>0.0027899999999999999</v>
      </c>
      <c r="R408" s="242">
        <f>Q408*H408</f>
        <v>0.0023435999999999999</v>
      </c>
      <c r="S408" s="242">
        <v>0</v>
      </c>
      <c r="T408" s="243">
        <f>S408*H408</f>
        <v>0</v>
      </c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R408" s="228" t="s">
        <v>311</v>
      </c>
      <c r="AT408" s="228" t="s">
        <v>378</v>
      </c>
      <c r="AU408" s="228" t="s">
        <v>82</v>
      </c>
      <c r="AY408" s="14" t="s">
        <v>282</v>
      </c>
      <c r="BE408" s="229">
        <f>IF(N408="základní",J408,0)</f>
        <v>279.72000000000003</v>
      </c>
      <c r="BF408" s="229">
        <f>IF(N408="snížená",J408,0)</f>
        <v>0</v>
      </c>
      <c r="BG408" s="229">
        <f>IF(N408="zákl. přenesená",J408,0)</f>
        <v>0</v>
      </c>
      <c r="BH408" s="229">
        <f>IF(N408="sníž. přenesená",J408,0)</f>
        <v>0</v>
      </c>
      <c r="BI408" s="229">
        <f>IF(N408="nulová",J408,0)</f>
        <v>0</v>
      </c>
      <c r="BJ408" s="14" t="s">
        <v>80</v>
      </c>
      <c r="BK408" s="229">
        <f>ROUND(I408*H408,2)</f>
        <v>279.72000000000003</v>
      </c>
      <c r="BL408" s="14" t="s">
        <v>288</v>
      </c>
      <c r="BM408" s="228" t="s">
        <v>3153</v>
      </c>
    </row>
    <row r="409" s="2" customFormat="1" ht="6.96" customHeight="1">
      <c r="A409" s="29"/>
      <c r="B409" s="56"/>
      <c r="C409" s="57"/>
      <c r="D409" s="57"/>
      <c r="E409" s="57"/>
      <c r="F409" s="57"/>
      <c r="G409" s="57"/>
      <c r="H409" s="57"/>
      <c r="I409" s="57"/>
      <c r="J409" s="57"/>
      <c r="K409" s="57"/>
      <c r="L409" s="35"/>
      <c r="M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</row>
  </sheetData>
  <sheetProtection sheet="1" autoFilter="0" formatColumns="0" formatRows="0" objects="1" scenarios="1" spinCount="100000" saltValue="2yUzRXkUR41eQj5KjqAOp7GX1m2lAos98o8NVfKPHZCkgelYtT2NC8mn5jT23S1Lp2wxW8PKnUqFqNQB4iwwpw==" hashValue="hd8ODmx1hNNQbhkzQYEk+NyrdMQhlZqV8NJ3WmSq4pujKXJ8mWOrWIEhxFsd0L6R4iTmT8BRm42UNk8MkeScZQ==" algorithmName="SHA-512" password="CC35"/>
  <autoFilter ref="C145:K40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4:H134"/>
    <mergeCell ref="E136:H136"/>
    <mergeCell ref="E138:H13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208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2524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3154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3155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ROUND(J133, 2)</f>
        <v>1077640.0800000001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ROUND((SUM(BE133:BE210)),  2)</f>
        <v>1077640.0800000001</v>
      </c>
      <c r="G37" s="29"/>
      <c r="H37" s="29"/>
      <c r="I37" s="155">
        <v>0.20999999999999999</v>
      </c>
      <c r="J37" s="154">
        <f>ROUND(((SUM(BE133:BE210))*I37),  2)</f>
        <v>226304.42000000001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ROUND((SUM(BF133:BF210)),  2)</f>
        <v>0</v>
      </c>
      <c r="G38" s="29"/>
      <c r="H38" s="29"/>
      <c r="I38" s="155">
        <v>0.14999999999999999</v>
      </c>
      <c r="J38" s="154">
        <f>ROUND(((SUM(BF133:BF210))*I38),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ROUND((SUM(BG133:BG210)),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ROUND((SUM(BH133:BH210)),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ROUND((SUM(BI133:BI210)),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1303944.5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2524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3154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005-2-1 - SO 05.02.1 - Odtokové potrubí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J133</f>
        <v>1077640.0800000001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255</v>
      </c>
      <c r="E101" s="182"/>
      <c r="F101" s="182"/>
      <c r="G101" s="182"/>
      <c r="H101" s="182"/>
      <c r="I101" s="182"/>
      <c r="J101" s="183">
        <f>J134</f>
        <v>1077640.0800000001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5"/>
      <c r="C102" s="123"/>
      <c r="D102" s="186" t="s">
        <v>256</v>
      </c>
      <c r="E102" s="187"/>
      <c r="F102" s="187"/>
      <c r="G102" s="187"/>
      <c r="H102" s="187"/>
      <c r="I102" s="187"/>
      <c r="J102" s="188">
        <f>J135</f>
        <v>534088.80000000005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257</v>
      </c>
      <c r="E103" s="187"/>
      <c r="F103" s="187"/>
      <c r="G103" s="187"/>
      <c r="H103" s="187"/>
      <c r="I103" s="187"/>
      <c r="J103" s="188">
        <f>J171</f>
        <v>15397.940000000001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258</v>
      </c>
      <c r="E104" s="187"/>
      <c r="F104" s="187"/>
      <c r="G104" s="187"/>
      <c r="H104" s="187"/>
      <c r="I104" s="187"/>
      <c r="J104" s="188">
        <f>J174</f>
        <v>17106.450000000001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259</v>
      </c>
      <c r="E105" s="187"/>
      <c r="F105" s="187"/>
      <c r="G105" s="187"/>
      <c r="H105" s="187"/>
      <c r="I105" s="187"/>
      <c r="J105" s="188">
        <f>J179</f>
        <v>26632.670000000002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260</v>
      </c>
      <c r="E106" s="187"/>
      <c r="F106" s="187"/>
      <c r="G106" s="187"/>
      <c r="H106" s="187"/>
      <c r="I106" s="187"/>
      <c r="J106" s="188">
        <f>J186</f>
        <v>1968.06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261</v>
      </c>
      <c r="E107" s="187"/>
      <c r="F107" s="187"/>
      <c r="G107" s="187"/>
      <c r="H107" s="187"/>
      <c r="I107" s="187"/>
      <c r="J107" s="188">
        <f>J189</f>
        <v>417390.41999999998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263</v>
      </c>
      <c r="E108" s="187"/>
      <c r="F108" s="187"/>
      <c r="G108" s="187"/>
      <c r="H108" s="187"/>
      <c r="I108" s="187"/>
      <c r="J108" s="188">
        <f>J204</f>
        <v>1372.52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5"/>
      <c r="C109" s="123"/>
      <c r="D109" s="186" t="s">
        <v>264</v>
      </c>
      <c r="E109" s="187"/>
      <c r="F109" s="187"/>
      <c r="G109" s="187"/>
      <c r="H109" s="187"/>
      <c r="I109" s="187"/>
      <c r="J109" s="188">
        <f>J209</f>
        <v>63683.220000000001</v>
      </c>
      <c r="K109" s="123"/>
      <c r="L109" s="18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29"/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6.96" customHeight="1">
      <c r="A111" s="29"/>
      <c r="B111" s="56"/>
      <c r="C111" s="57"/>
      <c r="D111" s="57"/>
      <c r="E111" s="57"/>
      <c r="F111" s="57"/>
      <c r="G111" s="57"/>
      <c r="H111" s="57"/>
      <c r="I111" s="57"/>
      <c r="J111" s="57"/>
      <c r="K111" s="57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="2" customFormat="1" ht="6.96" customHeight="1">
      <c r="A115" s="29"/>
      <c r="B115" s="58"/>
      <c r="C115" s="59"/>
      <c r="D115" s="59"/>
      <c r="E115" s="59"/>
      <c r="F115" s="59"/>
      <c r="G115" s="59"/>
      <c r="H115" s="59"/>
      <c r="I115" s="59"/>
      <c r="J115" s="59"/>
      <c r="K115" s="59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24.96" customHeight="1">
      <c r="A116" s="29"/>
      <c r="B116" s="30"/>
      <c r="C116" s="20" t="s">
        <v>267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6.96" customHeight="1">
      <c r="A117" s="29"/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12" customHeight="1">
      <c r="A118" s="29"/>
      <c r="B118" s="30"/>
      <c r="C118" s="26" t="s">
        <v>14</v>
      </c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26.25" customHeight="1">
      <c r="A119" s="29"/>
      <c r="B119" s="30"/>
      <c r="C119" s="31"/>
      <c r="D119" s="31"/>
      <c r="E119" s="174" t="str">
        <f>E7</f>
        <v>Kanalizace a ČOV pro obec Horní Kruty, místní část Dolní Kruty, Přestavlky a Bohouňovice II</v>
      </c>
      <c r="F119" s="26"/>
      <c r="G119" s="26"/>
      <c r="H119" s="26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1" customFormat="1" ht="12" customHeight="1">
      <c r="B120" s="18"/>
      <c r="C120" s="26" t="s">
        <v>246</v>
      </c>
      <c r="D120" s="19"/>
      <c r="E120" s="19"/>
      <c r="F120" s="19"/>
      <c r="G120" s="19"/>
      <c r="H120" s="19"/>
      <c r="I120" s="19"/>
      <c r="J120" s="19"/>
      <c r="K120" s="19"/>
      <c r="L120" s="17"/>
    </row>
    <row r="121" s="1" customFormat="1" ht="16.5" customHeight="1">
      <c r="B121" s="18"/>
      <c r="C121" s="19"/>
      <c r="D121" s="19"/>
      <c r="E121" s="174" t="s">
        <v>2524</v>
      </c>
      <c r="F121" s="19"/>
      <c r="G121" s="19"/>
      <c r="H121" s="19"/>
      <c r="I121" s="19"/>
      <c r="J121" s="19"/>
      <c r="K121" s="19"/>
      <c r="L121" s="17"/>
    </row>
    <row r="122" s="1" customFormat="1" ht="12" customHeight="1">
      <c r="B122" s="18"/>
      <c r="C122" s="26" t="s">
        <v>248</v>
      </c>
      <c r="D122" s="19"/>
      <c r="E122" s="19"/>
      <c r="F122" s="19"/>
      <c r="G122" s="19"/>
      <c r="H122" s="19"/>
      <c r="I122" s="19"/>
      <c r="J122" s="19"/>
      <c r="K122" s="19"/>
      <c r="L122" s="17"/>
    </row>
    <row r="123" s="2" customFormat="1" ht="16.5" customHeight="1">
      <c r="A123" s="29"/>
      <c r="B123" s="30"/>
      <c r="C123" s="31"/>
      <c r="D123" s="31"/>
      <c r="E123" s="244" t="s">
        <v>3154</v>
      </c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2" customHeight="1">
      <c r="A124" s="29"/>
      <c r="B124" s="30"/>
      <c r="C124" s="26" t="s">
        <v>1823</v>
      </c>
      <c r="D124" s="31"/>
      <c r="E124" s="31"/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16.5" customHeight="1">
      <c r="A125" s="29"/>
      <c r="B125" s="30"/>
      <c r="C125" s="31"/>
      <c r="D125" s="31"/>
      <c r="E125" s="66" t="str">
        <f>E13</f>
        <v>005-2-1 - SO 05.02.1 - Odtokové potrubí</v>
      </c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6.96" customHeight="1">
      <c r="A126" s="29"/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2" customHeight="1">
      <c r="A127" s="29"/>
      <c r="B127" s="30"/>
      <c r="C127" s="26" t="s">
        <v>18</v>
      </c>
      <c r="D127" s="31"/>
      <c r="E127" s="31"/>
      <c r="F127" s="23" t="str">
        <f>F16</f>
        <v>Horní Kruty, místní část Dolní Kruty, Přestavlky a</v>
      </c>
      <c r="G127" s="31"/>
      <c r="H127" s="31"/>
      <c r="I127" s="26" t="s">
        <v>20</v>
      </c>
      <c r="J127" s="69" t="str">
        <f>IF(J16="","",J16)</f>
        <v>10. 2. 2021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6.96" customHeight="1">
      <c r="A128" s="29"/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40.05" customHeight="1">
      <c r="A129" s="29"/>
      <c r="B129" s="30"/>
      <c r="C129" s="26" t="s">
        <v>22</v>
      </c>
      <c r="D129" s="31"/>
      <c r="E129" s="31"/>
      <c r="F129" s="23" t="str">
        <f>E19</f>
        <v>Obec Horní Kruty</v>
      </c>
      <c r="G129" s="31"/>
      <c r="H129" s="31"/>
      <c r="I129" s="26" t="s">
        <v>28</v>
      </c>
      <c r="J129" s="27" t="str">
        <f>E25</f>
        <v>Vodohospodářské inženýrské služby a.s.</v>
      </c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5.15" customHeight="1">
      <c r="A130" s="29"/>
      <c r="B130" s="30"/>
      <c r="C130" s="26" t="s">
        <v>26</v>
      </c>
      <c r="D130" s="31"/>
      <c r="E130" s="31"/>
      <c r="F130" s="23" t="str">
        <f>IF(E22="","",E22)</f>
        <v xml:space="preserve"> </v>
      </c>
      <c r="G130" s="31"/>
      <c r="H130" s="31"/>
      <c r="I130" s="26" t="s">
        <v>31</v>
      </c>
      <c r="J130" s="27" t="str">
        <f>E28</f>
        <v xml:space="preserve"> </v>
      </c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2" customFormat="1" ht="10.32" customHeight="1">
      <c r="A131" s="29"/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53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="11" customFormat="1" ht="29.28" customHeight="1">
      <c r="A132" s="190"/>
      <c r="B132" s="191"/>
      <c r="C132" s="192" t="s">
        <v>268</v>
      </c>
      <c r="D132" s="193" t="s">
        <v>58</v>
      </c>
      <c r="E132" s="193" t="s">
        <v>54</v>
      </c>
      <c r="F132" s="193" t="s">
        <v>55</v>
      </c>
      <c r="G132" s="193" t="s">
        <v>269</v>
      </c>
      <c r="H132" s="193" t="s">
        <v>270</v>
      </c>
      <c r="I132" s="193" t="s">
        <v>271</v>
      </c>
      <c r="J132" s="194" t="s">
        <v>252</v>
      </c>
      <c r="K132" s="195" t="s">
        <v>272</v>
      </c>
      <c r="L132" s="196"/>
      <c r="M132" s="90" t="s">
        <v>1</v>
      </c>
      <c r="N132" s="91" t="s">
        <v>37</v>
      </c>
      <c r="O132" s="91" t="s">
        <v>273</v>
      </c>
      <c r="P132" s="91" t="s">
        <v>274</v>
      </c>
      <c r="Q132" s="91" t="s">
        <v>275</v>
      </c>
      <c r="R132" s="91" t="s">
        <v>276</v>
      </c>
      <c r="S132" s="91" t="s">
        <v>277</v>
      </c>
      <c r="T132" s="92" t="s">
        <v>278</v>
      </c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</row>
    <row r="133" s="2" customFormat="1" ht="22.8" customHeight="1">
      <c r="A133" s="29"/>
      <c r="B133" s="30"/>
      <c r="C133" s="97" t="s">
        <v>279</v>
      </c>
      <c r="D133" s="31"/>
      <c r="E133" s="31"/>
      <c r="F133" s="31"/>
      <c r="G133" s="31"/>
      <c r="H133" s="31"/>
      <c r="I133" s="31"/>
      <c r="J133" s="197">
        <f>BK133</f>
        <v>1077640.0800000001</v>
      </c>
      <c r="K133" s="31"/>
      <c r="L133" s="35"/>
      <c r="M133" s="93"/>
      <c r="N133" s="198"/>
      <c r="O133" s="94"/>
      <c r="P133" s="199">
        <f>P134</f>
        <v>1051.917072</v>
      </c>
      <c r="Q133" s="94"/>
      <c r="R133" s="199">
        <f>R134</f>
        <v>66.683914279999996</v>
      </c>
      <c r="S133" s="94"/>
      <c r="T133" s="200">
        <f>T134</f>
        <v>1.8628600000000002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T133" s="14" t="s">
        <v>72</v>
      </c>
      <c r="AU133" s="14" t="s">
        <v>254</v>
      </c>
      <c r="BK133" s="201">
        <f>BK134</f>
        <v>1077640.0800000001</v>
      </c>
    </row>
    <row r="134" s="12" customFormat="1" ht="25.92" customHeight="1">
      <c r="A134" s="12"/>
      <c r="B134" s="202"/>
      <c r="C134" s="203"/>
      <c r="D134" s="204" t="s">
        <v>72</v>
      </c>
      <c r="E134" s="205" t="s">
        <v>280</v>
      </c>
      <c r="F134" s="205" t="s">
        <v>281</v>
      </c>
      <c r="G134" s="203"/>
      <c r="H134" s="203"/>
      <c r="I134" s="203"/>
      <c r="J134" s="206">
        <f>BK134</f>
        <v>1077640.0800000001</v>
      </c>
      <c r="K134" s="203"/>
      <c r="L134" s="207"/>
      <c r="M134" s="208"/>
      <c r="N134" s="209"/>
      <c r="O134" s="209"/>
      <c r="P134" s="210">
        <f>P135+P171+P174+P179+P186+P189+P204+P209</f>
        <v>1051.917072</v>
      </c>
      <c r="Q134" s="209"/>
      <c r="R134" s="210">
        <f>R135+R171+R174+R179+R186+R189+R204+R209</f>
        <v>66.683914279999996</v>
      </c>
      <c r="S134" s="209"/>
      <c r="T134" s="211">
        <f>T135+T171+T174+T179+T186+T189+T204+T209</f>
        <v>1.8628600000000002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2" t="s">
        <v>80</v>
      </c>
      <c r="AT134" s="213" t="s">
        <v>72</v>
      </c>
      <c r="AU134" s="213" t="s">
        <v>73</v>
      </c>
      <c r="AY134" s="212" t="s">
        <v>282</v>
      </c>
      <c r="BK134" s="214">
        <f>BK135+BK171+BK174+BK179+BK186+BK189+BK204+BK209</f>
        <v>1077640.0800000001</v>
      </c>
    </row>
    <row r="135" s="12" customFormat="1" ht="22.8" customHeight="1">
      <c r="A135" s="12"/>
      <c r="B135" s="202"/>
      <c r="C135" s="203"/>
      <c r="D135" s="204" t="s">
        <v>72</v>
      </c>
      <c r="E135" s="215" t="s">
        <v>80</v>
      </c>
      <c r="F135" s="215" t="s">
        <v>283</v>
      </c>
      <c r="G135" s="203"/>
      <c r="H135" s="203"/>
      <c r="I135" s="203"/>
      <c r="J135" s="216">
        <f>BK135</f>
        <v>534088.80000000005</v>
      </c>
      <c r="K135" s="203"/>
      <c r="L135" s="207"/>
      <c r="M135" s="208"/>
      <c r="N135" s="209"/>
      <c r="O135" s="209"/>
      <c r="P135" s="210">
        <f>SUM(P136:P170)</f>
        <v>624.78488899999991</v>
      </c>
      <c r="Q135" s="209"/>
      <c r="R135" s="210">
        <f>SUM(R136:R170)</f>
        <v>0.21341095999999998</v>
      </c>
      <c r="S135" s="209"/>
      <c r="T135" s="211">
        <f>SUM(T136:T170)</f>
        <v>1.8628600000000002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2" t="s">
        <v>80</v>
      </c>
      <c r="AT135" s="213" t="s">
        <v>72</v>
      </c>
      <c r="AU135" s="213" t="s">
        <v>80</v>
      </c>
      <c r="AY135" s="212" t="s">
        <v>282</v>
      </c>
      <c r="BK135" s="214">
        <f>SUM(BK136:BK170)</f>
        <v>534088.80000000005</v>
      </c>
    </row>
    <row r="136" s="2" customFormat="1" ht="33" customHeight="1">
      <c r="A136" s="29"/>
      <c r="B136" s="30"/>
      <c r="C136" s="217" t="s">
        <v>80</v>
      </c>
      <c r="D136" s="217" t="s">
        <v>284</v>
      </c>
      <c r="E136" s="218" t="s">
        <v>1024</v>
      </c>
      <c r="F136" s="219" t="s">
        <v>1025</v>
      </c>
      <c r="G136" s="220" t="s">
        <v>287</v>
      </c>
      <c r="H136" s="221">
        <v>149</v>
      </c>
      <c r="I136" s="222">
        <v>215</v>
      </c>
      <c r="J136" s="222">
        <f>ROUND(I136*H136,2)</f>
        <v>32035</v>
      </c>
      <c r="K136" s="223"/>
      <c r="L136" s="35"/>
      <c r="M136" s="224" t="s">
        <v>1</v>
      </c>
      <c r="N136" s="225" t="s">
        <v>38</v>
      </c>
      <c r="O136" s="226">
        <v>0.58599999999999997</v>
      </c>
      <c r="P136" s="226">
        <f>O136*H136</f>
        <v>87.313999999999993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32035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32035</v>
      </c>
      <c r="BL136" s="14" t="s">
        <v>288</v>
      </c>
      <c r="BM136" s="228" t="s">
        <v>3156</v>
      </c>
    </row>
    <row r="137" s="2" customFormat="1" ht="21.75" customHeight="1">
      <c r="A137" s="29"/>
      <c r="B137" s="30"/>
      <c r="C137" s="217" t="s">
        <v>82</v>
      </c>
      <c r="D137" s="217" t="s">
        <v>284</v>
      </c>
      <c r="E137" s="218" t="s">
        <v>285</v>
      </c>
      <c r="F137" s="219" t="s">
        <v>286</v>
      </c>
      <c r="G137" s="220" t="s">
        <v>287</v>
      </c>
      <c r="H137" s="221">
        <v>10.958</v>
      </c>
      <c r="I137" s="222">
        <v>34.600000000000001</v>
      </c>
      <c r="J137" s="222">
        <f>ROUND(I137*H137,2)</f>
        <v>379.14999999999998</v>
      </c>
      <c r="K137" s="223"/>
      <c r="L137" s="35"/>
      <c r="M137" s="224" t="s">
        <v>1</v>
      </c>
      <c r="N137" s="225" t="s">
        <v>38</v>
      </c>
      <c r="O137" s="226">
        <v>0.070000000000000007</v>
      </c>
      <c r="P137" s="226">
        <f>O137*H137</f>
        <v>0.76706000000000008</v>
      </c>
      <c r="Q137" s="226">
        <v>0</v>
      </c>
      <c r="R137" s="226">
        <f>Q137*H137</f>
        <v>0</v>
      </c>
      <c r="S137" s="226">
        <v>0.17000000000000001</v>
      </c>
      <c r="T137" s="227">
        <f>S137*H137</f>
        <v>1.8628600000000002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379.14999999999998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379.14999999999998</v>
      </c>
      <c r="BL137" s="14" t="s">
        <v>288</v>
      </c>
      <c r="BM137" s="228" t="s">
        <v>289</v>
      </c>
    </row>
    <row r="138" s="2" customFormat="1" ht="16.5" customHeight="1">
      <c r="A138" s="29"/>
      <c r="B138" s="30"/>
      <c r="C138" s="217" t="s">
        <v>155</v>
      </c>
      <c r="D138" s="217" t="s">
        <v>284</v>
      </c>
      <c r="E138" s="218" t="s">
        <v>320</v>
      </c>
      <c r="F138" s="219" t="s">
        <v>321</v>
      </c>
      <c r="G138" s="220" t="s">
        <v>322</v>
      </c>
      <c r="H138" s="221">
        <v>15</v>
      </c>
      <c r="I138" s="222">
        <v>273</v>
      </c>
      <c r="J138" s="222">
        <f>ROUND(I138*H138,2)</f>
        <v>4095</v>
      </c>
      <c r="K138" s="223"/>
      <c r="L138" s="35"/>
      <c r="M138" s="224" t="s">
        <v>1</v>
      </c>
      <c r="N138" s="225" t="s">
        <v>38</v>
      </c>
      <c r="O138" s="226">
        <v>0.30299999999999999</v>
      </c>
      <c r="P138" s="226">
        <f>O138*H138</f>
        <v>4.5449999999999999</v>
      </c>
      <c r="Q138" s="226">
        <v>0.0071900000000000002</v>
      </c>
      <c r="R138" s="226">
        <f>Q138*H138</f>
        <v>0.10785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4095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4095</v>
      </c>
      <c r="BL138" s="14" t="s">
        <v>288</v>
      </c>
      <c r="BM138" s="228" t="s">
        <v>323</v>
      </c>
    </row>
    <row r="139" s="2" customFormat="1" ht="21.75" customHeight="1">
      <c r="A139" s="29"/>
      <c r="B139" s="30"/>
      <c r="C139" s="217" t="s">
        <v>288</v>
      </c>
      <c r="D139" s="217" t="s">
        <v>284</v>
      </c>
      <c r="E139" s="218" t="s">
        <v>325</v>
      </c>
      <c r="F139" s="219" t="s">
        <v>326</v>
      </c>
      <c r="G139" s="220" t="s">
        <v>327</v>
      </c>
      <c r="H139" s="221">
        <v>72</v>
      </c>
      <c r="I139" s="222">
        <v>74.900000000000006</v>
      </c>
      <c r="J139" s="222">
        <f>ROUND(I139*H139,2)</f>
        <v>5392.8000000000002</v>
      </c>
      <c r="K139" s="223"/>
      <c r="L139" s="35"/>
      <c r="M139" s="224" t="s">
        <v>1</v>
      </c>
      <c r="N139" s="225" t="s">
        <v>38</v>
      </c>
      <c r="O139" s="226">
        <v>0.184</v>
      </c>
      <c r="P139" s="226">
        <f>O139*H139</f>
        <v>13.247999999999999</v>
      </c>
      <c r="Q139" s="226">
        <v>3.0000000000000001E-05</v>
      </c>
      <c r="R139" s="226">
        <f>Q139*H139</f>
        <v>0.00216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5392.8000000000002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5392.8000000000002</v>
      </c>
      <c r="BL139" s="14" t="s">
        <v>288</v>
      </c>
      <c r="BM139" s="228" t="s">
        <v>328</v>
      </c>
    </row>
    <row r="140" s="2" customFormat="1" ht="21.75" customHeight="1">
      <c r="A140" s="29"/>
      <c r="B140" s="30"/>
      <c r="C140" s="217" t="s">
        <v>299</v>
      </c>
      <c r="D140" s="217" t="s">
        <v>284</v>
      </c>
      <c r="E140" s="218" t="s">
        <v>330</v>
      </c>
      <c r="F140" s="219" t="s">
        <v>331</v>
      </c>
      <c r="G140" s="220" t="s">
        <v>332</v>
      </c>
      <c r="H140" s="221">
        <v>6</v>
      </c>
      <c r="I140" s="222">
        <v>43.899999999999999</v>
      </c>
      <c r="J140" s="222">
        <f>ROUND(I140*H140,2)</f>
        <v>263.39999999999998</v>
      </c>
      <c r="K140" s="223"/>
      <c r="L140" s="35"/>
      <c r="M140" s="224" t="s">
        <v>1</v>
      </c>
      <c r="N140" s="225" t="s">
        <v>38</v>
      </c>
      <c r="O140" s="226">
        <v>0</v>
      </c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263.39999999999998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263.39999999999998</v>
      </c>
      <c r="BL140" s="14" t="s">
        <v>288</v>
      </c>
      <c r="BM140" s="228" t="s">
        <v>333</v>
      </c>
    </row>
    <row r="141" s="2" customFormat="1" ht="16.5" customHeight="1">
      <c r="A141" s="29"/>
      <c r="B141" s="30"/>
      <c r="C141" s="217" t="s">
        <v>303</v>
      </c>
      <c r="D141" s="217" t="s">
        <v>284</v>
      </c>
      <c r="E141" s="218" t="s">
        <v>335</v>
      </c>
      <c r="F141" s="219" t="s">
        <v>336</v>
      </c>
      <c r="G141" s="220" t="s">
        <v>322</v>
      </c>
      <c r="H141" s="221">
        <v>1.2</v>
      </c>
      <c r="I141" s="222">
        <v>248</v>
      </c>
      <c r="J141" s="222">
        <f>ROUND(I141*H141,2)</f>
        <v>297.60000000000002</v>
      </c>
      <c r="K141" s="223"/>
      <c r="L141" s="35"/>
      <c r="M141" s="224" t="s">
        <v>1</v>
      </c>
      <c r="N141" s="225" t="s">
        <v>38</v>
      </c>
      <c r="O141" s="226">
        <v>0.58099999999999996</v>
      </c>
      <c r="P141" s="226">
        <f>O141*H141</f>
        <v>0.69719999999999993</v>
      </c>
      <c r="Q141" s="226">
        <v>0.036900000000000002</v>
      </c>
      <c r="R141" s="226">
        <f>Q141*H141</f>
        <v>0.04428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297.60000000000002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297.60000000000002</v>
      </c>
      <c r="BL141" s="14" t="s">
        <v>288</v>
      </c>
      <c r="BM141" s="228" t="s">
        <v>3157</v>
      </c>
    </row>
    <row r="142" s="2" customFormat="1" ht="21.75" customHeight="1">
      <c r="A142" s="29"/>
      <c r="B142" s="30"/>
      <c r="C142" s="217" t="s">
        <v>307</v>
      </c>
      <c r="D142" s="217" t="s">
        <v>284</v>
      </c>
      <c r="E142" s="218" t="s">
        <v>342</v>
      </c>
      <c r="F142" s="219" t="s">
        <v>343</v>
      </c>
      <c r="G142" s="220" t="s">
        <v>322</v>
      </c>
      <c r="H142" s="221">
        <v>131.19</v>
      </c>
      <c r="I142" s="222">
        <v>63.100000000000001</v>
      </c>
      <c r="J142" s="222">
        <f>ROUND(I142*H142,2)</f>
        <v>8278.0900000000001</v>
      </c>
      <c r="K142" s="223"/>
      <c r="L142" s="35"/>
      <c r="M142" s="224" t="s">
        <v>1</v>
      </c>
      <c r="N142" s="225" t="s">
        <v>38</v>
      </c>
      <c r="O142" s="226">
        <v>0.113</v>
      </c>
      <c r="P142" s="226">
        <f>O142*H142</f>
        <v>14.82447</v>
      </c>
      <c r="Q142" s="226">
        <v>0.00013999999999999999</v>
      </c>
      <c r="R142" s="226">
        <f>Q142*H142</f>
        <v>0.018366599999999997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8278.0900000000001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8278.0900000000001</v>
      </c>
      <c r="BL142" s="14" t="s">
        <v>288</v>
      </c>
      <c r="BM142" s="228" t="s">
        <v>781</v>
      </c>
    </row>
    <row r="143" s="2" customFormat="1" ht="21.75" customHeight="1">
      <c r="A143" s="29"/>
      <c r="B143" s="30"/>
      <c r="C143" s="217" t="s">
        <v>311</v>
      </c>
      <c r="D143" s="217" t="s">
        <v>284</v>
      </c>
      <c r="E143" s="218" t="s">
        <v>346</v>
      </c>
      <c r="F143" s="219" t="s">
        <v>347</v>
      </c>
      <c r="G143" s="220" t="s">
        <v>322</v>
      </c>
      <c r="H143" s="221">
        <v>131.19</v>
      </c>
      <c r="I143" s="222">
        <v>36.799999999999997</v>
      </c>
      <c r="J143" s="222">
        <f>ROUND(I143*H143,2)</f>
        <v>4827.79</v>
      </c>
      <c r="K143" s="223"/>
      <c r="L143" s="35"/>
      <c r="M143" s="224" t="s">
        <v>1</v>
      </c>
      <c r="N143" s="225" t="s">
        <v>38</v>
      </c>
      <c r="O143" s="226">
        <v>0.072999999999999995</v>
      </c>
      <c r="P143" s="226">
        <f>O143*H143</f>
        <v>9.5768699999999996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4827.79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4827.79</v>
      </c>
      <c r="BL143" s="14" t="s">
        <v>288</v>
      </c>
      <c r="BM143" s="228" t="s">
        <v>782</v>
      </c>
    </row>
    <row r="144" s="2" customFormat="1" ht="21.75" customHeight="1">
      <c r="A144" s="29"/>
      <c r="B144" s="30"/>
      <c r="C144" s="217" t="s">
        <v>315</v>
      </c>
      <c r="D144" s="217" t="s">
        <v>284</v>
      </c>
      <c r="E144" s="218" t="s">
        <v>2539</v>
      </c>
      <c r="F144" s="219" t="s">
        <v>2540</v>
      </c>
      <c r="G144" s="220" t="s">
        <v>287</v>
      </c>
      <c r="H144" s="221">
        <v>393.56999999999999</v>
      </c>
      <c r="I144" s="222">
        <v>12.699999999999999</v>
      </c>
      <c r="J144" s="222">
        <f>ROUND(I144*H144,2)</f>
        <v>4998.3400000000001</v>
      </c>
      <c r="K144" s="223"/>
      <c r="L144" s="35"/>
      <c r="M144" s="224" t="s">
        <v>1</v>
      </c>
      <c r="N144" s="225" t="s">
        <v>38</v>
      </c>
      <c r="O144" s="226">
        <v>0.014999999999999999</v>
      </c>
      <c r="P144" s="226">
        <f>O144*H144</f>
        <v>5.9035500000000001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4998.3400000000001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4998.3400000000001</v>
      </c>
      <c r="BL144" s="14" t="s">
        <v>288</v>
      </c>
      <c r="BM144" s="228" t="s">
        <v>3158</v>
      </c>
    </row>
    <row r="145" s="2" customFormat="1" ht="33" customHeight="1">
      <c r="A145" s="29"/>
      <c r="B145" s="30"/>
      <c r="C145" s="217" t="s">
        <v>319</v>
      </c>
      <c r="D145" s="217" t="s">
        <v>284</v>
      </c>
      <c r="E145" s="218" t="s">
        <v>3159</v>
      </c>
      <c r="F145" s="219" t="s">
        <v>3160</v>
      </c>
      <c r="G145" s="220" t="s">
        <v>356</v>
      </c>
      <c r="H145" s="221">
        <v>171.81999999999999</v>
      </c>
      <c r="I145" s="222">
        <v>308</v>
      </c>
      <c r="J145" s="222">
        <f>ROUND(I145*H145,2)</f>
        <v>52920.559999999998</v>
      </c>
      <c r="K145" s="223"/>
      <c r="L145" s="35"/>
      <c r="M145" s="224" t="s">
        <v>1</v>
      </c>
      <c r="N145" s="225" t="s">
        <v>38</v>
      </c>
      <c r="O145" s="226">
        <v>0.496</v>
      </c>
      <c r="P145" s="226">
        <f>O145*H145</f>
        <v>85.222719999999995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52920.559999999998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52920.559999999998</v>
      </c>
      <c r="BL145" s="14" t="s">
        <v>288</v>
      </c>
      <c r="BM145" s="228" t="s">
        <v>3161</v>
      </c>
    </row>
    <row r="146" s="2" customFormat="1" ht="33" customHeight="1">
      <c r="A146" s="29"/>
      <c r="B146" s="30"/>
      <c r="C146" s="217" t="s">
        <v>324</v>
      </c>
      <c r="D146" s="217" t="s">
        <v>284</v>
      </c>
      <c r="E146" s="218" t="s">
        <v>3162</v>
      </c>
      <c r="F146" s="219" t="s">
        <v>3163</v>
      </c>
      <c r="G146" s="220" t="s">
        <v>356</v>
      </c>
      <c r="H146" s="221">
        <v>42.308</v>
      </c>
      <c r="I146" s="222">
        <v>446</v>
      </c>
      <c r="J146" s="222">
        <f>ROUND(I146*H146,2)</f>
        <v>18869.369999999999</v>
      </c>
      <c r="K146" s="223"/>
      <c r="L146" s="35"/>
      <c r="M146" s="224" t="s">
        <v>1</v>
      </c>
      <c r="N146" s="225" t="s">
        <v>38</v>
      </c>
      <c r="O146" s="226">
        <v>0.71999999999999997</v>
      </c>
      <c r="P146" s="226">
        <f>O146*H146</f>
        <v>30.461759999999998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18869.369999999999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18869.369999999999</v>
      </c>
      <c r="BL146" s="14" t="s">
        <v>288</v>
      </c>
      <c r="BM146" s="228" t="s">
        <v>357</v>
      </c>
    </row>
    <row r="147" s="2" customFormat="1" ht="33" customHeight="1">
      <c r="A147" s="29"/>
      <c r="B147" s="30"/>
      <c r="C147" s="217" t="s">
        <v>329</v>
      </c>
      <c r="D147" s="217" t="s">
        <v>284</v>
      </c>
      <c r="E147" s="218" t="s">
        <v>3164</v>
      </c>
      <c r="F147" s="219" t="s">
        <v>3165</v>
      </c>
      <c r="G147" s="220" t="s">
        <v>356</v>
      </c>
      <c r="H147" s="221">
        <v>114.54600000000001</v>
      </c>
      <c r="I147" s="222">
        <v>412</v>
      </c>
      <c r="J147" s="222">
        <f>ROUND(I147*H147,2)</f>
        <v>47192.949999999997</v>
      </c>
      <c r="K147" s="223"/>
      <c r="L147" s="35"/>
      <c r="M147" s="224" t="s">
        <v>1</v>
      </c>
      <c r="N147" s="225" t="s">
        <v>38</v>
      </c>
      <c r="O147" s="226">
        <v>0.66500000000000004</v>
      </c>
      <c r="P147" s="226">
        <f>O147*H147</f>
        <v>76.173090000000002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47192.949999999997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47192.949999999997</v>
      </c>
      <c r="BL147" s="14" t="s">
        <v>288</v>
      </c>
      <c r="BM147" s="228" t="s">
        <v>3166</v>
      </c>
    </row>
    <row r="148" s="2" customFormat="1" ht="33" customHeight="1">
      <c r="A148" s="29"/>
      <c r="B148" s="30"/>
      <c r="C148" s="217" t="s">
        <v>334</v>
      </c>
      <c r="D148" s="217" t="s">
        <v>284</v>
      </c>
      <c r="E148" s="218" t="s">
        <v>3167</v>
      </c>
      <c r="F148" s="219" t="s">
        <v>3168</v>
      </c>
      <c r="G148" s="220" t="s">
        <v>356</v>
      </c>
      <c r="H148" s="221">
        <v>28.204999999999998</v>
      </c>
      <c r="I148" s="222">
        <v>604</v>
      </c>
      <c r="J148" s="222">
        <f>ROUND(I148*H148,2)</f>
        <v>17035.82</v>
      </c>
      <c r="K148" s="223"/>
      <c r="L148" s="35"/>
      <c r="M148" s="224" t="s">
        <v>1</v>
      </c>
      <c r="N148" s="225" t="s">
        <v>38</v>
      </c>
      <c r="O148" s="226">
        <v>0.97399999999999998</v>
      </c>
      <c r="P148" s="226">
        <f>O148*H148</f>
        <v>27.471669999999996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17035.82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17035.82</v>
      </c>
      <c r="BL148" s="14" t="s">
        <v>288</v>
      </c>
      <c r="BM148" s="228" t="s">
        <v>361</v>
      </c>
    </row>
    <row r="149" s="2" customFormat="1" ht="16.5" customHeight="1">
      <c r="A149" s="29"/>
      <c r="B149" s="30"/>
      <c r="C149" s="217" t="s">
        <v>338</v>
      </c>
      <c r="D149" s="217" t="s">
        <v>284</v>
      </c>
      <c r="E149" s="218" t="s">
        <v>370</v>
      </c>
      <c r="F149" s="219" t="s">
        <v>371</v>
      </c>
      <c r="G149" s="220" t="s">
        <v>356</v>
      </c>
      <c r="H149" s="221">
        <v>17.844000000000001</v>
      </c>
      <c r="I149" s="222">
        <v>509</v>
      </c>
      <c r="J149" s="222">
        <f>ROUND(I149*H149,2)</f>
        <v>9082.6000000000004</v>
      </c>
      <c r="K149" s="223"/>
      <c r="L149" s="35"/>
      <c r="M149" s="224" t="s">
        <v>1</v>
      </c>
      <c r="N149" s="225" t="s">
        <v>38</v>
      </c>
      <c r="O149" s="226">
        <v>1.7629999999999999</v>
      </c>
      <c r="P149" s="226">
        <f>O149*H149</f>
        <v>31.458971999999999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9082.6000000000004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9082.6000000000004</v>
      </c>
      <c r="BL149" s="14" t="s">
        <v>288</v>
      </c>
      <c r="BM149" s="228" t="s">
        <v>3169</v>
      </c>
    </row>
    <row r="150" s="2" customFormat="1" ht="21.75" customHeight="1">
      <c r="A150" s="29"/>
      <c r="B150" s="30"/>
      <c r="C150" s="217" t="s">
        <v>8</v>
      </c>
      <c r="D150" s="217" t="s">
        <v>284</v>
      </c>
      <c r="E150" s="218" t="s">
        <v>1106</v>
      </c>
      <c r="F150" s="219" t="s">
        <v>1107</v>
      </c>
      <c r="G150" s="220" t="s">
        <v>287</v>
      </c>
      <c r="H150" s="221">
        <v>36.804000000000002</v>
      </c>
      <c r="I150" s="222">
        <v>115</v>
      </c>
      <c r="J150" s="222">
        <f>ROUND(I150*H150,2)</f>
        <v>4232.46</v>
      </c>
      <c r="K150" s="223"/>
      <c r="L150" s="35"/>
      <c r="M150" s="224" t="s">
        <v>1</v>
      </c>
      <c r="N150" s="225" t="s">
        <v>38</v>
      </c>
      <c r="O150" s="226">
        <v>0.23599999999999999</v>
      </c>
      <c r="P150" s="226">
        <f>O150*H150</f>
        <v>8.6857439999999997</v>
      </c>
      <c r="Q150" s="226">
        <v>0.00084000000000000003</v>
      </c>
      <c r="R150" s="226">
        <f>Q150*H150</f>
        <v>0.030915360000000003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4232.46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4232.46</v>
      </c>
      <c r="BL150" s="14" t="s">
        <v>288</v>
      </c>
      <c r="BM150" s="228" t="s">
        <v>3170</v>
      </c>
    </row>
    <row r="151" s="2" customFormat="1" ht="21.75" customHeight="1">
      <c r="A151" s="29"/>
      <c r="B151" s="30"/>
      <c r="C151" s="217" t="s">
        <v>345</v>
      </c>
      <c r="D151" s="217" t="s">
        <v>284</v>
      </c>
      <c r="E151" s="218" t="s">
        <v>1112</v>
      </c>
      <c r="F151" s="219" t="s">
        <v>1113</v>
      </c>
      <c r="G151" s="220" t="s">
        <v>287</v>
      </c>
      <c r="H151" s="221">
        <v>36.804000000000002</v>
      </c>
      <c r="I151" s="222">
        <v>68.299999999999997</v>
      </c>
      <c r="J151" s="222">
        <f>ROUND(I151*H151,2)</f>
        <v>2513.71</v>
      </c>
      <c r="K151" s="223"/>
      <c r="L151" s="35"/>
      <c r="M151" s="224" t="s">
        <v>1</v>
      </c>
      <c r="N151" s="225" t="s">
        <v>38</v>
      </c>
      <c r="O151" s="226">
        <v>0.216</v>
      </c>
      <c r="P151" s="226">
        <f>O151*H151</f>
        <v>7.9496640000000003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2513.71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2513.71</v>
      </c>
      <c r="BL151" s="14" t="s">
        <v>288</v>
      </c>
      <c r="BM151" s="228" t="s">
        <v>3171</v>
      </c>
    </row>
    <row r="152" s="2" customFormat="1" ht="21.75" customHeight="1">
      <c r="A152" s="29"/>
      <c r="B152" s="30"/>
      <c r="C152" s="217" t="s">
        <v>349</v>
      </c>
      <c r="D152" s="217" t="s">
        <v>284</v>
      </c>
      <c r="E152" s="218" t="s">
        <v>917</v>
      </c>
      <c r="F152" s="219" t="s">
        <v>918</v>
      </c>
      <c r="G152" s="220" t="s">
        <v>287</v>
      </c>
      <c r="H152" s="221">
        <v>149</v>
      </c>
      <c r="I152" s="222">
        <v>61</v>
      </c>
      <c r="J152" s="222">
        <f>ROUND(I152*H152,2)</f>
        <v>9089</v>
      </c>
      <c r="K152" s="223"/>
      <c r="L152" s="35"/>
      <c r="M152" s="224" t="s">
        <v>1</v>
      </c>
      <c r="N152" s="225" t="s">
        <v>38</v>
      </c>
      <c r="O152" s="226">
        <v>0.050999999999999997</v>
      </c>
      <c r="P152" s="226">
        <f>O152*H152</f>
        <v>7.5989999999999993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9089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9089</v>
      </c>
      <c r="BL152" s="14" t="s">
        <v>288</v>
      </c>
      <c r="BM152" s="228" t="s">
        <v>3172</v>
      </c>
    </row>
    <row r="153" s="2" customFormat="1" ht="33" customHeight="1">
      <c r="A153" s="29"/>
      <c r="B153" s="30"/>
      <c r="C153" s="217" t="s">
        <v>353</v>
      </c>
      <c r="D153" s="217" t="s">
        <v>284</v>
      </c>
      <c r="E153" s="218" t="s">
        <v>395</v>
      </c>
      <c r="F153" s="219" t="s">
        <v>396</v>
      </c>
      <c r="G153" s="220" t="s">
        <v>356</v>
      </c>
      <c r="H153" s="221">
        <v>472.32499999999999</v>
      </c>
      <c r="I153" s="222">
        <v>100</v>
      </c>
      <c r="J153" s="222">
        <f>ROUND(I153*H153,2)</f>
        <v>47232.5</v>
      </c>
      <c r="K153" s="223"/>
      <c r="L153" s="35"/>
      <c r="M153" s="224" t="s">
        <v>1</v>
      </c>
      <c r="N153" s="225" t="s">
        <v>38</v>
      </c>
      <c r="O153" s="226">
        <v>0.050000000000000003</v>
      </c>
      <c r="P153" s="226">
        <f>O153*H153</f>
        <v>23.616250000000001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47232.5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47232.5</v>
      </c>
      <c r="BL153" s="14" t="s">
        <v>288</v>
      </c>
      <c r="BM153" s="228" t="s">
        <v>397</v>
      </c>
    </row>
    <row r="154" s="2" customFormat="1" ht="33" customHeight="1">
      <c r="A154" s="29"/>
      <c r="B154" s="30"/>
      <c r="C154" s="217" t="s">
        <v>358</v>
      </c>
      <c r="D154" s="217" t="s">
        <v>284</v>
      </c>
      <c r="E154" s="218" t="s">
        <v>399</v>
      </c>
      <c r="F154" s="219" t="s">
        <v>400</v>
      </c>
      <c r="G154" s="220" t="s">
        <v>356</v>
      </c>
      <c r="H154" s="221">
        <v>203.78100000000001</v>
      </c>
      <c r="I154" s="222">
        <v>115</v>
      </c>
      <c r="J154" s="222">
        <f>ROUND(I154*H154,2)</f>
        <v>23434.82</v>
      </c>
      <c r="K154" s="223"/>
      <c r="L154" s="35"/>
      <c r="M154" s="224" t="s">
        <v>1</v>
      </c>
      <c r="N154" s="225" t="s">
        <v>38</v>
      </c>
      <c r="O154" s="226">
        <v>0.057000000000000002</v>
      </c>
      <c r="P154" s="226">
        <f>O154*H154</f>
        <v>11.615517000000001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23434.82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23434.82</v>
      </c>
      <c r="BL154" s="14" t="s">
        <v>288</v>
      </c>
      <c r="BM154" s="228" t="s">
        <v>401</v>
      </c>
    </row>
    <row r="155" s="2" customFormat="1" ht="21.75" customHeight="1">
      <c r="A155" s="29"/>
      <c r="B155" s="30"/>
      <c r="C155" s="217" t="s">
        <v>362</v>
      </c>
      <c r="D155" s="217" t="s">
        <v>284</v>
      </c>
      <c r="E155" s="218" t="s">
        <v>407</v>
      </c>
      <c r="F155" s="219" t="s">
        <v>408</v>
      </c>
      <c r="G155" s="220" t="s">
        <v>356</v>
      </c>
      <c r="H155" s="221">
        <v>272.64699999999999</v>
      </c>
      <c r="I155" s="222">
        <v>45.5</v>
      </c>
      <c r="J155" s="222">
        <f>ROUND(I155*H155,2)</f>
        <v>12405.440000000001</v>
      </c>
      <c r="K155" s="223"/>
      <c r="L155" s="35"/>
      <c r="M155" s="224" t="s">
        <v>1</v>
      </c>
      <c r="N155" s="225" t="s">
        <v>38</v>
      </c>
      <c r="O155" s="226">
        <v>0.071999999999999995</v>
      </c>
      <c r="P155" s="226">
        <f>O155*H155</f>
        <v>19.630583999999999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12405.440000000001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12405.440000000001</v>
      </c>
      <c r="BL155" s="14" t="s">
        <v>288</v>
      </c>
      <c r="BM155" s="228" t="s">
        <v>409</v>
      </c>
    </row>
    <row r="156" s="2" customFormat="1" ht="21.75" customHeight="1">
      <c r="A156" s="29"/>
      <c r="B156" s="30"/>
      <c r="C156" s="217" t="s">
        <v>7</v>
      </c>
      <c r="D156" s="217" t="s">
        <v>284</v>
      </c>
      <c r="E156" s="218" t="s">
        <v>411</v>
      </c>
      <c r="F156" s="219" t="s">
        <v>412</v>
      </c>
      <c r="G156" s="220" t="s">
        <v>356</v>
      </c>
      <c r="H156" s="221">
        <v>142.75100000000001</v>
      </c>
      <c r="I156" s="222">
        <v>60.700000000000003</v>
      </c>
      <c r="J156" s="222">
        <f>ROUND(I156*H156,2)</f>
        <v>8664.9899999999998</v>
      </c>
      <c r="K156" s="223"/>
      <c r="L156" s="35"/>
      <c r="M156" s="224" t="s">
        <v>1</v>
      </c>
      <c r="N156" s="225" t="s">
        <v>38</v>
      </c>
      <c r="O156" s="226">
        <v>0.096000000000000002</v>
      </c>
      <c r="P156" s="226">
        <f>O156*H156</f>
        <v>13.704096000000002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8664.9899999999998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8664.9899999999998</v>
      </c>
      <c r="BL156" s="14" t="s">
        <v>288</v>
      </c>
      <c r="BM156" s="228" t="s">
        <v>413</v>
      </c>
    </row>
    <row r="157" s="2" customFormat="1" ht="16.5" customHeight="1">
      <c r="A157" s="29"/>
      <c r="B157" s="30"/>
      <c r="C157" s="217" t="s">
        <v>369</v>
      </c>
      <c r="D157" s="217" t="s">
        <v>284</v>
      </c>
      <c r="E157" s="218" t="s">
        <v>419</v>
      </c>
      <c r="F157" s="219" t="s">
        <v>420</v>
      </c>
      <c r="G157" s="220" t="s">
        <v>356</v>
      </c>
      <c r="H157" s="221">
        <v>356.87900000000002</v>
      </c>
      <c r="I157" s="222">
        <v>18.5</v>
      </c>
      <c r="J157" s="222">
        <f>ROUND(I157*H157,2)</f>
        <v>6602.2600000000002</v>
      </c>
      <c r="K157" s="223"/>
      <c r="L157" s="35"/>
      <c r="M157" s="224" t="s">
        <v>1</v>
      </c>
      <c r="N157" s="225" t="s">
        <v>38</v>
      </c>
      <c r="O157" s="226">
        <v>0.0089999999999999993</v>
      </c>
      <c r="P157" s="226">
        <f>O157*H157</f>
        <v>3.2119109999999997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6602.2600000000002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6602.2600000000002</v>
      </c>
      <c r="BL157" s="14" t="s">
        <v>288</v>
      </c>
      <c r="BM157" s="228" t="s">
        <v>421</v>
      </c>
    </row>
    <row r="158" s="2" customFormat="1" ht="21.75" customHeight="1">
      <c r="A158" s="29"/>
      <c r="B158" s="30"/>
      <c r="C158" s="217" t="s">
        <v>373</v>
      </c>
      <c r="D158" s="217" t="s">
        <v>284</v>
      </c>
      <c r="E158" s="218" t="s">
        <v>423</v>
      </c>
      <c r="F158" s="219" t="s">
        <v>424</v>
      </c>
      <c r="G158" s="220" t="s">
        <v>356</v>
      </c>
      <c r="H158" s="221">
        <v>97.536000000000001</v>
      </c>
      <c r="I158" s="222">
        <v>195</v>
      </c>
      <c r="J158" s="222">
        <f>ROUND(I158*H158,2)</f>
        <v>19019.52</v>
      </c>
      <c r="K158" s="223"/>
      <c r="L158" s="35"/>
      <c r="M158" s="224" t="s">
        <v>1</v>
      </c>
      <c r="N158" s="225" t="s">
        <v>38</v>
      </c>
      <c r="O158" s="226">
        <v>0.435</v>
      </c>
      <c r="P158" s="226">
        <f>O158*H158</f>
        <v>42.428159999999998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19019.52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19019.52</v>
      </c>
      <c r="BL158" s="14" t="s">
        <v>288</v>
      </c>
      <c r="BM158" s="228" t="s">
        <v>425</v>
      </c>
    </row>
    <row r="159" s="2" customFormat="1" ht="16.5" customHeight="1">
      <c r="A159" s="29"/>
      <c r="B159" s="30"/>
      <c r="C159" s="230" t="s">
        <v>377</v>
      </c>
      <c r="D159" s="230" t="s">
        <v>378</v>
      </c>
      <c r="E159" s="231" t="s">
        <v>427</v>
      </c>
      <c r="F159" s="232" t="s">
        <v>428</v>
      </c>
      <c r="G159" s="233" t="s">
        <v>429</v>
      </c>
      <c r="H159" s="234">
        <v>175.565</v>
      </c>
      <c r="I159" s="235">
        <v>349</v>
      </c>
      <c r="J159" s="235">
        <f>ROUND(I159*H159,2)</f>
        <v>61272.190000000002</v>
      </c>
      <c r="K159" s="236"/>
      <c r="L159" s="237"/>
      <c r="M159" s="238" t="s">
        <v>1</v>
      </c>
      <c r="N159" s="239" t="s">
        <v>38</v>
      </c>
      <c r="O159" s="226">
        <v>0</v>
      </c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311</v>
      </c>
      <c r="AT159" s="228" t="s">
        <v>378</v>
      </c>
      <c r="AU159" s="228" t="s">
        <v>82</v>
      </c>
      <c r="AY159" s="14" t="s">
        <v>282</v>
      </c>
      <c r="BE159" s="229">
        <f>IF(N159="základní",J159,0)</f>
        <v>61272.190000000002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61272.190000000002</v>
      </c>
      <c r="BL159" s="14" t="s">
        <v>288</v>
      </c>
      <c r="BM159" s="228" t="s">
        <v>430</v>
      </c>
    </row>
    <row r="160" s="2" customFormat="1" ht="21.75" customHeight="1">
      <c r="A160" s="29"/>
      <c r="B160" s="30"/>
      <c r="C160" s="217" t="s">
        <v>382</v>
      </c>
      <c r="D160" s="217" t="s">
        <v>284</v>
      </c>
      <c r="E160" s="218" t="s">
        <v>432</v>
      </c>
      <c r="F160" s="219" t="s">
        <v>433</v>
      </c>
      <c r="G160" s="220" t="s">
        <v>356</v>
      </c>
      <c r="H160" s="221">
        <v>203.434</v>
      </c>
      <c r="I160" s="222">
        <v>133</v>
      </c>
      <c r="J160" s="222">
        <f>ROUND(I160*H160,2)</f>
        <v>27056.720000000001</v>
      </c>
      <c r="K160" s="223"/>
      <c r="L160" s="35"/>
      <c r="M160" s="224" t="s">
        <v>1</v>
      </c>
      <c r="N160" s="225" t="s">
        <v>38</v>
      </c>
      <c r="O160" s="226">
        <v>0.32800000000000001</v>
      </c>
      <c r="P160" s="226">
        <f>O160*H160</f>
        <v>66.726352000000006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27056.720000000001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27056.720000000001</v>
      </c>
      <c r="BL160" s="14" t="s">
        <v>288</v>
      </c>
      <c r="BM160" s="228" t="s">
        <v>434</v>
      </c>
    </row>
    <row r="161" s="2" customFormat="1" ht="33" customHeight="1">
      <c r="A161" s="29"/>
      <c r="B161" s="30"/>
      <c r="C161" s="217" t="s">
        <v>386</v>
      </c>
      <c r="D161" s="217" t="s">
        <v>284</v>
      </c>
      <c r="E161" s="218" t="s">
        <v>440</v>
      </c>
      <c r="F161" s="219" t="s">
        <v>441</v>
      </c>
      <c r="G161" s="220" t="s">
        <v>356</v>
      </c>
      <c r="H161" s="221">
        <v>14.449999999999999</v>
      </c>
      <c r="I161" s="222">
        <v>256</v>
      </c>
      <c r="J161" s="222">
        <f>ROUND(I161*H161,2)</f>
        <v>3699.1999999999998</v>
      </c>
      <c r="K161" s="223"/>
      <c r="L161" s="35"/>
      <c r="M161" s="224" t="s">
        <v>1</v>
      </c>
      <c r="N161" s="225" t="s">
        <v>38</v>
      </c>
      <c r="O161" s="226">
        <v>0.086999999999999994</v>
      </c>
      <c r="P161" s="226">
        <f>O161*H161</f>
        <v>1.2571499999999998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3699.1999999999998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3699.1999999999998</v>
      </c>
      <c r="BL161" s="14" t="s">
        <v>288</v>
      </c>
      <c r="BM161" s="228" t="s">
        <v>442</v>
      </c>
    </row>
    <row r="162" s="2" customFormat="1" ht="33" customHeight="1">
      <c r="A162" s="29"/>
      <c r="B162" s="30"/>
      <c r="C162" s="217" t="s">
        <v>390</v>
      </c>
      <c r="D162" s="217" t="s">
        <v>284</v>
      </c>
      <c r="E162" s="218" t="s">
        <v>444</v>
      </c>
      <c r="F162" s="219" t="s">
        <v>445</v>
      </c>
      <c r="G162" s="220" t="s">
        <v>356</v>
      </c>
      <c r="H162" s="221">
        <v>144.5</v>
      </c>
      <c r="I162" s="222">
        <v>19.399999999999999</v>
      </c>
      <c r="J162" s="222">
        <f>ROUND(I162*H162,2)</f>
        <v>2803.3000000000002</v>
      </c>
      <c r="K162" s="223"/>
      <c r="L162" s="35"/>
      <c r="M162" s="224" t="s">
        <v>1</v>
      </c>
      <c r="N162" s="225" t="s">
        <v>38</v>
      </c>
      <c r="O162" s="226">
        <v>0.0050000000000000001</v>
      </c>
      <c r="P162" s="226">
        <f>O162*H162</f>
        <v>0.72250000000000003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2803.3000000000002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2803.3000000000002</v>
      </c>
      <c r="BL162" s="14" t="s">
        <v>288</v>
      </c>
      <c r="BM162" s="228" t="s">
        <v>446</v>
      </c>
    </row>
    <row r="163" s="2" customFormat="1" ht="33" customHeight="1">
      <c r="A163" s="29"/>
      <c r="B163" s="30"/>
      <c r="C163" s="217" t="s">
        <v>394</v>
      </c>
      <c r="D163" s="217" t="s">
        <v>284</v>
      </c>
      <c r="E163" s="218" t="s">
        <v>448</v>
      </c>
      <c r="F163" s="219" t="s">
        <v>449</v>
      </c>
      <c r="G163" s="220" t="s">
        <v>356</v>
      </c>
      <c r="H163" s="221">
        <v>81.721000000000004</v>
      </c>
      <c r="I163" s="222">
        <v>296</v>
      </c>
      <c r="J163" s="222">
        <f>ROUND(I163*H163,2)</f>
        <v>24189.419999999998</v>
      </c>
      <c r="K163" s="223"/>
      <c r="L163" s="35"/>
      <c r="M163" s="224" t="s">
        <v>1</v>
      </c>
      <c r="N163" s="225" t="s">
        <v>38</v>
      </c>
      <c r="O163" s="226">
        <v>0.099000000000000005</v>
      </c>
      <c r="P163" s="226">
        <f>O163*H163</f>
        <v>8.0903790000000004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24189.419999999998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24189.419999999998</v>
      </c>
      <c r="BL163" s="14" t="s">
        <v>288</v>
      </c>
      <c r="BM163" s="228" t="s">
        <v>450</v>
      </c>
    </row>
    <row r="164" s="2" customFormat="1" ht="33" customHeight="1">
      <c r="A164" s="29"/>
      <c r="B164" s="30"/>
      <c r="C164" s="217" t="s">
        <v>398</v>
      </c>
      <c r="D164" s="217" t="s">
        <v>284</v>
      </c>
      <c r="E164" s="218" t="s">
        <v>452</v>
      </c>
      <c r="F164" s="219" t="s">
        <v>453</v>
      </c>
      <c r="G164" s="220" t="s">
        <v>356</v>
      </c>
      <c r="H164" s="221">
        <v>817.21000000000004</v>
      </c>
      <c r="I164" s="222">
        <v>22.800000000000001</v>
      </c>
      <c r="J164" s="222">
        <f>ROUND(I164*H164,2)</f>
        <v>18632.389999999999</v>
      </c>
      <c r="K164" s="223"/>
      <c r="L164" s="35"/>
      <c r="M164" s="224" t="s">
        <v>1</v>
      </c>
      <c r="N164" s="225" t="s">
        <v>38</v>
      </c>
      <c r="O164" s="226">
        <v>0.0060000000000000001</v>
      </c>
      <c r="P164" s="226">
        <f>O164*H164</f>
        <v>4.9032600000000004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18632.389999999999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18632.389999999999</v>
      </c>
      <c r="BL164" s="14" t="s">
        <v>288</v>
      </c>
      <c r="BM164" s="228" t="s">
        <v>454</v>
      </c>
    </row>
    <row r="165" s="2" customFormat="1" ht="33" customHeight="1">
      <c r="A165" s="29"/>
      <c r="B165" s="30"/>
      <c r="C165" s="217" t="s">
        <v>402</v>
      </c>
      <c r="D165" s="217" t="s">
        <v>284</v>
      </c>
      <c r="E165" s="218" t="s">
        <v>464</v>
      </c>
      <c r="F165" s="219" t="s">
        <v>465</v>
      </c>
      <c r="G165" s="220" t="s">
        <v>429</v>
      </c>
      <c r="H165" s="221">
        <v>163.49100000000001</v>
      </c>
      <c r="I165" s="222">
        <v>253</v>
      </c>
      <c r="J165" s="222">
        <f>ROUND(I165*H165,2)</f>
        <v>41363.220000000001</v>
      </c>
      <c r="K165" s="223"/>
      <c r="L165" s="35"/>
      <c r="M165" s="224" t="s">
        <v>1</v>
      </c>
      <c r="N165" s="225" t="s">
        <v>38</v>
      </c>
      <c r="O165" s="226">
        <v>0</v>
      </c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41363.220000000001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41363.220000000001</v>
      </c>
      <c r="BL165" s="14" t="s">
        <v>288</v>
      </c>
      <c r="BM165" s="228" t="s">
        <v>466</v>
      </c>
    </row>
    <row r="166" s="2" customFormat="1" ht="21.75" customHeight="1">
      <c r="A166" s="29"/>
      <c r="B166" s="30"/>
      <c r="C166" s="217" t="s">
        <v>406</v>
      </c>
      <c r="D166" s="217" t="s">
        <v>284</v>
      </c>
      <c r="E166" s="218" t="s">
        <v>468</v>
      </c>
      <c r="F166" s="219" t="s">
        <v>469</v>
      </c>
      <c r="G166" s="220" t="s">
        <v>287</v>
      </c>
      <c r="H166" s="221">
        <v>393.56999999999999</v>
      </c>
      <c r="I166" s="222">
        <v>13.699999999999999</v>
      </c>
      <c r="J166" s="222">
        <f>ROUND(I166*H166,2)</f>
        <v>5391.9099999999999</v>
      </c>
      <c r="K166" s="223"/>
      <c r="L166" s="35"/>
      <c r="M166" s="224" t="s">
        <v>1</v>
      </c>
      <c r="N166" s="225" t="s">
        <v>38</v>
      </c>
      <c r="O166" s="226">
        <v>0.019</v>
      </c>
      <c r="P166" s="226">
        <f>O166*H166</f>
        <v>7.47783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5391.9099999999999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5391.9099999999999</v>
      </c>
      <c r="BL166" s="14" t="s">
        <v>288</v>
      </c>
      <c r="BM166" s="228" t="s">
        <v>783</v>
      </c>
    </row>
    <row r="167" s="2" customFormat="1" ht="21.75" customHeight="1">
      <c r="A167" s="29"/>
      <c r="B167" s="30"/>
      <c r="C167" s="217" t="s">
        <v>410</v>
      </c>
      <c r="D167" s="217" t="s">
        <v>284</v>
      </c>
      <c r="E167" s="218" t="s">
        <v>472</v>
      </c>
      <c r="F167" s="219" t="s">
        <v>473</v>
      </c>
      <c r="G167" s="220" t="s">
        <v>287</v>
      </c>
      <c r="H167" s="221">
        <v>80.971999999999994</v>
      </c>
      <c r="I167" s="222">
        <v>21.800000000000001</v>
      </c>
      <c r="J167" s="222">
        <f>ROUND(I167*H167,2)</f>
        <v>1765.1900000000001</v>
      </c>
      <c r="K167" s="223"/>
      <c r="L167" s="35"/>
      <c r="M167" s="224" t="s">
        <v>1</v>
      </c>
      <c r="N167" s="225" t="s">
        <v>38</v>
      </c>
      <c r="O167" s="226">
        <v>0.025000000000000001</v>
      </c>
      <c r="P167" s="226">
        <f>O167*H167</f>
        <v>2.0242999999999998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1765.1900000000001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1765.1900000000001</v>
      </c>
      <c r="BL167" s="14" t="s">
        <v>288</v>
      </c>
      <c r="BM167" s="228" t="s">
        <v>784</v>
      </c>
    </row>
    <row r="168" s="2" customFormat="1" ht="33" customHeight="1">
      <c r="A168" s="29"/>
      <c r="B168" s="30"/>
      <c r="C168" s="217" t="s">
        <v>414</v>
      </c>
      <c r="D168" s="217" t="s">
        <v>284</v>
      </c>
      <c r="E168" s="218" t="s">
        <v>3173</v>
      </c>
      <c r="F168" s="219" t="s">
        <v>3174</v>
      </c>
      <c r="G168" s="220" t="s">
        <v>287</v>
      </c>
      <c r="H168" s="221">
        <v>393.56999999999999</v>
      </c>
      <c r="I168" s="222">
        <v>14.6</v>
      </c>
      <c r="J168" s="222">
        <f>ROUND(I168*H168,2)</f>
        <v>5746.1199999999999</v>
      </c>
      <c r="K168" s="223"/>
      <c r="L168" s="35"/>
      <c r="M168" s="224" t="s">
        <v>1</v>
      </c>
      <c r="N168" s="225" t="s">
        <v>38</v>
      </c>
      <c r="O168" s="226">
        <v>0.012</v>
      </c>
      <c r="P168" s="226">
        <f>O168*H168</f>
        <v>4.7228399999999997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5746.1199999999999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5746.1199999999999</v>
      </c>
      <c r="BL168" s="14" t="s">
        <v>288</v>
      </c>
      <c r="BM168" s="228" t="s">
        <v>3175</v>
      </c>
    </row>
    <row r="169" s="2" customFormat="1" ht="21.75" customHeight="1">
      <c r="A169" s="29"/>
      <c r="B169" s="30"/>
      <c r="C169" s="217" t="s">
        <v>418</v>
      </c>
      <c r="D169" s="217" t="s">
        <v>284</v>
      </c>
      <c r="E169" s="218" t="s">
        <v>480</v>
      </c>
      <c r="F169" s="219" t="s">
        <v>481</v>
      </c>
      <c r="G169" s="220" t="s">
        <v>287</v>
      </c>
      <c r="H169" s="221">
        <v>393.56999999999999</v>
      </c>
      <c r="I169" s="222">
        <v>5.7999999999999998</v>
      </c>
      <c r="J169" s="222">
        <f>ROUND(I169*H169,2)</f>
        <v>2282.71</v>
      </c>
      <c r="K169" s="223"/>
      <c r="L169" s="35"/>
      <c r="M169" s="224" t="s">
        <v>1</v>
      </c>
      <c r="N169" s="225" t="s">
        <v>38</v>
      </c>
      <c r="O169" s="226">
        <v>0.0070000000000000001</v>
      </c>
      <c r="P169" s="226">
        <f>O169*H169</f>
        <v>2.7549899999999998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2282.71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2282.71</v>
      </c>
      <c r="BL169" s="14" t="s">
        <v>288</v>
      </c>
      <c r="BM169" s="228" t="s">
        <v>3176</v>
      </c>
    </row>
    <row r="170" s="2" customFormat="1" ht="16.5" customHeight="1">
      <c r="A170" s="29"/>
      <c r="B170" s="30"/>
      <c r="C170" s="230" t="s">
        <v>422</v>
      </c>
      <c r="D170" s="230" t="s">
        <v>378</v>
      </c>
      <c r="E170" s="231" t="s">
        <v>484</v>
      </c>
      <c r="F170" s="232" t="s">
        <v>485</v>
      </c>
      <c r="G170" s="233" t="s">
        <v>486</v>
      </c>
      <c r="H170" s="234">
        <v>9.8390000000000004</v>
      </c>
      <c r="I170" s="235">
        <v>104</v>
      </c>
      <c r="J170" s="235">
        <f>ROUND(I170*H170,2)</f>
        <v>1023.26</v>
      </c>
      <c r="K170" s="236"/>
      <c r="L170" s="237"/>
      <c r="M170" s="238" t="s">
        <v>1</v>
      </c>
      <c r="N170" s="239" t="s">
        <v>38</v>
      </c>
      <c r="O170" s="226">
        <v>0</v>
      </c>
      <c r="P170" s="226">
        <f>O170*H170</f>
        <v>0</v>
      </c>
      <c r="Q170" s="226">
        <v>0.001</v>
      </c>
      <c r="R170" s="226">
        <f>Q170*H170</f>
        <v>0.0098390000000000005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311</v>
      </c>
      <c r="AT170" s="228" t="s">
        <v>378</v>
      </c>
      <c r="AU170" s="228" t="s">
        <v>82</v>
      </c>
      <c r="AY170" s="14" t="s">
        <v>282</v>
      </c>
      <c r="BE170" s="229">
        <f>IF(N170="základní",J170,0)</f>
        <v>1023.26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1023.26</v>
      </c>
      <c r="BL170" s="14" t="s">
        <v>288</v>
      </c>
      <c r="BM170" s="228" t="s">
        <v>3177</v>
      </c>
    </row>
    <row r="171" s="12" customFormat="1" ht="22.8" customHeight="1">
      <c r="A171" s="12"/>
      <c r="B171" s="202"/>
      <c r="C171" s="203"/>
      <c r="D171" s="204" t="s">
        <v>72</v>
      </c>
      <c r="E171" s="215" t="s">
        <v>82</v>
      </c>
      <c r="F171" s="215" t="s">
        <v>488</v>
      </c>
      <c r="G171" s="203"/>
      <c r="H171" s="203"/>
      <c r="I171" s="203"/>
      <c r="J171" s="216">
        <f>BK171</f>
        <v>15397.940000000001</v>
      </c>
      <c r="K171" s="203"/>
      <c r="L171" s="207"/>
      <c r="M171" s="208"/>
      <c r="N171" s="209"/>
      <c r="O171" s="209"/>
      <c r="P171" s="210">
        <f>SUM(P172:P173)</f>
        <v>23.575800000000001</v>
      </c>
      <c r="Q171" s="209"/>
      <c r="R171" s="210">
        <f>SUM(R172:R173)</f>
        <v>11.529146200000001</v>
      </c>
      <c r="S171" s="209"/>
      <c r="T171" s="211">
        <f>SUM(T172:T173)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2" t="s">
        <v>80</v>
      </c>
      <c r="AT171" s="213" t="s">
        <v>72</v>
      </c>
      <c r="AU171" s="213" t="s">
        <v>80</v>
      </c>
      <c r="AY171" s="212" t="s">
        <v>282</v>
      </c>
      <c r="BK171" s="214">
        <f>SUM(BK172:BK173)</f>
        <v>15397.940000000001</v>
      </c>
    </row>
    <row r="172" s="2" customFormat="1" ht="33" customHeight="1">
      <c r="A172" s="29"/>
      <c r="B172" s="30"/>
      <c r="C172" s="217" t="s">
        <v>426</v>
      </c>
      <c r="D172" s="217" t="s">
        <v>284</v>
      </c>
      <c r="E172" s="218" t="s">
        <v>490</v>
      </c>
      <c r="F172" s="219" t="s">
        <v>491</v>
      </c>
      <c r="G172" s="220" t="s">
        <v>322</v>
      </c>
      <c r="H172" s="221">
        <v>56.380000000000003</v>
      </c>
      <c r="I172" s="222">
        <v>263</v>
      </c>
      <c r="J172" s="222">
        <f>ROUND(I172*H172,2)</f>
        <v>14827.940000000001</v>
      </c>
      <c r="K172" s="223"/>
      <c r="L172" s="35"/>
      <c r="M172" s="224" t="s">
        <v>1</v>
      </c>
      <c r="N172" s="225" t="s">
        <v>38</v>
      </c>
      <c r="O172" s="226">
        <v>0.40999999999999998</v>
      </c>
      <c r="P172" s="226">
        <f>O172*H172</f>
        <v>23.1158</v>
      </c>
      <c r="Q172" s="226">
        <v>0.20449000000000001</v>
      </c>
      <c r="R172" s="226">
        <f>Q172*H172</f>
        <v>11.529146200000001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14827.940000000001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14827.940000000001</v>
      </c>
      <c r="BL172" s="14" t="s">
        <v>288</v>
      </c>
      <c r="BM172" s="228" t="s">
        <v>492</v>
      </c>
    </row>
    <row r="173" s="2" customFormat="1" ht="33" customHeight="1">
      <c r="A173" s="29"/>
      <c r="B173" s="30"/>
      <c r="C173" s="217" t="s">
        <v>431</v>
      </c>
      <c r="D173" s="217" t="s">
        <v>284</v>
      </c>
      <c r="E173" s="218" t="s">
        <v>494</v>
      </c>
      <c r="F173" s="219" t="s">
        <v>495</v>
      </c>
      <c r="G173" s="220" t="s">
        <v>356</v>
      </c>
      <c r="H173" s="221">
        <v>0.5</v>
      </c>
      <c r="I173" s="222">
        <v>1140</v>
      </c>
      <c r="J173" s="222">
        <f>ROUND(I173*H173,2)</f>
        <v>570</v>
      </c>
      <c r="K173" s="223"/>
      <c r="L173" s="35"/>
      <c r="M173" s="224" t="s">
        <v>1</v>
      </c>
      <c r="N173" s="225" t="s">
        <v>38</v>
      </c>
      <c r="O173" s="226">
        <v>0.92000000000000004</v>
      </c>
      <c r="P173" s="226">
        <f>O173*H173</f>
        <v>0.46000000000000002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570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570</v>
      </c>
      <c r="BL173" s="14" t="s">
        <v>288</v>
      </c>
      <c r="BM173" s="228" t="s">
        <v>496</v>
      </c>
    </row>
    <row r="174" s="12" customFormat="1" ht="22.8" customHeight="1">
      <c r="A174" s="12"/>
      <c r="B174" s="202"/>
      <c r="C174" s="203"/>
      <c r="D174" s="204" t="s">
        <v>72</v>
      </c>
      <c r="E174" s="215" t="s">
        <v>155</v>
      </c>
      <c r="F174" s="215" t="s">
        <v>497</v>
      </c>
      <c r="G174" s="203"/>
      <c r="H174" s="203"/>
      <c r="I174" s="203"/>
      <c r="J174" s="216">
        <f>BK174</f>
        <v>17106.450000000001</v>
      </c>
      <c r="K174" s="203"/>
      <c r="L174" s="207"/>
      <c r="M174" s="208"/>
      <c r="N174" s="209"/>
      <c r="O174" s="209"/>
      <c r="P174" s="210">
        <f>SUM(P175:P178)</f>
        <v>26.155360000000002</v>
      </c>
      <c r="Q174" s="209"/>
      <c r="R174" s="210">
        <f>SUM(R175:R178)</f>
        <v>0</v>
      </c>
      <c r="S174" s="209"/>
      <c r="T174" s="211">
        <f>SUM(T175:T178)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2" t="s">
        <v>80</v>
      </c>
      <c r="AT174" s="213" t="s">
        <v>72</v>
      </c>
      <c r="AU174" s="213" t="s">
        <v>80</v>
      </c>
      <c r="AY174" s="212" t="s">
        <v>282</v>
      </c>
      <c r="BK174" s="214">
        <f>SUM(BK175:BK178)</f>
        <v>17106.450000000001</v>
      </c>
    </row>
    <row r="175" s="2" customFormat="1" ht="21.75" customHeight="1">
      <c r="A175" s="29"/>
      <c r="B175" s="30"/>
      <c r="C175" s="217" t="s">
        <v>435</v>
      </c>
      <c r="D175" s="217" t="s">
        <v>284</v>
      </c>
      <c r="E175" s="218" t="s">
        <v>1120</v>
      </c>
      <c r="F175" s="219" t="s">
        <v>1121</v>
      </c>
      <c r="G175" s="220" t="s">
        <v>501</v>
      </c>
      <c r="H175" s="221">
        <v>4</v>
      </c>
      <c r="I175" s="222">
        <v>306</v>
      </c>
      <c r="J175" s="222">
        <f>ROUND(I175*H175,2)</f>
        <v>1224</v>
      </c>
      <c r="K175" s="223"/>
      <c r="L175" s="35"/>
      <c r="M175" s="224" t="s">
        <v>1</v>
      </c>
      <c r="N175" s="225" t="s">
        <v>38</v>
      </c>
      <c r="O175" s="226">
        <v>0</v>
      </c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1224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1224</v>
      </c>
      <c r="BL175" s="14" t="s">
        <v>288</v>
      </c>
      <c r="BM175" s="228" t="s">
        <v>3178</v>
      </c>
    </row>
    <row r="176" s="2" customFormat="1" ht="16.5" customHeight="1">
      <c r="A176" s="29"/>
      <c r="B176" s="30"/>
      <c r="C176" s="230" t="s">
        <v>439</v>
      </c>
      <c r="D176" s="230" t="s">
        <v>378</v>
      </c>
      <c r="E176" s="231" t="s">
        <v>1123</v>
      </c>
      <c r="F176" s="232" t="s">
        <v>1124</v>
      </c>
      <c r="G176" s="233" t="s">
        <v>501</v>
      </c>
      <c r="H176" s="234">
        <v>4</v>
      </c>
      <c r="I176" s="235">
        <v>905</v>
      </c>
      <c r="J176" s="235">
        <f>ROUND(I176*H176,2)</f>
        <v>3620</v>
      </c>
      <c r="K176" s="236"/>
      <c r="L176" s="237"/>
      <c r="M176" s="238" t="s">
        <v>1</v>
      </c>
      <c r="N176" s="239" t="s">
        <v>38</v>
      </c>
      <c r="O176" s="226">
        <v>0</v>
      </c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311</v>
      </c>
      <c r="AT176" s="228" t="s">
        <v>378</v>
      </c>
      <c r="AU176" s="228" t="s">
        <v>82</v>
      </c>
      <c r="AY176" s="14" t="s">
        <v>282</v>
      </c>
      <c r="BE176" s="229">
        <f>IF(N176="základní",J176,0)</f>
        <v>3620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3620</v>
      </c>
      <c r="BL176" s="14" t="s">
        <v>288</v>
      </c>
      <c r="BM176" s="228" t="s">
        <v>3179</v>
      </c>
    </row>
    <row r="177" s="2" customFormat="1" ht="16.5" customHeight="1">
      <c r="A177" s="29"/>
      <c r="B177" s="30"/>
      <c r="C177" s="217" t="s">
        <v>443</v>
      </c>
      <c r="D177" s="217" t="s">
        <v>284</v>
      </c>
      <c r="E177" s="218" t="s">
        <v>512</v>
      </c>
      <c r="F177" s="219" t="s">
        <v>513</v>
      </c>
      <c r="G177" s="220" t="s">
        <v>322</v>
      </c>
      <c r="H177" s="221">
        <v>169.84</v>
      </c>
      <c r="I177" s="222">
        <v>33.700000000000003</v>
      </c>
      <c r="J177" s="222">
        <f>ROUND(I177*H177,2)</f>
        <v>5723.6099999999997</v>
      </c>
      <c r="K177" s="223"/>
      <c r="L177" s="35"/>
      <c r="M177" s="224" t="s">
        <v>1</v>
      </c>
      <c r="N177" s="225" t="s">
        <v>38</v>
      </c>
      <c r="O177" s="226">
        <v>0.069000000000000006</v>
      </c>
      <c r="P177" s="226">
        <f>O177*H177</f>
        <v>11.718960000000001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5723.6099999999997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5723.6099999999997</v>
      </c>
      <c r="BL177" s="14" t="s">
        <v>288</v>
      </c>
      <c r="BM177" s="228" t="s">
        <v>514</v>
      </c>
    </row>
    <row r="178" s="2" customFormat="1" ht="21.75" customHeight="1">
      <c r="A178" s="29"/>
      <c r="B178" s="30"/>
      <c r="C178" s="217" t="s">
        <v>447</v>
      </c>
      <c r="D178" s="217" t="s">
        <v>284</v>
      </c>
      <c r="E178" s="218" t="s">
        <v>516</v>
      </c>
      <c r="F178" s="219" t="s">
        <v>517</v>
      </c>
      <c r="G178" s="220" t="s">
        <v>322</v>
      </c>
      <c r="H178" s="221">
        <v>169.84</v>
      </c>
      <c r="I178" s="222">
        <v>38.5</v>
      </c>
      <c r="J178" s="222">
        <f>ROUND(I178*H178,2)</f>
        <v>6538.8400000000001</v>
      </c>
      <c r="K178" s="223"/>
      <c r="L178" s="35"/>
      <c r="M178" s="224" t="s">
        <v>1</v>
      </c>
      <c r="N178" s="225" t="s">
        <v>38</v>
      </c>
      <c r="O178" s="226">
        <v>0.085000000000000006</v>
      </c>
      <c r="P178" s="226">
        <f>O178*H178</f>
        <v>14.436400000000001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6538.8400000000001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6538.8400000000001</v>
      </c>
      <c r="BL178" s="14" t="s">
        <v>288</v>
      </c>
      <c r="BM178" s="228" t="s">
        <v>518</v>
      </c>
    </row>
    <row r="179" s="12" customFormat="1" ht="22.8" customHeight="1">
      <c r="A179" s="12"/>
      <c r="B179" s="202"/>
      <c r="C179" s="203"/>
      <c r="D179" s="204" t="s">
        <v>72</v>
      </c>
      <c r="E179" s="215" t="s">
        <v>288</v>
      </c>
      <c r="F179" s="215" t="s">
        <v>519</v>
      </c>
      <c r="G179" s="203"/>
      <c r="H179" s="203"/>
      <c r="I179" s="203"/>
      <c r="J179" s="216">
        <f>BK179</f>
        <v>26632.670000000002</v>
      </c>
      <c r="K179" s="203"/>
      <c r="L179" s="207"/>
      <c r="M179" s="208"/>
      <c r="N179" s="209"/>
      <c r="O179" s="209"/>
      <c r="P179" s="210">
        <f>SUM(P180:P185)</f>
        <v>27.506289000000002</v>
      </c>
      <c r="Q179" s="209"/>
      <c r="R179" s="210">
        <f>SUM(R180:R185)</f>
        <v>4.7716319999999994</v>
      </c>
      <c r="S179" s="209"/>
      <c r="T179" s="211">
        <f>SUM(T180:T185)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2" t="s">
        <v>80</v>
      </c>
      <c r="AT179" s="213" t="s">
        <v>72</v>
      </c>
      <c r="AU179" s="213" t="s">
        <v>80</v>
      </c>
      <c r="AY179" s="212" t="s">
        <v>282</v>
      </c>
      <c r="BK179" s="214">
        <f>SUM(BK180:BK185)</f>
        <v>26632.670000000002</v>
      </c>
    </row>
    <row r="180" s="2" customFormat="1" ht="33" customHeight="1">
      <c r="A180" s="29"/>
      <c r="B180" s="30"/>
      <c r="C180" s="217" t="s">
        <v>451</v>
      </c>
      <c r="D180" s="217" t="s">
        <v>284</v>
      </c>
      <c r="E180" s="218" t="s">
        <v>521</v>
      </c>
      <c r="F180" s="219" t="s">
        <v>522</v>
      </c>
      <c r="G180" s="220" t="s">
        <v>356</v>
      </c>
      <c r="H180" s="221">
        <v>17.757000000000001</v>
      </c>
      <c r="I180" s="222">
        <v>1070</v>
      </c>
      <c r="J180" s="222">
        <f>ROUND(I180*H180,2)</f>
        <v>18999.990000000002</v>
      </c>
      <c r="K180" s="223"/>
      <c r="L180" s="35"/>
      <c r="M180" s="224" t="s">
        <v>1</v>
      </c>
      <c r="N180" s="225" t="s">
        <v>38</v>
      </c>
      <c r="O180" s="226">
        <v>1.317</v>
      </c>
      <c r="P180" s="226">
        <f>O180*H180</f>
        <v>23.385968999999999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18999.990000000002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18999.990000000002</v>
      </c>
      <c r="BL180" s="14" t="s">
        <v>288</v>
      </c>
      <c r="BM180" s="228" t="s">
        <v>523</v>
      </c>
    </row>
    <row r="181" s="2" customFormat="1" ht="21.75" customHeight="1">
      <c r="A181" s="29"/>
      <c r="B181" s="30"/>
      <c r="C181" s="217" t="s">
        <v>455</v>
      </c>
      <c r="D181" s="217" t="s">
        <v>284</v>
      </c>
      <c r="E181" s="218" t="s">
        <v>525</v>
      </c>
      <c r="F181" s="219" t="s">
        <v>526</v>
      </c>
      <c r="G181" s="220" t="s">
        <v>501</v>
      </c>
      <c r="H181" s="221">
        <v>4</v>
      </c>
      <c r="I181" s="222">
        <v>144</v>
      </c>
      <c r="J181" s="222">
        <f>ROUND(I181*H181,2)</f>
        <v>576</v>
      </c>
      <c r="K181" s="223"/>
      <c r="L181" s="35"/>
      <c r="M181" s="224" t="s">
        <v>1</v>
      </c>
      <c r="N181" s="225" t="s">
        <v>38</v>
      </c>
      <c r="O181" s="226">
        <v>0.28000000000000003</v>
      </c>
      <c r="P181" s="226">
        <f>O181*H181</f>
        <v>1.1200000000000001</v>
      </c>
      <c r="Q181" s="226">
        <v>0.0066</v>
      </c>
      <c r="R181" s="226">
        <f>Q181*H181</f>
        <v>0.0264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576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576</v>
      </c>
      <c r="BL181" s="14" t="s">
        <v>288</v>
      </c>
      <c r="BM181" s="228" t="s">
        <v>527</v>
      </c>
    </row>
    <row r="182" s="2" customFormat="1" ht="21.75" customHeight="1">
      <c r="A182" s="29"/>
      <c r="B182" s="30"/>
      <c r="C182" s="230" t="s">
        <v>459</v>
      </c>
      <c r="D182" s="230" t="s">
        <v>378</v>
      </c>
      <c r="E182" s="231" t="s">
        <v>533</v>
      </c>
      <c r="F182" s="232" t="s">
        <v>534</v>
      </c>
      <c r="G182" s="233" t="s">
        <v>501</v>
      </c>
      <c r="H182" s="234">
        <v>1</v>
      </c>
      <c r="I182" s="235">
        <v>221</v>
      </c>
      <c r="J182" s="235">
        <f>ROUND(I182*H182,2)</f>
        <v>221</v>
      </c>
      <c r="K182" s="236"/>
      <c r="L182" s="237"/>
      <c r="M182" s="238" t="s">
        <v>1</v>
      </c>
      <c r="N182" s="239" t="s">
        <v>38</v>
      </c>
      <c r="O182" s="226">
        <v>0</v>
      </c>
      <c r="P182" s="226">
        <f>O182*H182</f>
        <v>0</v>
      </c>
      <c r="Q182" s="226">
        <v>0.028000000000000001</v>
      </c>
      <c r="R182" s="226">
        <f>Q182*H182</f>
        <v>0.028000000000000001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311</v>
      </c>
      <c r="AT182" s="228" t="s">
        <v>378</v>
      </c>
      <c r="AU182" s="228" t="s">
        <v>82</v>
      </c>
      <c r="AY182" s="14" t="s">
        <v>282</v>
      </c>
      <c r="BE182" s="229">
        <f>IF(N182="základní",J182,0)</f>
        <v>221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221</v>
      </c>
      <c r="BL182" s="14" t="s">
        <v>288</v>
      </c>
      <c r="BM182" s="228" t="s">
        <v>535</v>
      </c>
    </row>
    <row r="183" s="2" customFormat="1" ht="21.75" customHeight="1">
      <c r="A183" s="29"/>
      <c r="B183" s="30"/>
      <c r="C183" s="230" t="s">
        <v>463</v>
      </c>
      <c r="D183" s="230" t="s">
        <v>378</v>
      </c>
      <c r="E183" s="231" t="s">
        <v>537</v>
      </c>
      <c r="F183" s="232" t="s">
        <v>538</v>
      </c>
      <c r="G183" s="233" t="s">
        <v>501</v>
      </c>
      <c r="H183" s="234">
        <v>1</v>
      </c>
      <c r="I183" s="235">
        <v>258</v>
      </c>
      <c r="J183" s="235">
        <f>ROUND(I183*H183,2)</f>
        <v>258</v>
      </c>
      <c r="K183" s="236"/>
      <c r="L183" s="237"/>
      <c r="M183" s="238" t="s">
        <v>1</v>
      </c>
      <c r="N183" s="239" t="s">
        <v>38</v>
      </c>
      <c r="O183" s="226">
        <v>0</v>
      </c>
      <c r="P183" s="226">
        <f>O183*H183</f>
        <v>0</v>
      </c>
      <c r="Q183" s="226">
        <v>0.040000000000000001</v>
      </c>
      <c r="R183" s="226">
        <f>Q183*H183</f>
        <v>0.040000000000000001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311</v>
      </c>
      <c r="AT183" s="228" t="s">
        <v>378</v>
      </c>
      <c r="AU183" s="228" t="s">
        <v>82</v>
      </c>
      <c r="AY183" s="14" t="s">
        <v>282</v>
      </c>
      <c r="BE183" s="229">
        <f>IF(N183="základní",J183,0)</f>
        <v>258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258</v>
      </c>
      <c r="BL183" s="14" t="s">
        <v>288</v>
      </c>
      <c r="BM183" s="228" t="s">
        <v>787</v>
      </c>
    </row>
    <row r="184" s="2" customFormat="1" ht="21.75" customHeight="1">
      <c r="A184" s="29"/>
      <c r="B184" s="30"/>
      <c r="C184" s="230" t="s">
        <v>467</v>
      </c>
      <c r="D184" s="230" t="s">
        <v>378</v>
      </c>
      <c r="E184" s="231" t="s">
        <v>541</v>
      </c>
      <c r="F184" s="232" t="s">
        <v>542</v>
      </c>
      <c r="G184" s="233" t="s">
        <v>501</v>
      </c>
      <c r="H184" s="234">
        <v>2</v>
      </c>
      <c r="I184" s="235">
        <v>309</v>
      </c>
      <c r="J184" s="235">
        <f>ROUND(I184*H184,2)</f>
        <v>618</v>
      </c>
      <c r="K184" s="236"/>
      <c r="L184" s="237"/>
      <c r="M184" s="238" t="s">
        <v>1</v>
      </c>
      <c r="N184" s="239" t="s">
        <v>38</v>
      </c>
      <c r="O184" s="226">
        <v>0</v>
      </c>
      <c r="P184" s="226">
        <f>O184*H184</f>
        <v>0</v>
      </c>
      <c r="Q184" s="226">
        <v>0.050999999999999997</v>
      </c>
      <c r="R184" s="226">
        <f>Q184*H184</f>
        <v>0.10199999999999999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311</v>
      </c>
      <c r="AT184" s="228" t="s">
        <v>378</v>
      </c>
      <c r="AU184" s="228" t="s">
        <v>82</v>
      </c>
      <c r="AY184" s="14" t="s">
        <v>282</v>
      </c>
      <c r="BE184" s="229">
        <f>IF(N184="základní",J184,0)</f>
        <v>618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618</v>
      </c>
      <c r="BL184" s="14" t="s">
        <v>288</v>
      </c>
      <c r="BM184" s="228" t="s">
        <v>543</v>
      </c>
    </row>
    <row r="185" s="2" customFormat="1" ht="21.75" customHeight="1">
      <c r="A185" s="29"/>
      <c r="B185" s="30"/>
      <c r="C185" s="217" t="s">
        <v>471</v>
      </c>
      <c r="D185" s="217" t="s">
        <v>284</v>
      </c>
      <c r="E185" s="218" t="s">
        <v>549</v>
      </c>
      <c r="F185" s="219" t="s">
        <v>550</v>
      </c>
      <c r="G185" s="220" t="s">
        <v>356</v>
      </c>
      <c r="H185" s="221">
        <v>2.048</v>
      </c>
      <c r="I185" s="222">
        <v>2910</v>
      </c>
      <c r="J185" s="222">
        <f>ROUND(I185*H185,2)</f>
        <v>5959.6800000000003</v>
      </c>
      <c r="K185" s="223"/>
      <c r="L185" s="35"/>
      <c r="M185" s="224" t="s">
        <v>1</v>
      </c>
      <c r="N185" s="225" t="s">
        <v>38</v>
      </c>
      <c r="O185" s="226">
        <v>1.4650000000000001</v>
      </c>
      <c r="P185" s="226">
        <f>O185*H185</f>
        <v>3.0003200000000003</v>
      </c>
      <c r="Q185" s="226">
        <v>2.234</v>
      </c>
      <c r="R185" s="226">
        <f>Q185*H185</f>
        <v>4.5752319999999997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5959.6800000000003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5959.6800000000003</v>
      </c>
      <c r="BL185" s="14" t="s">
        <v>288</v>
      </c>
      <c r="BM185" s="228" t="s">
        <v>551</v>
      </c>
    </row>
    <row r="186" s="12" customFormat="1" ht="22.8" customHeight="1">
      <c r="A186" s="12"/>
      <c r="B186" s="202"/>
      <c r="C186" s="203"/>
      <c r="D186" s="204" t="s">
        <v>72</v>
      </c>
      <c r="E186" s="215" t="s">
        <v>299</v>
      </c>
      <c r="F186" s="215" t="s">
        <v>552</v>
      </c>
      <c r="G186" s="203"/>
      <c r="H186" s="203"/>
      <c r="I186" s="203"/>
      <c r="J186" s="216">
        <f>BK186</f>
        <v>1968.06</v>
      </c>
      <c r="K186" s="203"/>
      <c r="L186" s="207"/>
      <c r="M186" s="208"/>
      <c r="N186" s="209"/>
      <c r="O186" s="209"/>
      <c r="P186" s="210">
        <f>SUM(P187:P188)</f>
        <v>0.51502599999999998</v>
      </c>
      <c r="Q186" s="209"/>
      <c r="R186" s="210">
        <f>SUM(R187:R188)</f>
        <v>4.8872680000000006</v>
      </c>
      <c r="S186" s="209"/>
      <c r="T186" s="211">
        <f>SUM(T187:T188)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2" t="s">
        <v>80</v>
      </c>
      <c r="AT186" s="213" t="s">
        <v>72</v>
      </c>
      <c r="AU186" s="213" t="s">
        <v>80</v>
      </c>
      <c r="AY186" s="212" t="s">
        <v>282</v>
      </c>
      <c r="BK186" s="214">
        <f>SUM(BK187:BK188)</f>
        <v>1968.06</v>
      </c>
    </row>
    <row r="187" s="2" customFormat="1" ht="16.5" customHeight="1">
      <c r="A187" s="29"/>
      <c r="B187" s="30"/>
      <c r="C187" s="217" t="s">
        <v>475</v>
      </c>
      <c r="D187" s="217" t="s">
        <v>284</v>
      </c>
      <c r="E187" s="218" t="s">
        <v>788</v>
      </c>
      <c r="F187" s="219" t="s">
        <v>789</v>
      </c>
      <c r="G187" s="220" t="s">
        <v>287</v>
      </c>
      <c r="H187" s="221">
        <v>10.958</v>
      </c>
      <c r="I187" s="222">
        <v>112</v>
      </c>
      <c r="J187" s="222">
        <f>ROUND(I187*H187,2)</f>
        <v>1227.3</v>
      </c>
      <c r="K187" s="223"/>
      <c r="L187" s="35"/>
      <c r="M187" s="224" t="s">
        <v>1</v>
      </c>
      <c r="N187" s="225" t="s">
        <v>38</v>
      </c>
      <c r="O187" s="226">
        <v>0.023</v>
      </c>
      <c r="P187" s="226">
        <f>O187*H187</f>
        <v>0.25203399999999998</v>
      </c>
      <c r="Q187" s="226">
        <v>0.23000000000000001</v>
      </c>
      <c r="R187" s="226">
        <f>Q187*H187</f>
        <v>2.52034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1227.3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1227.3</v>
      </c>
      <c r="BL187" s="14" t="s">
        <v>288</v>
      </c>
      <c r="BM187" s="228" t="s">
        <v>790</v>
      </c>
    </row>
    <row r="188" s="2" customFormat="1" ht="16.5" customHeight="1">
      <c r="A188" s="29"/>
      <c r="B188" s="30"/>
      <c r="C188" s="217" t="s">
        <v>479</v>
      </c>
      <c r="D188" s="217" t="s">
        <v>284</v>
      </c>
      <c r="E188" s="218" t="s">
        <v>791</v>
      </c>
      <c r="F188" s="219" t="s">
        <v>792</v>
      </c>
      <c r="G188" s="220" t="s">
        <v>287</v>
      </c>
      <c r="H188" s="221">
        <v>10.958</v>
      </c>
      <c r="I188" s="222">
        <v>67.599999999999994</v>
      </c>
      <c r="J188" s="222">
        <f>ROUND(I188*H188,2)</f>
        <v>740.75999999999999</v>
      </c>
      <c r="K188" s="223"/>
      <c r="L188" s="35"/>
      <c r="M188" s="224" t="s">
        <v>1</v>
      </c>
      <c r="N188" s="225" t="s">
        <v>38</v>
      </c>
      <c r="O188" s="226">
        <v>0.024</v>
      </c>
      <c r="P188" s="226">
        <f>O188*H188</f>
        <v>0.262992</v>
      </c>
      <c r="Q188" s="226">
        <v>0.216</v>
      </c>
      <c r="R188" s="226">
        <f>Q188*H188</f>
        <v>2.3669280000000001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740.75999999999999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740.75999999999999</v>
      </c>
      <c r="BL188" s="14" t="s">
        <v>288</v>
      </c>
      <c r="BM188" s="228" t="s">
        <v>793</v>
      </c>
    </row>
    <row r="189" s="12" customFormat="1" ht="22.8" customHeight="1">
      <c r="A189" s="12"/>
      <c r="B189" s="202"/>
      <c r="C189" s="203"/>
      <c r="D189" s="204" t="s">
        <v>72</v>
      </c>
      <c r="E189" s="215" t="s">
        <v>311</v>
      </c>
      <c r="F189" s="215" t="s">
        <v>597</v>
      </c>
      <c r="G189" s="203"/>
      <c r="H189" s="203"/>
      <c r="I189" s="203"/>
      <c r="J189" s="216">
        <f>BK189</f>
        <v>417390.41999999998</v>
      </c>
      <c r="K189" s="203"/>
      <c r="L189" s="207"/>
      <c r="M189" s="208"/>
      <c r="N189" s="209"/>
      <c r="O189" s="209"/>
      <c r="P189" s="210">
        <f>SUM(P190:P203)</f>
        <v>250.17664000000002</v>
      </c>
      <c r="Q189" s="209"/>
      <c r="R189" s="210">
        <f>SUM(R190:R203)</f>
        <v>45.282457119999997</v>
      </c>
      <c r="S189" s="209"/>
      <c r="T189" s="211">
        <f>SUM(T190:T203)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2" t="s">
        <v>80</v>
      </c>
      <c r="AT189" s="213" t="s">
        <v>72</v>
      </c>
      <c r="AU189" s="213" t="s">
        <v>80</v>
      </c>
      <c r="AY189" s="212" t="s">
        <v>282</v>
      </c>
      <c r="BK189" s="214">
        <f>SUM(BK190:BK203)</f>
        <v>417390.41999999998</v>
      </c>
    </row>
    <row r="190" s="2" customFormat="1" ht="33" customHeight="1">
      <c r="A190" s="29"/>
      <c r="B190" s="30"/>
      <c r="C190" s="217" t="s">
        <v>483</v>
      </c>
      <c r="D190" s="217" t="s">
        <v>284</v>
      </c>
      <c r="E190" s="218" t="s">
        <v>599</v>
      </c>
      <c r="F190" s="219" t="s">
        <v>600</v>
      </c>
      <c r="G190" s="220" t="s">
        <v>322</v>
      </c>
      <c r="H190" s="221">
        <v>169.84</v>
      </c>
      <c r="I190" s="222">
        <v>152</v>
      </c>
      <c r="J190" s="222">
        <f>ROUND(I190*H190,2)</f>
        <v>25815.68</v>
      </c>
      <c r="K190" s="223"/>
      <c r="L190" s="35"/>
      <c r="M190" s="224" t="s">
        <v>1</v>
      </c>
      <c r="N190" s="225" t="s">
        <v>38</v>
      </c>
      <c r="O190" s="226">
        <v>0.32100000000000001</v>
      </c>
      <c r="P190" s="226">
        <f>O190*H190</f>
        <v>54.518640000000005</v>
      </c>
      <c r="Q190" s="226">
        <v>2.0000000000000002E-05</v>
      </c>
      <c r="R190" s="226">
        <f>Q190*H190</f>
        <v>0.0033968000000000002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25815.68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25815.68</v>
      </c>
      <c r="BL190" s="14" t="s">
        <v>288</v>
      </c>
      <c r="BM190" s="228" t="s">
        <v>601</v>
      </c>
    </row>
    <row r="191" s="2" customFormat="1" ht="16.5" customHeight="1">
      <c r="A191" s="29"/>
      <c r="B191" s="30"/>
      <c r="C191" s="230" t="s">
        <v>489</v>
      </c>
      <c r="D191" s="230" t="s">
        <v>378</v>
      </c>
      <c r="E191" s="231" t="s">
        <v>603</v>
      </c>
      <c r="F191" s="232" t="s">
        <v>604</v>
      </c>
      <c r="G191" s="233" t="s">
        <v>322</v>
      </c>
      <c r="H191" s="234">
        <v>174.08600000000001</v>
      </c>
      <c r="I191" s="235">
        <v>893</v>
      </c>
      <c r="J191" s="235">
        <f>ROUND(I191*H191,2)</f>
        <v>155458.79999999999</v>
      </c>
      <c r="K191" s="236"/>
      <c r="L191" s="237"/>
      <c r="M191" s="238" t="s">
        <v>1</v>
      </c>
      <c r="N191" s="239" t="s">
        <v>38</v>
      </c>
      <c r="O191" s="226">
        <v>0</v>
      </c>
      <c r="P191" s="226">
        <f>O191*H191</f>
        <v>0</v>
      </c>
      <c r="Q191" s="226">
        <v>0.01052</v>
      </c>
      <c r="R191" s="226">
        <f>Q191*H191</f>
        <v>1.8313847200000002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311</v>
      </c>
      <c r="AT191" s="228" t="s">
        <v>378</v>
      </c>
      <c r="AU191" s="228" t="s">
        <v>82</v>
      </c>
      <c r="AY191" s="14" t="s">
        <v>282</v>
      </c>
      <c r="BE191" s="229">
        <f>IF(N191="základní",J191,0)</f>
        <v>155458.79999999999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155458.79999999999</v>
      </c>
      <c r="BL191" s="14" t="s">
        <v>288</v>
      </c>
      <c r="BM191" s="228" t="s">
        <v>605</v>
      </c>
    </row>
    <row r="192" s="2" customFormat="1" ht="33" customHeight="1">
      <c r="A192" s="29"/>
      <c r="B192" s="30"/>
      <c r="C192" s="217" t="s">
        <v>493</v>
      </c>
      <c r="D192" s="217" t="s">
        <v>284</v>
      </c>
      <c r="E192" s="218" t="s">
        <v>623</v>
      </c>
      <c r="F192" s="219" t="s">
        <v>624</v>
      </c>
      <c r="G192" s="220" t="s">
        <v>501</v>
      </c>
      <c r="H192" s="221">
        <v>8</v>
      </c>
      <c r="I192" s="222">
        <v>11500</v>
      </c>
      <c r="J192" s="222">
        <f>ROUND(I192*H192,2)</f>
        <v>92000</v>
      </c>
      <c r="K192" s="223"/>
      <c r="L192" s="35"/>
      <c r="M192" s="224" t="s">
        <v>1</v>
      </c>
      <c r="N192" s="225" t="s">
        <v>38</v>
      </c>
      <c r="O192" s="226">
        <v>21.292000000000002</v>
      </c>
      <c r="P192" s="226">
        <f>O192*H192</f>
        <v>170.33600000000001</v>
      </c>
      <c r="Q192" s="226">
        <v>2.1167600000000002</v>
      </c>
      <c r="R192" s="226">
        <f>Q192*H192</f>
        <v>16.934080000000002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92000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92000</v>
      </c>
      <c r="BL192" s="14" t="s">
        <v>288</v>
      </c>
      <c r="BM192" s="228" t="s">
        <v>625</v>
      </c>
    </row>
    <row r="193" s="2" customFormat="1" ht="21.75" customHeight="1">
      <c r="A193" s="29"/>
      <c r="B193" s="30"/>
      <c r="C193" s="230" t="s">
        <v>498</v>
      </c>
      <c r="D193" s="230" t="s">
        <v>378</v>
      </c>
      <c r="E193" s="231" t="s">
        <v>3180</v>
      </c>
      <c r="F193" s="232" t="s">
        <v>3181</v>
      </c>
      <c r="G193" s="233" t="s">
        <v>501</v>
      </c>
      <c r="H193" s="234">
        <v>8</v>
      </c>
      <c r="I193" s="235">
        <v>5500</v>
      </c>
      <c r="J193" s="235">
        <f>ROUND(I193*H193,2)</f>
        <v>44000</v>
      </c>
      <c r="K193" s="236"/>
      <c r="L193" s="237"/>
      <c r="M193" s="238" t="s">
        <v>1</v>
      </c>
      <c r="N193" s="239" t="s">
        <v>38</v>
      </c>
      <c r="O193" s="226">
        <v>0</v>
      </c>
      <c r="P193" s="226">
        <f>O193*H193</f>
        <v>0</v>
      </c>
      <c r="Q193" s="226">
        <v>1.6140000000000001</v>
      </c>
      <c r="R193" s="226">
        <f>Q193*H193</f>
        <v>12.912000000000001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311</v>
      </c>
      <c r="AT193" s="228" t="s">
        <v>378</v>
      </c>
      <c r="AU193" s="228" t="s">
        <v>82</v>
      </c>
      <c r="AY193" s="14" t="s">
        <v>282</v>
      </c>
      <c r="BE193" s="229">
        <f>IF(N193="základní",J193,0)</f>
        <v>44000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44000</v>
      </c>
      <c r="BL193" s="14" t="s">
        <v>288</v>
      </c>
      <c r="BM193" s="228" t="s">
        <v>629</v>
      </c>
    </row>
    <row r="194" s="2" customFormat="1" ht="21.75" customHeight="1">
      <c r="A194" s="29"/>
      <c r="B194" s="30"/>
      <c r="C194" s="230" t="s">
        <v>503</v>
      </c>
      <c r="D194" s="230" t="s">
        <v>378</v>
      </c>
      <c r="E194" s="231" t="s">
        <v>631</v>
      </c>
      <c r="F194" s="232" t="s">
        <v>632</v>
      </c>
      <c r="G194" s="233" t="s">
        <v>501</v>
      </c>
      <c r="H194" s="234">
        <v>4</v>
      </c>
      <c r="I194" s="235">
        <v>1320</v>
      </c>
      <c r="J194" s="235">
        <f>ROUND(I194*H194,2)</f>
        <v>5280</v>
      </c>
      <c r="K194" s="236"/>
      <c r="L194" s="237"/>
      <c r="M194" s="238" t="s">
        <v>1</v>
      </c>
      <c r="N194" s="239" t="s">
        <v>38</v>
      </c>
      <c r="O194" s="226">
        <v>0</v>
      </c>
      <c r="P194" s="226">
        <f>O194*H194</f>
        <v>0</v>
      </c>
      <c r="Q194" s="226">
        <v>0.254</v>
      </c>
      <c r="R194" s="226">
        <f>Q194*H194</f>
        <v>1.016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311</v>
      </c>
      <c r="AT194" s="228" t="s">
        <v>378</v>
      </c>
      <c r="AU194" s="228" t="s">
        <v>82</v>
      </c>
      <c r="AY194" s="14" t="s">
        <v>282</v>
      </c>
      <c r="BE194" s="229">
        <f>IF(N194="základní",J194,0)</f>
        <v>5280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5280</v>
      </c>
      <c r="BL194" s="14" t="s">
        <v>288</v>
      </c>
      <c r="BM194" s="228" t="s">
        <v>633</v>
      </c>
    </row>
    <row r="195" s="2" customFormat="1" ht="21.75" customHeight="1">
      <c r="A195" s="29"/>
      <c r="B195" s="30"/>
      <c r="C195" s="230" t="s">
        <v>507</v>
      </c>
      <c r="D195" s="230" t="s">
        <v>378</v>
      </c>
      <c r="E195" s="231" t="s">
        <v>635</v>
      </c>
      <c r="F195" s="232" t="s">
        <v>636</v>
      </c>
      <c r="G195" s="233" t="s">
        <v>501</v>
      </c>
      <c r="H195" s="234">
        <v>4</v>
      </c>
      <c r="I195" s="235">
        <v>2120</v>
      </c>
      <c r="J195" s="235">
        <f>ROUND(I195*H195,2)</f>
        <v>8480</v>
      </c>
      <c r="K195" s="236"/>
      <c r="L195" s="237"/>
      <c r="M195" s="238" t="s">
        <v>1</v>
      </c>
      <c r="N195" s="239" t="s">
        <v>38</v>
      </c>
      <c r="O195" s="226">
        <v>0</v>
      </c>
      <c r="P195" s="226">
        <f>O195*H195</f>
        <v>0</v>
      </c>
      <c r="Q195" s="226">
        <v>0.50600000000000001</v>
      </c>
      <c r="R195" s="226">
        <f>Q195*H195</f>
        <v>2.024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311</v>
      </c>
      <c r="AT195" s="228" t="s">
        <v>378</v>
      </c>
      <c r="AU195" s="228" t="s">
        <v>82</v>
      </c>
      <c r="AY195" s="14" t="s">
        <v>282</v>
      </c>
      <c r="BE195" s="229">
        <f>IF(N195="základní",J195,0)</f>
        <v>8480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8480</v>
      </c>
      <c r="BL195" s="14" t="s">
        <v>288</v>
      </c>
      <c r="BM195" s="228" t="s">
        <v>637</v>
      </c>
    </row>
    <row r="196" s="2" customFormat="1" ht="21.75" customHeight="1">
      <c r="A196" s="29"/>
      <c r="B196" s="30"/>
      <c r="C196" s="230" t="s">
        <v>511</v>
      </c>
      <c r="D196" s="230" t="s">
        <v>378</v>
      </c>
      <c r="E196" s="231" t="s">
        <v>639</v>
      </c>
      <c r="F196" s="232" t="s">
        <v>640</v>
      </c>
      <c r="G196" s="233" t="s">
        <v>501</v>
      </c>
      <c r="H196" s="234">
        <v>4</v>
      </c>
      <c r="I196" s="235">
        <v>2810</v>
      </c>
      <c r="J196" s="235">
        <f>ROUND(I196*H196,2)</f>
        <v>11240</v>
      </c>
      <c r="K196" s="236"/>
      <c r="L196" s="237"/>
      <c r="M196" s="238" t="s">
        <v>1</v>
      </c>
      <c r="N196" s="239" t="s">
        <v>38</v>
      </c>
      <c r="O196" s="226">
        <v>0</v>
      </c>
      <c r="P196" s="226">
        <f>O196*H196</f>
        <v>0</v>
      </c>
      <c r="Q196" s="226">
        <v>1.0129999999999999</v>
      </c>
      <c r="R196" s="226">
        <f>Q196*H196</f>
        <v>4.0519999999999996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311</v>
      </c>
      <c r="AT196" s="228" t="s">
        <v>378</v>
      </c>
      <c r="AU196" s="228" t="s">
        <v>82</v>
      </c>
      <c r="AY196" s="14" t="s">
        <v>282</v>
      </c>
      <c r="BE196" s="229">
        <f>IF(N196="základní",J196,0)</f>
        <v>11240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11240</v>
      </c>
      <c r="BL196" s="14" t="s">
        <v>288</v>
      </c>
      <c r="BM196" s="228" t="s">
        <v>641</v>
      </c>
    </row>
    <row r="197" s="2" customFormat="1" ht="21.75" customHeight="1">
      <c r="A197" s="29"/>
      <c r="B197" s="30"/>
      <c r="C197" s="230" t="s">
        <v>515</v>
      </c>
      <c r="D197" s="230" t="s">
        <v>378</v>
      </c>
      <c r="E197" s="231" t="s">
        <v>643</v>
      </c>
      <c r="F197" s="232" t="s">
        <v>644</v>
      </c>
      <c r="G197" s="233" t="s">
        <v>501</v>
      </c>
      <c r="H197" s="234">
        <v>4</v>
      </c>
      <c r="I197" s="235">
        <v>2590</v>
      </c>
      <c r="J197" s="235">
        <f>ROUND(I197*H197,2)</f>
        <v>10360</v>
      </c>
      <c r="K197" s="236"/>
      <c r="L197" s="237"/>
      <c r="M197" s="238" t="s">
        <v>1</v>
      </c>
      <c r="N197" s="239" t="s">
        <v>38</v>
      </c>
      <c r="O197" s="226">
        <v>0</v>
      </c>
      <c r="P197" s="226">
        <f>O197*H197</f>
        <v>0</v>
      </c>
      <c r="Q197" s="226">
        <v>0.54800000000000004</v>
      </c>
      <c r="R197" s="226">
        <f>Q197*H197</f>
        <v>2.1920000000000002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311</v>
      </c>
      <c r="AT197" s="228" t="s">
        <v>378</v>
      </c>
      <c r="AU197" s="228" t="s">
        <v>82</v>
      </c>
      <c r="AY197" s="14" t="s">
        <v>282</v>
      </c>
      <c r="BE197" s="229">
        <f>IF(N197="základní",J197,0)</f>
        <v>10360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10360</v>
      </c>
      <c r="BL197" s="14" t="s">
        <v>288</v>
      </c>
      <c r="BM197" s="228" t="s">
        <v>645</v>
      </c>
    </row>
    <row r="198" s="2" customFormat="1" ht="21.75" customHeight="1">
      <c r="A198" s="29"/>
      <c r="B198" s="30"/>
      <c r="C198" s="230" t="s">
        <v>520</v>
      </c>
      <c r="D198" s="230" t="s">
        <v>378</v>
      </c>
      <c r="E198" s="231" t="s">
        <v>3182</v>
      </c>
      <c r="F198" s="232" t="s">
        <v>3183</v>
      </c>
      <c r="G198" s="233" t="s">
        <v>501</v>
      </c>
      <c r="H198" s="234">
        <v>4</v>
      </c>
      <c r="I198" s="235">
        <v>3780</v>
      </c>
      <c r="J198" s="235">
        <f>ROUND(I198*H198,2)</f>
        <v>15120</v>
      </c>
      <c r="K198" s="236"/>
      <c r="L198" s="237"/>
      <c r="M198" s="238" t="s">
        <v>1</v>
      </c>
      <c r="N198" s="239" t="s">
        <v>38</v>
      </c>
      <c r="O198" s="226">
        <v>0</v>
      </c>
      <c r="P198" s="226">
        <f>O198*H198</f>
        <v>0</v>
      </c>
      <c r="Q198" s="226">
        <v>0.52100000000000002</v>
      </c>
      <c r="R198" s="226">
        <f>Q198*H198</f>
        <v>2.0840000000000001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311</v>
      </c>
      <c r="AT198" s="228" t="s">
        <v>378</v>
      </c>
      <c r="AU198" s="228" t="s">
        <v>82</v>
      </c>
      <c r="AY198" s="14" t="s">
        <v>282</v>
      </c>
      <c r="BE198" s="229">
        <f>IF(N198="základní",J198,0)</f>
        <v>15120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15120</v>
      </c>
      <c r="BL198" s="14" t="s">
        <v>288</v>
      </c>
      <c r="BM198" s="228" t="s">
        <v>3184</v>
      </c>
    </row>
    <row r="199" s="2" customFormat="1" ht="21.75" customHeight="1">
      <c r="A199" s="29"/>
      <c r="B199" s="30"/>
      <c r="C199" s="230" t="s">
        <v>524</v>
      </c>
      <c r="D199" s="230" t="s">
        <v>378</v>
      </c>
      <c r="E199" s="231" t="s">
        <v>647</v>
      </c>
      <c r="F199" s="232" t="s">
        <v>648</v>
      </c>
      <c r="G199" s="233" t="s">
        <v>501</v>
      </c>
      <c r="H199" s="234">
        <v>20</v>
      </c>
      <c r="I199" s="235">
        <v>193</v>
      </c>
      <c r="J199" s="235">
        <f>ROUND(I199*H199,2)</f>
        <v>3860</v>
      </c>
      <c r="K199" s="236"/>
      <c r="L199" s="237"/>
      <c r="M199" s="238" t="s">
        <v>1</v>
      </c>
      <c r="N199" s="239" t="s">
        <v>38</v>
      </c>
      <c r="O199" s="226">
        <v>0</v>
      </c>
      <c r="P199" s="226">
        <f>O199*H199</f>
        <v>0</v>
      </c>
      <c r="Q199" s="226">
        <v>0.002</v>
      </c>
      <c r="R199" s="226">
        <f>Q199*H199</f>
        <v>0.040000000000000001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311</v>
      </c>
      <c r="AT199" s="228" t="s">
        <v>378</v>
      </c>
      <c r="AU199" s="228" t="s">
        <v>82</v>
      </c>
      <c r="AY199" s="14" t="s">
        <v>282</v>
      </c>
      <c r="BE199" s="229">
        <f>IF(N199="základní",J199,0)</f>
        <v>3860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3860</v>
      </c>
      <c r="BL199" s="14" t="s">
        <v>288</v>
      </c>
      <c r="BM199" s="228" t="s">
        <v>649</v>
      </c>
    </row>
    <row r="200" s="2" customFormat="1" ht="21.75" customHeight="1">
      <c r="A200" s="29"/>
      <c r="B200" s="30"/>
      <c r="C200" s="217" t="s">
        <v>528</v>
      </c>
      <c r="D200" s="217" t="s">
        <v>284</v>
      </c>
      <c r="E200" s="218" t="s">
        <v>651</v>
      </c>
      <c r="F200" s="219" t="s">
        <v>652</v>
      </c>
      <c r="G200" s="220" t="s">
        <v>501</v>
      </c>
      <c r="H200" s="221">
        <v>8</v>
      </c>
      <c r="I200" s="222">
        <v>1080</v>
      </c>
      <c r="J200" s="222">
        <f>ROUND(I200*H200,2)</f>
        <v>8640</v>
      </c>
      <c r="K200" s="223"/>
      <c r="L200" s="35"/>
      <c r="M200" s="224" t="s">
        <v>1</v>
      </c>
      <c r="N200" s="225" t="s">
        <v>38</v>
      </c>
      <c r="O200" s="226">
        <v>1.694</v>
      </c>
      <c r="P200" s="226">
        <f>O200*H200</f>
        <v>13.552</v>
      </c>
      <c r="Q200" s="226">
        <v>0.21734000000000001</v>
      </c>
      <c r="R200" s="226">
        <f>Q200*H200</f>
        <v>1.73872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8640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8640</v>
      </c>
      <c r="BL200" s="14" t="s">
        <v>288</v>
      </c>
      <c r="BM200" s="228" t="s">
        <v>653</v>
      </c>
    </row>
    <row r="201" s="2" customFormat="1" ht="21.75" customHeight="1">
      <c r="A201" s="29"/>
      <c r="B201" s="30"/>
      <c r="C201" s="230" t="s">
        <v>532</v>
      </c>
      <c r="D201" s="230" t="s">
        <v>378</v>
      </c>
      <c r="E201" s="231" t="s">
        <v>3185</v>
      </c>
      <c r="F201" s="232" t="s">
        <v>3186</v>
      </c>
      <c r="G201" s="233" t="s">
        <v>501</v>
      </c>
      <c r="H201" s="234">
        <v>8</v>
      </c>
      <c r="I201" s="235">
        <v>3260</v>
      </c>
      <c r="J201" s="235">
        <f>ROUND(I201*H201,2)</f>
        <v>26080</v>
      </c>
      <c r="K201" s="236"/>
      <c r="L201" s="237"/>
      <c r="M201" s="238" t="s">
        <v>1</v>
      </c>
      <c r="N201" s="239" t="s">
        <v>38</v>
      </c>
      <c r="O201" s="226">
        <v>0</v>
      </c>
      <c r="P201" s="226">
        <f>O201*H201</f>
        <v>0</v>
      </c>
      <c r="Q201" s="226">
        <v>0.054600000000000003</v>
      </c>
      <c r="R201" s="226">
        <f>Q201*H201</f>
        <v>0.43680000000000002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311</v>
      </c>
      <c r="AT201" s="228" t="s">
        <v>378</v>
      </c>
      <c r="AU201" s="228" t="s">
        <v>82</v>
      </c>
      <c r="AY201" s="14" t="s">
        <v>282</v>
      </c>
      <c r="BE201" s="229">
        <f>IF(N201="základní",J201,0)</f>
        <v>26080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26080</v>
      </c>
      <c r="BL201" s="14" t="s">
        <v>288</v>
      </c>
      <c r="BM201" s="228" t="s">
        <v>657</v>
      </c>
    </row>
    <row r="202" s="2" customFormat="1" ht="21.75" customHeight="1">
      <c r="A202" s="29"/>
      <c r="B202" s="30"/>
      <c r="C202" s="217" t="s">
        <v>536</v>
      </c>
      <c r="D202" s="217" t="s">
        <v>284</v>
      </c>
      <c r="E202" s="218" t="s">
        <v>671</v>
      </c>
      <c r="F202" s="219" t="s">
        <v>672</v>
      </c>
      <c r="G202" s="220" t="s">
        <v>673</v>
      </c>
      <c r="H202" s="221">
        <v>9</v>
      </c>
      <c r="I202" s="222">
        <v>985</v>
      </c>
      <c r="J202" s="222">
        <f>ROUND(I202*H202,2)</f>
        <v>8865</v>
      </c>
      <c r="K202" s="223"/>
      <c r="L202" s="35"/>
      <c r="M202" s="224" t="s">
        <v>1</v>
      </c>
      <c r="N202" s="225" t="s">
        <v>38</v>
      </c>
      <c r="O202" s="226">
        <v>0.83599999999999997</v>
      </c>
      <c r="P202" s="226">
        <f>O202*H202</f>
        <v>7.524</v>
      </c>
      <c r="Q202" s="226">
        <v>0.00031</v>
      </c>
      <c r="R202" s="226">
        <f>Q202*H202</f>
        <v>0.0027899999999999999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8865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8865</v>
      </c>
      <c r="BL202" s="14" t="s">
        <v>288</v>
      </c>
      <c r="BM202" s="228" t="s">
        <v>674</v>
      </c>
    </row>
    <row r="203" s="2" customFormat="1" ht="21.75" customHeight="1">
      <c r="A203" s="29"/>
      <c r="B203" s="30"/>
      <c r="C203" s="217" t="s">
        <v>540</v>
      </c>
      <c r="D203" s="217" t="s">
        <v>284</v>
      </c>
      <c r="E203" s="218" t="s">
        <v>676</v>
      </c>
      <c r="F203" s="219" t="s">
        <v>677</v>
      </c>
      <c r="G203" s="220" t="s">
        <v>322</v>
      </c>
      <c r="H203" s="221">
        <v>169.84</v>
      </c>
      <c r="I203" s="222">
        <v>12.9</v>
      </c>
      <c r="J203" s="222">
        <f>ROUND(I203*H203,2)</f>
        <v>2190.9400000000001</v>
      </c>
      <c r="K203" s="223"/>
      <c r="L203" s="35"/>
      <c r="M203" s="224" t="s">
        <v>1</v>
      </c>
      <c r="N203" s="225" t="s">
        <v>38</v>
      </c>
      <c r="O203" s="226">
        <v>0.025000000000000001</v>
      </c>
      <c r="P203" s="226">
        <f>O203*H203</f>
        <v>4.2460000000000004</v>
      </c>
      <c r="Q203" s="226">
        <v>9.0000000000000006E-05</v>
      </c>
      <c r="R203" s="226">
        <f>Q203*H203</f>
        <v>0.015285600000000002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2190.9400000000001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2190.9400000000001</v>
      </c>
      <c r="BL203" s="14" t="s">
        <v>288</v>
      </c>
      <c r="BM203" s="228" t="s">
        <v>678</v>
      </c>
    </row>
    <row r="204" s="12" customFormat="1" ht="22.8" customHeight="1">
      <c r="A204" s="12"/>
      <c r="B204" s="202"/>
      <c r="C204" s="203"/>
      <c r="D204" s="204" t="s">
        <v>72</v>
      </c>
      <c r="E204" s="215" t="s">
        <v>721</v>
      </c>
      <c r="F204" s="215" t="s">
        <v>722</v>
      </c>
      <c r="G204" s="203"/>
      <c r="H204" s="203"/>
      <c r="I204" s="203"/>
      <c r="J204" s="216">
        <f>BK204</f>
        <v>1372.52</v>
      </c>
      <c r="K204" s="203"/>
      <c r="L204" s="207"/>
      <c r="M204" s="208"/>
      <c r="N204" s="209"/>
      <c r="O204" s="209"/>
      <c r="P204" s="210">
        <f>SUM(P205:P208)</f>
        <v>0.51074799999999998</v>
      </c>
      <c r="Q204" s="209"/>
      <c r="R204" s="210">
        <f>SUM(R205:R208)</f>
        <v>0</v>
      </c>
      <c r="S204" s="209"/>
      <c r="T204" s="211">
        <f>SUM(T205:T208)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2" t="s">
        <v>80</v>
      </c>
      <c r="AT204" s="213" t="s">
        <v>72</v>
      </c>
      <c r="AU204" s="213" t="s">
        <v>80</v>
      </c>
      <c r="AY204" s="212" t="s">
        <v>282</v>
      </c>
      <c r="BK204" s="214">
        <f>SUM(BK205:BK208)</f>
        <v>1372.52</v>
      </c>
    </row>
    <row r="205" s="2" customFormat="1" ht="21.75" customHeight="1">
      <c r="A205" s="29"/>
      <c r="B205" s="30"/>
      <c r="C205" s="217" t="s">
        <v>544</v>
      </c>
      <c r="D205" s="217" t="s">
        <v>284</v>
      </c>
      <c r="E205" s="218" t="s">
        <v>724</v>
      </c>
      <c r="F205" s="219" t="s">
        <v>725</v>
      </c>
      <c r="G205" s="220" t="s">
        <v>429</v>
      </c>
      <c r="H205" s="221">
        <v>3.944</v>
      </c>
      <c r="I205" s="222">
        <v>42.700000000000003</v>
      </c>
      <c r="J205" s="222">
        <f>ROUND(I205*H205,2)</f>
        <v>168.41</v>
      </c>
      <c r="K205" s="223"/>
      <c r="L205" s="35"/>
      <c r="M205" s="224" t="s">
        <v>1</v>
      </c>
      <c r="N205" s="225" t="s">
        <v>38</v>
      </c>
      <c r="O205" s="226">
        <v>0.029999999999999999</v>
      </c>
      <c r="P205" s="226">
        <f>O205*H205</f>
        <v>0.11832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168.41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168.41</v>
      </c>
      <c r="BL205" s="14" t="s">
        <v>288</v>
      </c>
      <c r="BM205" s="228" t="s">
        <v>726</v>
      </c>
    </row>
    <row r="206" s="2" customFormat="1" ht="21.75" customHeight="1">
      <c r="A206" s="29"/>
      <c r="B206" s="30"/>
      <c r="C206" s="217" t="s">
        <v>548</v>
      </c>
      <c r="D206" s="217" t="s">
        <v>284</v>
      </c>
      <c r="E206" s="218" t="s">
        <v>728</v>
      </c>
      <c r="F206" s="219" t="s">
        <v>729</v>
      </c>
      <c r="G206" s="220" t="s">
        <v>429</v>
      </c>
      <c r="H206" s="221">
        <v>39.439999999999998</v>
      </c>
      <c r="I206" s="222">
        <v>9.6300000000000008</v>
      </c>
      <c r="J206" s="222">
        <f>ROUND(I206*H206,2)</f>
        <v>379.81</v>
      </c>
      <c r="K206" s="223"/>
      <c r="L206" s="35"/>
      <c r="M206" s="224" t="s">
        <v>1</v>
      </c>
      <c r="N206" s="225" t="s">
        <v>38</v>
      </c>
      <c r="O206" s="226">
        <v>0.002</v>
      </c>
      <c r="P206" s="226">
        <f>O206*H206</f>
        <v>0.078879999999999992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379.81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379.81</v>
      </c>
      <c r="BL206" s="14" t="s">
        <v>288</v>
      </c>
      <c r="BM206" s="228" t="s">
        <v>730</v>
      </c>
    </row>
    <row r="207" s="2" customFormat="1" ht="21.75" customHeight="1">
      <c r="A207" s="29"/>
      <c r="B207" s="30"/>
      <c r="C207" s="217" t="s">
        <v>553</v>
      </c>
      <c r="D207" s="217" t="s">
        <v>284</v>
      </c>
      <c r="E207" s="218" t="s">
        <v>740</v>
      </c>
      <c r="F207" s="219" t="s">
        <v>741</v>
      </c>
      <c r="G207" s="220" t="s">
        <v>429</v>
      </c>
      <c r="H207" s="221">
        <v>1.972</v>
      </c>
      <c r="I207" s="222">
        <v>165</v>
      </c>
      <c r="J207" s="222">
        <f>ROUND(I207*H207,2)</f>
        <v>325.38</v>
      </c>
      <c r="K207" s="223"/>
      <c r="L207" s="35"/>
      <c r="M207" s="224" t="s">
        <v>1</v>
      </c>
      <c r="N207" s="225" t="s">
        <v>38</v>
      </c>
      <c r="O207" s="226">
        <v>0.159</v>
      </c>
      <c r="P207" s="226">
        <f>O207*H207</f>
        <v>0.31354799999999999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325.38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325.38</v>
      </c>
      <c r="BL207" s="14" t="s">
        <v>288</v>
      </c>
      <c r="BM207" s="228" t="s">
        <v>742</v>
      </c>
    </row>
    <row r="208" s="2" customFormat="1" ht="44.25" customHeight="1">
      <c r="A208" s="29"/>
      <c r="B208" s="30"/>
      <c r="C208" s="217" t="s">
        <v>557</v>
      </c>
      <c r="D208" s="217" t="s">
        <v>284</v>
      </c>
      <c r="E208" s="218" t="s">
        <v>748</v>
      </c>
      <c r="F208" s="219" t="s">
        <v>749</v>
      </c>
      <c r="G208" s="220" t="s">
        <v>429</v>
      </c>
      <c r="H208" s="221">
        <v>1.972</v>
      </c>
      <c r="I208" s="222">
        <v>253</v>
      </c>
      <c r="J208" s="222">
        <f>ROUND(I208*H208,2)</f>
        <v>498.92000000000002</v>
      </c>
      <c r="K208" s="223"/>
      <c r="L208" s="35"/>
      <c r="M208" s="224" t="s">
        <v>1</v>
      </c>
      <c r="N208" s="225" t="s">
        <v>38</v>
      </c>
      <c r="O208" s="226">
        <v>0</v>
      </c>
      <c r="P208" s="226">
        <f>O208*H208</f>
        <v>0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498.92000000000002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498.92000000000002</v>
      </c>
      <c r="BL208" s="14" t="s">
        <v>288</v>
      </c>
      <c r="BM208" s="228" t="s">
        <v>750</v>
      </c>
    </row>
    <row r="209" s="12" customFormat="1" ht="22.8" customHeight="1">
      <c r="A209" s="12"/>
      <c r="B209" s="202"/>
      <c r="C209" s="203"/>
      <c r="D209" s="204" t="s">
        <v>72</v>
      </c>
      <c r="E209" s="215" t="s">
        <v>755</v>
      </c>
      <c r="F209" s="215" t="s">
        <v>756</v>
      </c>
      <c r="G209" s="203"/>
      <c r="H209" s="203"/>
      <c r="I209" s="203"/>
      <c r="J209" s="216">
        <f>BK209</f>
        <v>63683.220000000001</v>
      </c>
      <c r="K209" s="203"/>
      <c r="L209" s="207"/>
      <c r="M209" s="208"/>
      <c r="N209" s="209"/>
      <c r="O209" s="209"/>
      <c r="P209" s="210">
        <f>P210</f>
        <v>98.692319999999995</v>
      </c>
      <c r="Q209" s="209"/>
      <c r="R209" s="210">
        <f>R210</f>
        <v>0</v>
      </c>
      <c r="S209" s="209"/>
      <c r="T209" s="211">
        <f>T210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12" t="s">
        <v>80</v>
      </c>
      <c r="AT209" s="213" t="s">
        <v>72</v>
      </c>
      <c r="AU209" s="213" t="s">
        <v>80</v>
      </c>
      <c r="AY209" s="212" t="s">
        <v>282</v>
      </c>
      <c r="BK209" s="214">
        <f>BK210</f>
        <v>63683.220000000001</v>
      </c>
    </row>
    <row r="210" s="2" customFormat="1" ht="21.75" customHeight="1">
      <c r="A210" s="29"/>
      <c r="B210" s="30"/>
      <c r="C210" s="217" t="s">
        <v>561</v>
      </c>
      <c r="D210" s="217" t="s">
        <v>284</v>
      </c>
      <c r="E210" s="218" t="s">
        <v>758</v>
      </c>
      <c r="F210" s="219" t="s">
        <v>759</v>
      </c>
      <c r="G210" s="220" t="s">
        <v>429</v>
      </c>
      <c r="H210" s="221">
        <v>66.683999999999998</v>
      </c>
      <c r="I210" s="222">
        <v>955</v>
      </c>
      <c r="J210" s="222">
        <f>ROUND(I210*H210,2)</f>
        <v>63683.220000000001</v>
      </c>
      <c r="K210" s="223"/>
      <c r="L210" s="35"/>
      <c r="M210" s="240" t="s">
        <v>1</v>
      </c>
      <c r="N210" s="241" t="s">
        <v>38</v>
      </c>
      <c r="O210" s="242">
        <v>1.48</v>
      </c>
      <c r="P210" s="242">
        <f>O210*H210</f>
        <v>98.692319999999995</v>
      </c>
      <c r="Q210" s="242">
        <v>0</v>
      </c>
      <c r="R210" s="242">
        <f>Q210*H210</f>
        <v>0</v>
      </c>
      <c r="S210" s="242">
        <v>0</v>
      </c>
      <c r="T210" s="243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63683.220000000001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63683.220000000001</v>
      </c>
      <c r="BL210" s="14" t="s">
        <v>288</v>
      </c>
      <c r="BM210" s="228" t="s">
        <v>3187</v>
      </c>
    </row>
    <row r="211" s="2" customFormat="1" ht="6.96" customHeight="1">
      <c r="A211" s="29"/>
      <c r="B211" s="56"/>
      <c r="C211" s="57"/>
      <c r="D211" s="57"/>
      <c r="E211" s="57"/>
      <c r="F211" s="57"/>
      <c r="G211" s="57"/>
      <c r="H211" s="57"/>
      <c r="I211" s="57"/>
      <c r="J211" s="57"/>
      <c r="K211" s="57"/>
      <c r="L211" s="35"/>
      <c r="M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</row>
  </sheetData>
  <sheetProtection sheet="1" autoFilter="0" formatColumns="0" formatRows="0" objects="1" scenarios="1" spinCount="100000" saltValue="oxzyAp7V+ExEzInwqTJ9708BBmRZRYxhO1s/Z9y60Vz48n+8jon/4EyNLsj7yU1bpfP7kDQmGQ5NOz3PUW7z8g==" hashValue="Bw5l/6kwW06ZsDC7oBpykCRmxrhw6WZK2TCZANLlMJZ+s95l9oJwAvo1DGenPRauW6qEe8TLaZYzeJ60tVIPWw==" algorithmName="SHA-512" password="CC35"/>
  <autoFilter ref="C132:K21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9:H119"/>
    <mergeCell ref="E123:H123"/>
    <mergeCell ref="E121:H121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93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247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803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ROUND(J130, 2)</f>
        <v>8903788.4399999995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ROUND((SUM(BE130:BE266)),  2)</f>
        <v>8903788.4399999995</v>
      </c>
      <c r="G35" s="29"/>
      <c r="H35" s="29"/>
      <c r="I35" s="155">
        <v>0.20999999999999999</v>
      </c>
      <c r="J35" s="154">
        <f>ROUND(((SUM(BE130:BE266))*I35),  2)</f>
        <v>1869795.5700000001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ROUND((SUM(BF130:BF266)),  2)</f>
        <v>0</v>
      </c>
      <c r="G36" s="29"/>
      <c r="H36" s="29"/>
      <c r="I36" s="155">
        <v>0.14999999999999999</v>
      </c>
      <c r="J36" s="154">
        <f>ROUND(((SUM(BF130:BF266))*I36),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ROUND((SUM(BG130:BG266)),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ROUND((SUM(BH130:BH266)),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ROUND((SUM(BI130:BI266)),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10773584.01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247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001-3 - Stoky C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J130</f>
        <v>8903788.4399999995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J131</f>
        <v>8903788.4399999995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J132</f>
        <v>4845087.7500000009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J190</f>
        <v>47768.480000000003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J193</f>
        <v>58375.139999999999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J196</f>
        <v>156264.21999999997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J206</f>
        <v>703987.83999999985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J219</f>
        <v>1992801.9199999997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J240</f>
        <v>173819.67999999999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J254</f>
        <v>189824.39000000001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J265</f>
        <v>735859.02000000002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29"/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6.96" customHeight="1">
      <c r="A110" s="29"/>
      <c r="B110" s="56"/>
      <c r="C110" s="57"/>
      <c r="D110" s="57"/>
      <c r="E110" s="57"/>
      <c r="F110" s="57"/>
      <c r="G110" s="57"/>
      <c r="H110" s="57"/>
      <c r="I110" s="57"/>
      <c r="J110" s="57"/>
      <c r="K110" s="57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="2" customFormat="1" ht="6.96" customHeight="1">
      <c r="A114" s="29"/>
      <c r="B114" s="58"/>
      <c r="C114" s="59"/>
      <c r="D114" s="59"/>
      <c r="E114" s="59"/>
      <c r="F114" s="59"/>
      <c r="G114" s="59"/>
      <c r="H114" s="59"/>
      <c r="I114" s="59"/>
      <c r="J114" s="59"/>
      <c r="K114" s="59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24.96" customHeight="1">
      <c r="A115" s="29"/>
      <c r="B115" s="30"/>
      <c r="C115" s="20" t="s">
        <v>267</v>
      </c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2" customHeight="1">
      <c r="A117" s="29"/>
      <c r="B117" s="30"/>
      <c r="C117" s="26" t="s">
        <v>14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26.25" customHeight="1">
      <c r="A118" s="29"/>
      <c r="B118" s="30"/>
      <c r="C118" s="31"/>
      <c r="D118" s="31"/>
      <c r="E118" s="174" t="str">
        <f>E7</f>
        <v>Kanalizace a ČOV pro obec Horní Kruty, místní část Dolní Kruty, Přestavlky a Bohouňovice II</v>
      </c>
      <c r="F118" s="26"/>
      <c r="G118" s="26"/>
      <c r="H118" s="26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1" customFormat="1" ht="12" customHeight="1">
      <c r="B119" s="18"/>
      <c r="C119" s="26" t="s">
        <v>246</v>
      </c>
      <c r="D119" s="19"/>
      <c r="E119" s="19"/>
      <c r="F119" s="19"/>
      <c r="G119" s="19"/>
      <c r="H119" s="19"/>
      <c r="I119" s="19"/>
      <c r="J119" s="19"/>
      <c r="K119" s="19"/>
      <c r="L119" s="17"/>
    </row>
    <row r="120" s="2" customFormat="1" ht="16.5" customHeight="1">
      <c r="A120" s="29"/>
      <c r="B120" s="30"/>
      <c r="C120" s="31"/>
      <c r="D120" s="31"/>
      <c r="E120" s="174" t="s">
        <v>247</v>
      </c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248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6.5" customHeight="1">
      <c r="A122" s="29"/>
      <c r="B122" s="30"/>
      <c r="C122" s="31"/>
      <c r="D122" s="31"/>
      <c r="E122" s="66" t="str">
        <f>E11</f>
        <v>001-3 - Stoky C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6.96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2" customHeight="1">
      <c r="A124" s="29"/>
      <c r="B124" s="30"/>
      <c r="C124" s="26" t="s">
        <v>18</v>
      </c>
      <c r="D124" s="31"/>
      <c r="E124" s="31"/>
      <c r="F124" s="23" t="str">
        <f>F14</f>
        <v>Horní Kruty, místní část Dolní Kruty, Přestavlky a</v>
      </c>
      <c r="G124" s="31"/>
      <c r="H124" s="31"/>
      <c r="I124" s="26" t="s">
        <v>20</v>
      </c>
      <c r="J124" s="69" t="str">
        <f>IF(J14="","",J14)</f>
        <v>10. 2. 2021</v>
      </c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40.05" customHeight="1">
      <c r="A126" s="29"/>
      <c r="B126" s="30"/>
      <c r="C126" s="26" t="s">
        <v>22</v>
      </c>
      <c r="D126" s="31"/>
      <c r="E126" s="31"/>
      <c r="F126" s="23" t="str">
        <f>E17</f>
        <v>Obec Horní Kruty</v>
      </c>
      <c r="G126" s="31"/>
      <c r="H126" s="31"/>
      <c r="I126" s="26" t="s">
        <v>28</v>
      </c>
      <c r="J126" s="27" t="str">
        <f>E23</f>
        <v>Vodohospodářské inženýrské služby a.s.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5.15" customHeight="1">
      <c r="A127" s="29"/>
      <c r="B127" s="30"/>
      <c r="C127" s="26" t="s">
        <v>26</v>
      </c>
      <c r="D127" s="31"/>
      <c r="E127" s="31"/>
      <c r="F127" s="23" t="str">
        <f>IF(E20="","",E20)</f>
        <v xml:space="preserve"> </v>
      </c>
      <c r="G127" s="31"/>
      <c r="H127" s="31"/>
      <c r="I127" s="26" t="s">
        <v>31</v>
      </c>
      <c r="J127" s="27" t="str">
        <f>E26</f>
        <v xml:space="preserve"> </v>
      </c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0.32" customHeight="1">
      <c r="A128" s="29"/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11" customFormat="1" ht="29.28" customHeight="1">
      <c r="A129" s="190"/>
      <c r="B129" s="191"/>
      <c r="C129" s="192" t="s">
        <v>268</v>
      </c>
      <c r="D129" s="193" t="s">
        <v>58</v>
      </c>
      <c r="E129" s="193" t="s">
        <v>54</v>
      </c>
      <c r="F129" s="193" t="s">
        <v>55</v>
      </c>
      <c r="G129" s="193" t="s">
        <v>269</v>
      </c>
      <c r="H129" s="193" t="s">
        <v>270</v>
      </c>
      <c r="I129" s="193" t="s">
        <v>271</v>
      </c>
      <c r="J129" s="194" t="s">
        <v>252</v>
      </c>
      <c r="K129" s="195" t="s">
        <v>272</v>
      </c>
      <c r="L129" s="196"/>
      <c r="M129" s="90" t="s">
        <v>1</v>
      </c>
      <c r="N129" s="91" t="s">
        <v>37</v>
      </c>
      <c r="O129" s="91" t="s">
        <v>273</v>
      </c>
      <c r="P129" s="91" t="s">
        <v>274</v>
      </c>
      <c r="Q129" s="91" t="s">
        <v>275</v>
      </c>
      <c r="R129" s="91" t="s">
        <v>276</v>
      </c>
      <c r="S129" s="91" t="s">
        <v>277</v>
      </c>
      <c r="T129" s="92" t="s">
        <v>278</v>
      </c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</row>
    <row r="130" s="2" customFormat="1" ht="22.8" customHeight="1">
      <c r="A130" s="29"/>
      <c r="B130" s="30"/>
      <c r="C130" s="97" t="s">
        <v>279</v>
      </c>
      <c r="D130" s="31"/>
      <c r="E130" s="31"/>
      <c r="F130" s="31"/>
      <c r="G130" s="31"/>
      <c r="H130" s="31"/>
      <c r="I130" s="31"/>
      <c r="J130" s="197">
        <f>BK130</f>
        <v>8903788.4399999995</v>
      </c>
      <c r="K130" s="31"/>
      <c r="L130" s="35"/>
      <c r="M130" s="93"/>
      <c r="N130" s="198"/>
      <c r="O130" s="94"/>
      <c r="P130" s="199">
        <f>P131</f>
        <v>9383.9915739999997</v>
      </c>
      <c r="Q130" s="94"/>
      <c r="R130" s="199">
        <f>R131</f>
        <v>770.53344664000008</v>
      </c>
      <c r="S130" s="94"/>
      <c r="T130" s="200">
        <f>T131</f>
        <v>429.52022199999999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72</v>
      </c>
      <c r="AU130" s="14" t="s">
        <v>254</v>
      </c>
      <c r="BK130" s="201">
        <f>BK131</f>
        <v>8903788.4399999995</v>
      </c>
    </row>
    <row r="131" s="12" customFormat="1" ht="25.92" customHeight="1">
      <c r="A131" s="12"/>
      <c r="B131" s="202"/>
      <c r="C131" s="203"/>
      <c r="D131" s="204" t="s">
        <v>72</v>
      </c>
      <c r="E131" s="205" t="s">
        <v>280</v>
      </c>
      <c r="F131" s="205" t="s">
        <v>281</v>
      </c>
      <c r="G131" s="203"/>
      <c r="H131" s="203"/>
      <c r="I131" s="203"/>
      <c r="J131" s="206">
        <f>BK131</f>
        <v>8903788.4399999995</v>
      </c>
      <c r="K131" s="203"/>
      <c r="L131" s="207"/>
      <c r="M131" s="208"/>
      <c r="N131" s="209"/>
      <c r="O131" s="209"/>
      <c r="P131" s="210">
        <f>P132+P190+P193+P196+P206+P219+P240+P254+P265</f>
        <v>9383.9915739999997</v>
      </c>
      <c r="Q131" s="209"/>
      <c r="R131" s="210">
        <f>R132+R190+R193+R196+R206+R219+R240+R254+R265</f>
        <v>770.53344664000008</v>
      </c>
      <c r="S131" s="209"/>
      <c r="T131" s="211">
        <f>T132+T190+T193+T196+T206+T219+T240+T254+T265</f>
        <v>429.52022199999999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73</v>
      </c>
      <c r="AY131" s="212" t="s">
        <v>282</v>
      </c>
      <c r="BK131" s="214">
        <f>BK132+BK190+BK193+BK196+BK206+BK219+BK240+BK254+BK265</f>
        <v>8903788.4399999995</v>
      </c>
    </row>
    <row r="132" s="12" customFormat="1" ht="22.8" customHeight="1">
      <c r="A132" s="12"/>
      <c r="B132" s="202"/>
      <c r="C132" s="203"/>
      <c r="D132" s="204" t="s">
        <v>72</v>
      </c>
      <c r="E132" s="215" t="s">
        <v>80</v>
      </c>
      <c r="F132" s="215" t="s">
        <v>283</v>
      </c>
      <c r="G132" s="203"/>
      <c r="H132" s="203"/>
      <c r="I132" s="203"/>
      <c r="J132" s="216">
        <f>BK132</f>
        <v>4845087.7500000009</v>
      </c>
      <c r="K132" s="203"/>
      <c r="L132" s="207"/>
      <c r="M132" s="208"/>
      <c r="N132" s="209"/>
      <c r="O132" s="209"/>
      <c r="P132" s="210">
        <f>SUM(P133:P189)</f>
        <v>6415.1658350000007</v>
      </c>
      <c r="Q132" s="209"/>
      <c r="R132" s="210">
        <f>SUM(R133:R189)</f>
        <v>7.6073922500000002</v>
      </c>
      <c r="S132" s="209"/>
      <c r="T132" s="211">
        <f>SUM(T133:T189)</f>
        <v>426.24236200000001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80</v>
      </c>
      <c r="AY132" s="212" t="s">
        <v>282</v>
      </c>
      <c r="BK132" s="214">
        <f>SUM(BK133:BK189)</f>
        <v>4845087.7500000009</v>
      </c>
    </row>
    <row r="133" s="2" customFormat="1" ht="21.75" customHeight="1">
      <c r="A133" s="29"/>
      <c r="B133" s="30"/>
      <c r="C133" s="217" t="s">
        <v>80</v>
      </c>
      <c r="D133" s="217" t="s">
        <v>284</v>
      </c>
      <c r="E133" s="218" t="s">
        <v>804</v>
      </c>
      <c r="F133" s="219" t="s">
        <v>805</v>
      </c>
      <c r="G133" s="220" t="s">
        <v>501</v>
      </c>
      <c r="H133" s="221">
        <v>2</v>
      </c>
      <c r="I133" s="222">
        <v>5400</v>
      </c>
      <c r="J133" s="222">
        <f>ROUND(I133*H133,2)</f>
        <v>10800</v>
      </c>
      <c r="K133" s="223"/>
      <c r="L133" s="35"/>
      <c r="M133" s="224" t="s">
        <v>1</v>
      </c>
      <c r="N133" s="225" t="s">
        <v>38</v>
      </c>
      <c r="O133" s="226">
        <v>0</v>
      </c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10800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10800</v>
      </c>
      <c r="BL133" s="14" t="s">
        <v>288</v>
      </c>
      <c r="BM133" s="228" t="s">
        <v>806</v>
      </c>
    </row>
    <row r="134" s="2" customFormat="1" ht="21.75" customHeight="1">
      <c r="A134" s="29"/>
      <c r="B134" s="30"/>
      <c r="C134" s="217" t="s">
        <v>82</v>
      </c>
      <c r="D134" s="217" t="s">
        <v>284</v>
      </c>
      <c r="E134" s="218" t="s">
        <v>285</v>
      </c>
      <c r="F134" s="219" t="s">
        <v>286</v>
      </c>
      <c r="G134" s="220" t="s">
        <v>287</v>
      </c>
      <c r="H134" s="221">
        <v>182.756</v>
      </c>
      <c r="I134" s="222">
        <v>34.600000000000001</v>
      </c>
      <c r="J134" s="222">
        <f>ROUND(I134*H134,2)</f>
        <v>6323.3599999999997</v>
      </c>
      <c r="K134" s="223"/>
      <c r="L134" s="35"/>
      <c r="M134" s="224" t="s">
        <v>1</v>
      </c>
      <c r="N134" s="225" t="s">
        <v>38</v>
      </c>
      <c r="O134" s="226">
        <v>0.070000000000000007</v>
      </c>
      <c r="P134" s="226">
        <f>O134*H134</f>
        <v>12.792920000000001</v>
      </c>
      <c r="Q134" s="226">
        <v>0</v>
      </c>
      <c r="R134" s="226">
        <f>Q134*H134</f>
        <v>0</v>
      </c>
      <c r="S134" s="226">
        <v>0.17000000000000001</v>
      </c>
      <c r="T134" s="227">
        <f>S134*H134</f>
        <v>31.068520000000003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6323.3599999999997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6323.3599999999997</v>
      </c>
      <c r="BL134" s="14" t="s">
        <v>288</v>
      </c>
      <c r="BM134" s="228" t="s">
        <v>289</v>
      </c>
    </row>
    <row r="135" s="2" customFormat="1" ht="21.75" customHeight="1">
      <c r="A135" s="29"/>
      <c r="B135" s="30"/>
      <c r="C135" s="217" t="s">
        <v>155</v>
      </c>
      <c r="D135" s="217" t="s">
        <v>284</v>
      </c>
      <c r="E135" s="218" t="s">
        <v>290</v>
      </c>
      <c r="F135" s="219" t="s">
        <v>291</v>
      </c>
      <c r="G135" s="220" t="s">
        <v>287</v>
      </c>
      <c r="H135" s="221">
        <v>511.04000000000002</v>
      </c>
      <c r="I135" s="222">
        <v>50.299999999999997</v>
      </c>
      <c r="J135" s="222">
        <f>ROUND(I135*H135,2)</f>
        <v>25705.310000000001</v>
      </c>
      <c r="K135" s="223"/>
      <c r="L135" s="35"/>
      <c r="M135" s="224" t="s">
        <v>1</v>
      </c>
      <c r="N135" s="225" t="s">
        <v>38</v>
      </c>
      <c r="O135" s="226">
        <v>0.10199999999999999</v>
      </c>
      <c r="P135" s="226">
        <f>O135*H135</f>
        <v>52.126080000000002</v>
      </c>
      <c r="Q135" s="226">
        <v>0</v>
      </c>
      <c r="R135" s="226">
        <f>Q135*H135</f>
        <v>0</v>
      </c>
      <c r="S135" s="226">
        <v>0.28999999999999998</v>
      </c>
      <c r="T135" s="227">
        <f>S135*H135</f>
        <v>148.20159999999999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25705.310000000001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25705.310000000001</v>
      </c>
      <c r="BL135" s="14" t="s">
        <v>288</v>
      </c>
      <c r="BM135" s="228" t="s">
        <v>292</v>
      </c>
    </row>
    <row r="136" s="2" customFormat="1" ht="21.75" customHeight="1">
      <c r="A136" s="29"/>
      <c r="B136" s="30"/>
      <c r="C136" s="217" t="s">
        <v>288</v>
      </c>
      <c r="D136" s="217" t="s">
        <v>284</v>
      </c>
      <c r="E136" s="218" t="s">
        <v>296</v>
      </c>
      <c r="F136" s="219" t="s">
        <v>297</v>
      </c>
      <c r="G136" s="220" t="s">
        <v>287</v>
      </c>
      <c r="H136" s="221">
        <v>16.388999999999999</v>
      </c>
      <c r="I136" s="222">
        <v>41.200000000000003</v>
      </c>
      <c r="J136" s="222">
        <f>ROUND(I136*H136,2)</f>
        <v>675.23000000000002</v>
      </c>
      <c r="K136" s="223"/>
      <c r="L136" s="35"/>
      <c r="M136" s="224" t="s">
        <v>1</v>
      </c>
      <c r="N136" s="225" t="s">
        <v>38</v>
      </c>
      <c r="O136" s="226">
        <v>0.080000000000000002</v>
      </c>
      <c r="P136" s="226">
        <f>O136*H136</f>
        <v>1.3111200000000001</v>
      </c>
      <c r="Q136" s="226">
        <v>0</v>
      </c>
      <c r="R136" s="226">
        <f>Q136*H136</f>
        <v>0</v>
      </c>
      <c r="S136" s="226">
        <v>0.098000000000000004</v>
      </c>
      <c r="T136" s="227">
        <f>S136*H136</f>
        <v>1.6061220000000001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675.23000000000002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675.23000000000002</v>
      </c>
      <c r="BL136" s="14" t="s">
        <v>288</v>
      </c>
      <c r="BM136" s="228" t="s">
        <v>298</v>
      </c>
    </row>
    <row r="137" s="2" customFormat="1" ht="21.75" customHeight="1">
      <c r="A137" s="29"/>
      <c r="B137" s="30"/>
      <c r="C137" s="217" t="s">
        <v>299</v>
      </c>
      <c r="D137" s="217" t="s">
        <v>284</v>
      </c>
      <c r="E137" s="218" t="s">
        <v>300</v>
      </c>
      <c r="F137" s="219" t="s">
        <v>301</v>
      </c>
      <c r="G137" s="220" t="s">
        <v>287</v>
      </c>
      <c r="H137" s="221">
        <v>51.103999999999999</v>
      </c>
      <c r="I137" s="222">
        <v>58.700000000000003</v>
      </c>
      <c r="J137" s="222">
        <f>ROUND(I137*H137,2)</f>
        <v>2999.8000000000002</v>
      </c>
      <c r="K137" s="223"/>
      <c r="L137" s="35"/>
      <c r="M137" s="224" t="s">
        <v>1</v>
      </c>
      <c r="N137" s="225" t="s">
        <v>38</v>
      </c>
      <c r="O137" s="226">
        <v>0.108</v>
      </c>
      <c r="P137" s="226">
        <f>O137*H137</f>
        <v>5.5192319999999997</v>
      </c>
      <c r="Q137" s="226">
        <v>0</v>
      </c>
      <c r="R137" s="226">
        <f>Q137*H137</f>
        <v>0</v>
      </c>
      <c r="S137" s="226">
        <v>0.22</v>
      </c>
      <c r="T137" s="227">
        <f>S137*H137</f>
        <v>11.24288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2999.8000000000002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2999.8000000000002</v>
      </c>
      <c r="BL137" s="14" t="s">
        <v>288</v>
      </c>
      <c r="BM137" s="228" t="s">
        <v>302</v>
      </c>
    </row>
    <row r="138" s="2" customFormat="1" ht="16.5" customHeight="1">
      <c r="A138" s="29"/>
      <c r="B138" s="30"/>
      <c r="C138" s="217" t="s">
        <v>303</v>
      </c>
      <c r="D138" s="217" t="s">
        <v>284</v>
      </c>
      <c r="E138" s="218" t="s">
        <v>807</v>
      </c>
      <c r="F138" s="219" t="s">
        <v>808</v>
      </c>
      <c r="G138" s="220" t="s">
        <v>287</v>
      </c>
      <c r="H138" s="221">
        <v>312</v>
      </c>
      <c r="I138" s="222">
        <v>56.899999999999999</v>
      </c>
      <c r="J138" s="222">
        <f>ROUND(I138*H138,2)</f>
        <v>17752.799999999999</v>
      </c>
      <c r="K138" s="223"/>
      <c r="L138" s="35"/>
      <c r="M138" s="224" t="s">
        <v>1</v>
      </c>
      <c r="N138" s="225" t="s">
        <v>38</v>
      </c>
      <c r="O138" s="226">
        <v>0.085999999999999993</v>
      </c>
      <c r="P138" s="226">
        <f>O138*H138</f>
        <v>26.831999999999997</v>
      </c>
      <c r="Q138" s="226">
        <v>0</v>
      </c>
      <c r="R138" s="226">
        <f>Q138*H138</f>
        <v>0</v>
      </c>
      <c r="S138" s="226">
        <v>0.35499999999999998</v>
      </c>
      <c r="T138" s="227">
        <f>S138*H138</f>
        <v>110.75999999999999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17752.799999999999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17752.799999999999</v>
      </c>
      <c r="BL138" s="14" t="s">
        <v>288</v>
      </c>
      <c r="BM138" s="228" t="s">
        <v>809</v>
      </c>
    </row>
    <row r="139" s="2" customFormat="1" ht="21.75" customHeight="1">
      <c r="A139" s="29"/>
      <c r="B139" s="30"/>
      <c r="C139" s="217" t="s">
        <v>307</v>
      </c>
      <c r="D139" s="217" t="s">
        <v>284</v>
      </c>
      <c r="E139" s="218" t="s">
        <v>308</v>
      </c>
      <c r="F139" s="219" t="s">
        <v>309</v>
      </c>
      <c r="G139" s="220" t="s">
        <v>287</v>
      </c>
      <c r="H139" s="221">
        <v>459.93599999999998</v>
      </c>
      <c r="I139" s="222">
        <v>83</v>
      </c>
      <c r="J139" s="222">
        <f>ROUND(I139*H139,2)</f>
        <v>38174.690000000002</v>
      </c>
      <c r="K139" s="223"/>
      <c r="L139" s="35"/>
      <c r="M139" s="224" t="s">
        <v>1</v>
      </c>
      <c r="N139" s="225" t="s">
        <v>38</v>
      </c>
      <c r="O139" s="226">
        <v>0.014999999999999999</v>
      </c>
      <c r="P139" s="226">
        <f>O139*H139</f>
        <v>6.8990399999999994</v>
      </c>
      <c r="Q139" s="226">
        <v>0.00012999999999999999</v>
      </c>
      <c r="R139" s="226">
        <f>Q139*H139</f>
        <v>0.059791679999999993</v>
      </c>
      <c r="S139" s="226">
        <v>0.23000000000000001</v>
      </c>
      <c r="T139" s="227">
        <f>S139*H139</f>
        <v>105.78528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38174.690000000002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38174.690000000002</v>
      </c>
      <c r="BL139" s="14" t="s">
        <v>288</v>
      </c>
      <c r="BM139" s="228" t="s">
        <v>310</v>
      </c>
    </row>
    <row r="140" s="2" customFormat="1" ht="21.75" customHeight="1">
      <c r="A140" s="29"/>
      <c r="B140" s="30"/>
      <c r="C140" s="217" t="s">
        <v>311</v>
      </c>
      <c r="D140" s="217" t="s">
        <v>284</v>
      </c>
      <c r="E140" s="218" t="s">
        <v>316</v>
      </c>
      <c r="F140" s="219" t="s">
        <v>317</v>
      </c>
      <c r="G140" s="220" t="s">
        <v>287</v>
      </c>
      <c r="H140" s="221">
        <v>147.50399999999999</v>
      </c>
      <c r="I140" s="222">
        <v>70</v>
      </c>
      <c r="J140" s="222">
        <f>ROUND(I140*H140,2)</f>
        <v>10325.280000000001</v>
      </c>
      <c r="K140" s="223"/>
      <c r="L140" s="35"/>
      <c r="M140" s="224" t="s">
        <v>1</v>
      </c>
      <c r="N140" s="225" t="s">
        <v>38</v>
      </c>
      <c r="O140" s="226">
        <v>0.012999999999999999</v>
      </c>
      <c r="P140" s="226">
        <f>O140*H140</f>
        <v>1.9175519999999997</v>
      </c>
      <c r="Q140" s="226">
        <v>9.0000000000000006E-05</v>
      </c>
      <c r="R140" s="226">
        <f>Q140*H140</f>
        <v>0.01327536</v>
      </c>
      <c r="S140" s="226">
        <v>0.11500000000000001</v>
      </c>
      <c r="T140" s="227">
        <f>S140*H140</f>
        <v>16.962959999999999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10325.280000000001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10325.280000000001</v>
      </c>
      <c r="BL140" s="14" t="s">
        <v>288</v>
      </c>
      <c r="BM140" s="228" t="s">
        <v>318</v>
      </c>
    </row>
    <row r="141" s="2" customFormat="1" ht="16.5" customHeight="1">
      <c r="A141" s="29"/>
      <c r="B141" s="30"/>
      <c r="C141" s="217" t="s">
        <v>315</v>
      </c>
      <c r="D141" s="217" t="s">
        <v>284</v>
      </c>
      <c r="E141" s="218" t="s">
        <v>810</v>
      </c>
      <c r="F141" s="219" t="s">
        <v>811</v>
      </c>
      <c r="G141" s="220" t="s">
        <v>322</v>
      </c>
      <c r="H141" s="221">
        <v>3</v>
      </c>
      <c r="I141" s="222">
        <v>59.899999999999999</v>
      </c>
      <c r="J141" s="222">
        <f>ROUND(I141*H141,2)</f>
        <v>179.69999999999999</v>
      </c>
      <c r="K141" s="223"/>
      <c r="L141" s="35"/>
      <c r="M141" s="224" t="s">
        <v>1</v>
      </c>
      <c r="N141" s="225" t="s">
        <v>38</v>
      </c>
      <c r="O141" s="226">
        <v>0.13300000000000001</v>
      </c>
      <c r="P141" s="226">
        <f>O141*H141</f>
        <v>0.39900000000000002</v>
      </c>
      <c r="Q141" s="226">
        <v>0</v>
      </c>
      <c r="R141" s="226">
        <f>Q141*H141</f>
        <v>0</v>
      </c>
      <c r="S141" s="226">
        <v>0.20499999999999999</v>
      </c>
      <c r="T141" s="227">
        <f>S141*H141</f>
        <v>0.61499999999999999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179.69999999999999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179.69999999999999</v>
      </c>
      <c r="BL141" s="14" t="s">
        <v>288</v>
      </c>
      <c r="BM141" s="228" t="s">
        <v>812</v>
      </c>
    </row>
    <row r="142" s="2" customFormat="1" ht="16.5" customHeight="1">
      <c r="A142" s="29"/>
      <c r="B142" s="30"/>
      <c r="C142" s="217" t="s">
        <v>319</v>
      </c>
      <c r="D142" s="217" t="s">
        <v>284</v>
      </c>
      <c r="E142" s="218" t="s">
        <v>320</v>
      </c>
      <c r="F142" s="219" t="s">
        <v>321</v>
      </c>
      <c r="G142" s="220" t="s">
        <v>322</v>
      </c>
      <c r="H142" s="221">
        <v>15</v>
      </c>
      <c r="I142" s="222">
        <v>273</v>
      </c>
      <c r="J142" s="222">
        <f>ROUND(I142*H142,2)</f>
        <v>4095</v>
      </c>
      <c r="K142" s="223"/>
      <c r="L142" s="35"/>
      <c r="M142" s="224" t="s">
        <v>1</v>
      </c>
      <c r="N142" s="225" t="s">
        <v>38</v>
      </c>
      <c r="O142" s="226">
        <v>0.30299999999999999</v>
      </c>
      <c r="P142" s="226">
        <f>O142*H142</f>
        <v>4.5449999999999999</v>
      </c>
      <c r="Q142" s="226">
        <v>0.0071900000000000002</v>
      </c>
      <c r="R142" s="226">
        <f>Q142*H142</f>
        <v>0.10785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4095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4095</v>
      </c>
      <c r="BL142" s="14" t="s">
        <v>288</v>
      </c>
      <c r="BM142" s="228" t="s">
        <v>323</v>
      </c>
    </row>
    <row r="143" s="2" customFormat="1" ht="21.75" customHeight="1">
      <c r="A143" s="29"/>
      <c r="B143" s="30"/>
      <c r="C143" s="217" t="s">
        <v>324</v>
      </c>
      <c r="D143" s="217" t="s">
        <v>284</v>
      </c>
      <c r="E143" s="218" t="s">
        <v>325</v>
      </c>
      <c r="F143" s="219" t="s">
        <v>326</v>
      </c>
      <c r="G143" s="220" t="s">
        <v>327</v>
      </c>
      <c r="H143" s="221">
        <v>216</v>
      </c>
      <c r="I143" s="222">
        <v>74.900000000000006</v>
      </c>
      <c r="J143" s="222">
        <f>ROUND(I143*H143,2)</f>
        <v>16178.4</v>
      </c>
      <c r="K143" s="223"/>
      <c r="L143" s="35"/>
      <c r="M143" s="224" t="s">
        <v>1</v>
      </c>
      <c r="N143" s="225" t="s">
        <v>38</v>
      </c>
      <c r="O143" s="226">
        <v>0.184</v>
      </c>
      <c r="P143" s="226">
        <f>O143*H143</f>
        <v>39.744</v>
      </c>
      <c r="Q143" s="226">
        <v>3.0000000000000001E-05</v>
      </c>
      <c r="R143" s="226">
        <f>Q143*H143</f>
        <v>0.0064800000000000005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16178.4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16178.4</v>
      </c>
      <c r="BL143" s="14" t="s">
        <v>288</v>
      </c>
      <c r="BM143" s="228" t="s">
        <v>328</v>
      </c>
    </row>
    <row r="144" s="2" customFormat="1" ht="21.75" customHeight="1">
      <c r="A144" s="29"/>
      <c r="B144" s="30"/>
      <c r="C144" s="217" t="s">
        <v>329</v>
      </c>
      <c r="D144" s="217" t="s">
        <v>284</v>
      </c>
      <c r="E144" s="218" t="s">
        <v>330</v>
      </c>
      <c r="F144" s="219" t="s">
        <v>331</v>
      </c>
      <c r="G144" s="220" t="s">
        <v>332</v>
      </c>
      <c r="H144" s="221">
        <v>18</v>
      </c>
      <c r="I144" s="222">
        <v>43.899999999999999</v>
      </c>
      <c r="J144" s="222">
        <f>ROUND(I144*H144,2)</f>
        <v>790.20000000000005</v>
      </c>
      <c r="K144" s="223"/>
      <c r="L144" s="35"/>
      <c r="M144" s="224" t="s">
        <v>1</v>
      </c>
      <c r="N144" s="225" t="s">
        <v>38</v>
      </c>
      <c r="O144" s="226">
        <v>0</v>
      </c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790.20000000000005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790.20000000000005</v>
      </c>
      <c r="BL144" s="14" t="s">
        <v>288</v>
      </c>
      <c r="BM144" s="228" t="s">
        <v>333</v>
      </c>
    </row>
    <row r="145" s="2" customFormat="1" ht="16.5" customHeight="1">
      <c r="A145" s="29"/>
      <c r="B145" s="30"/>
      <c r="C145" s="217" t="s">
        <v>334</v>
      </c>
      <c r="D145" s="217" t="s">
        <v>284</v>
      </c>
      <c r="E145" s="218" t="s">
        <v>335</v>
      </c>
      <c r="F145" s="219" t="s">
        <v>336</v>
      </c>
      <c r="G145" s="220" t="s">
        <v>322</v>
      </c>
      <c r="H145" s="221">
        <v>12</v>
      </c>
      <c r="I145" s="222">
        <v>248</v>
      </c>
      <c r="J145" s="222">
        <f>ROUND(I145*H145,2)</f>
        <v>2976</v>
      </c>
      <c r="K145" s="223"/>
      <c r="L145" s="35"/>
      <c r="M145" s="224" t="s">
        <v>1</v>
      </c>
      <c r="N145" s="225" t="s">
        <v>38</v>
      </c>
      <c r="O145" s="226">
        <v>0.58099999999999996</v>
      </c>
      <c r="P145" s="226">
        <f>O145*H145</f>
        <v>6.9719999999999995</v>
      </c>
      <c r="Q145" s="226">
        <v>0.036900000000000002</v>
      </c>
      <c r="R145" s="226">
        <f>Q145*H145</f>
        <v>0.44280000000000003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2976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2976</v>
      </c>
      <c r="BL145" s="14" t="s">
        <v>288</v>
      </c>
      <c r="BM145" s="228" t="s">
        <v>337</v>
      </c>
    </row>
    <row r="146" s="2" customFormat="1" ht="16.5" customHeight="1">
      <c r="A146" s="29"/>
      <c r="B146" s="30"/>
      <c r="C146" s="217" t="s">
        <v>338</v>
      </c>
      <c r="D146" s="217" t="s">
        <v>284</v>
      </c>
      <c r="E146" s="218" t="s">
        <v>778</v>
      </c>
      <c r="F146" s="219" t="s">
        <v>779</v>
      </c>
      <c r="G146" s="220" t="s">
        <v>322</v>
      </c>
      <c r="H146" s="221">
        <v>1.2</v>
      </c>
      <c r="I146" s="222">
        <v>325</v>
      </c>
      <c r="J146" s="222">
        <f>ROUND(I146*H146,2)</f>
        <v>390</v>
      </c>
      <c r="K146" s="223"/>
      <c r="L146" s="35"/>
      <c r="M146" s="224" t="s">
        <v>1</v>
      </c>
      <c r="N146" s="225" t="s">
        <v>38</v>
      </c>
      <c r="O146" s="226">
        <v>0.81799999999999995</v>
      </c>
      <c r="P146" s="226">
        <f>O146*H146</f>
        <v>0.98159999999999992</v>
      </c>
      <c r="Q146" s="226">
        <v>0.0086800000000000002</v>
      </c>
      <c r="R146" s="226">
        <f>Q146*H146</f>
        <v>0.010416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390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390</v>
      </c>
      <c r="BL146" s="14" t="s">
        <v>288</v>
      </c>
      <c r="BM146" s="228" t="s">
        <v>780</v>
      </c>
    </row>
    <row r="147" s="2" customFormat="1" ht="21.75" customHeight="1">
      <c r="A147" s="29"/>
      <c r="B147" s="30"/>
      <c r="C147" s="217" t="s">
        <v>8</v>
      </c>
      <c r="D147" s="217" t="s">
        <v>284</v>
      </c>
      <c r="E147" s="218" t="s">
        <v>339</v>
      </c>
      <c r="F147" s="219" t="s">
        <v>340</v>
      </c>
      <c r="G147" s="220" t="s">
        <v>322</v>
      </c>
      <c r="H147" s="221">
        <v>14.4</v>
      </c>
      <c r="I147" s="222">
        <v>238</v>
      </c>
      <c r="J147" s="222">
        <f>ROUND(I147*H147,2)</f>
        <v>3427.1999999999998</v>
      </c>
      <c r="K147" s="223"/>
      <c r="L147" s="35"/>
      <c r="M147" s="224" t="s">
        <v>1</v>
      </c>
      <c r="N147" s="225" t="s">
        <v>38</v>
      </c>
      <c r="O147" s="226">
        <v>0.54700000000000004</v>
      </c>
      <c r="P147" s="226">
        <f>O147*H147</f>
        <v>7.8768000000000011</v>
      </c>
      <c r="Q147" s="226">
        <v>0.036900000000000002</v>
      </c>
      <c r="R147" s="226">
        <f>Q147*H147</f>
        <v>0.53136000000000005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3427.1999999999998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3427.1999999999998</v>
      </c>
      <c r="BL147" s="14" t="s">
        <v>288</v>
      </c>
      <c r="BM147" s="228" t="s">
        <v>341</v>
      </c>
    </row>
    <row r="148" s="2" customFormat="1" ht="21.75" customHeight="1">
      <c r="A148" s="29"/>
      <c r="B148" s="30"/>
      <c r="C148" s="217" t="s">
        <v>345</v>
      </c>
      <c r="D148" s="217" t="s">
        <v>284</v>
      </c>
      <c r="E148" s="218" t="s">
        <v>342</v>
      </c>
      <c r="F148" s="219" t="s">
        <v>343</v>
      </c>
      <c r="G148" s="220" t="s">
        <v>322</v>
      </c>
      <c r="H148" s="221">
        <v>808.51999999999998</v>
      </c>
      <c r="I148" s="222">
        <v>63.100000000000001</v>
      </c>
      <c r="J148" s="222">
        <f>ROUND(I148*H148,2)</f>
        <v>51017.610000000001</v>
      </c>
      <c r="K148" s="223"/>
      <c r="L148" s="35"/>
      <c r="M148" s="224" t="s">
        <v>1</v>
      </c>
      <c r="N148" s="225" t="s">
        <v>38</v>
      </c>
      <c r="O148" s="226">
        <v>0.113</v>
      </c>
      <c r="P148" s="226">
        <f>O148*H148</f>
        <v>91.362759999999994</v>
      </c>
      <c r="Q148" s="226">
        <v>0.00013999999999999999</v>
      </c>
      <c r="R148" s="226">
        <f>Q148*H148</f>
        <v>0.11319279999999998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51017.610000000001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51017.610000000001</v>
      </c>
      <c r="BL148" s="14" t="s">
        <v>288</v>
      </c>
      <c r="BM148" s="228" t="s">
        <v>813</v>
      </c>
    </row>
    <row r="149" s="2" customFormat="1" ht="21.75" customHeight="1">
      <c r="A149" s="29"/>
      <c r="B149" s="30"/>
      <c r="C149" s="217" t="s">
        <v>349</v>
      </c>
      <c r="D149" s="217" t="s">
        <v>284</v>
      </c>
      <c r="E149" s="218" t="s">
        <v>346</v>
      </c>
      <c r="F149" s="219" t="s">
        <v>347</v>
      </c>
      <c r="G149" s="220" t="s">
        <v>322</v>
      </c>
      <c r="H149" s="221">
        <v>808.51999999999998</v>
      </c>
      <c r="I149" s="222">
        <v>36.799999999999997</v>
      </c>
      <c r="J149" s="222">
        <f>ROUND(I149*H149,2)</f>
        <v>29753.540000000001</v>
      </c>
      <c r="K149" s="223"/>
      <c r="L149" s="35"/>
      <c r="M149" s="224" t="s">
        <v>1</v>
      </c>
      <c r="N149" s="225" t="s">
        <v>38</v>
      </c>
      <c r="O149" s="226">
        <v>0.072999999999999995</v>
      </c>
      <c r="P149" s="226">
        <f>O149*H149</f>
        <v>59.021959999999993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29753.540000000001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29753.540000000001</v>
      </c>
      <c r="BL149" s="14" t="s">
        <v>288</v>
      </c>
      <c r="BM149" s="228" t="s">
        <v>814</v>
      </c>
    </row>
    <row r="150" s="2" customFormat="1" ht="21.75" customHeight="1">
      <c r="A150" s="29"/>
      <c r="B150" s="30"/>
      <c r="C150" s="217" t="s">
        <v>353</v>
      </c>
      <c r="D150" s="217" t="s">
        <v>284</v>
      </c>
      <c r="E150" s="218" t="s">
        <v>350</v>
      </c>
      <c r="F150" s="219" t="s">
        <v>351</v>
      </c>
      <c r="G150" s="220" t="s">
        <v>287</v>
      </c>
      <c r="H150" s="221">
        <v>357.392</v>
      </c>
      <c r="I150" s="222">
        <v>50.399999999999999</v>
      </c>
      <c r="J150" s="222">
        <f>ROUND(I150*H150,2)</f>
        <v>18012.560000000001</v>
      </c>
      <c r="K150" s="223"/>
      <c r="L150" s="35"/>
      <c r="M150" s="224" t="s">
        <v>1</v>
      </c>
      <c r="N150" s="225" t="s">
        <v>38</v>
      </c>
      <c r="O150" s="226">
        <v>0.075999999999999998</v>
      </c>
      <c r="P150" s="226">
        <f>O150*H150</f>
        <v>27.161791999999998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18012.560000000001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18012.560000000001</v>
      </c>
      <c r="BL150" s="14" t="s">
        <v>288</v>
      </c>
      <c r="BM150" s="228" t="s">
        <v>352</v>
      </c>
    </row>
    <row r="151" s="2" customFormat="1" ht="33" customHeight="1">
      <c r="A151" s="29"/>
      <c r="B151" s="30"/>
      <c r="C151" s="217" t="s">
        <v>358</v>
      </c>
      <c r="D151" s="217" t="s">
        <v>284</v>
      </c>
      <c r="E151" s="218" t="s">
        <v>354</v>
      </c>
      <c r="F151" s="219" t="s">
        <v>355</v>
      </c>
      <c r="G151" s="220" t="s">
        <v>356</v>
      </c>
      <c r="H151" s="221">
        <v>957.84699999999998</v>
      </c>
      <c r="I151" s="222">
        <v>387</v>
      </c>
      <c r="J151" s="222">
        <f>ROUND(I151*H151,2)</f>
        <v>370686.78999999998</v>
      </c>
      <c r="K151" s="223"/>
      <c r="L151" s="35"/>
      <c r="M151" s="224" t="s">
        <v>1</v>
      </c>
      <c r="N151" s="225" t="s">
        <v>38</v>
      </c>
      <c r="O151" s="226">
        <v>0.53800000000000003</v>
      </c>
      <c r="P151" s="226">
        <f>O151*H151</f>
        <v>515.321686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370686.78999999998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370686.78999999998</v>
      </c>
      <c r="BL151" s="14" t="s">
        <v>288</v>
      </c>
      <c r="BM151" s="228" t="s">
        <v>357</v>
      </c>
    </row>
    <row r="152" s="2" customFormat="1" ht="33" customHeight="1">
      <c r="A152" s="29"/>
      <c r="B152" s="30"/>
      <c r="C152" s="217" t="s">
        <v>362</v>
      </c>
      <c r="D152" s="217" t="s">
        <v>284</v>
      </c>
      <c r="E152" s="218" t="s">
        <v>359</v>
      </c>
      <c r="F152" s="219" t="s">
        <v>360</v>
      </c>
      <c r="G152" s="220" t="s">
        <v>356</v>
      </c>
      <c r="H152" s="221">
        <v>842.90499999999997</v>
      </c>
      <c r="I152" s="222">
        <v>516</v>
      </c>
      <c r="J152" s="222">
        <f>ROUND(I152*H152,2)</f>
        <v>434938.97999999998</v>
      </c>
      <c r="K152" s="223"/>
      <c r="L152" s="35"/>
      <c r="M152" s="224" t="s">
        <v>1</v>
      </c>
      <c r="N152" s="225" t="s">
        <v>38</v>
      </c>
      <c r="O152" s="226">
        <v>0.71599999999999997</v>
      </c>
      <c r="P152" s="226">
        <f>O152*H152</f>
        <v>603.51997999999992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434938.97999999998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434938.97999999998</v>
      </c>
      <c r="BL152" s="14" t="s">
        <v>288</v>
      </c>
      <c r="BM152" s="228" t="s">
        <v>361</v>
      </c>
    </row>
    <row r="153" s="2" customFormat="1" ht="33" customHeight="1">
      <c r="A153" s="29"/>
      <c r="B153" s="30"/>
      <c r="C153" s="217" t="s">
        <v>7</v>
      </c>
      <c r="D153" s="217" t="s">
        <v>284</v>
      </c>
      <c r="E153" s="218" t="s">
        <v>363</v>
      </c>
      <c r="F153" s="219" t="s">
        <v>364</v>
      </c>
      <c r="G153" s="220" t="s">
        <v>356</v>
      </c>
      <c r="H153" s="221">
        <v>95.784999999999997</v>
      </c>
      <c r="I153" s="222">
        <v>1260</v>
      </c>
      <c r="J153" s="222">
        <f>ROUND(I153*H153,2)</f>
        <v>120689.10000000001</v>
      </c>
      <c r="K153" s="223"/>
      <c r="L153" s="35"/>
      <c r="M153" s="224" t="s">
        <v>1</v>
      </c>
      <c r="N153" s="225" t="s">
        <v>38</v>
      </c>
      <c r="O153" s="226">
        <v>1.7549999999999999</v>
      </c>
      <c r="P153" s="226">
        <f>O153*H153</f>
        <v>168.10267499999998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120689.10000000001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120689.10000000001</v>
      </c>
      <c r="BL153" s="14" t="s">
        <v>288</v>
      </c>
      <c r="BM153" s="228" t="s">
        <v>365</v>
      </c>
    </row>
    <row r="154" s="2" customFormat="1" ht="33" customHeight="1">
      <c r="A154" s="29"/>
      <c r="B154" s="30"/>
      <c r="C154" s="217" t="s">
        <v>369</v>
      </c>
      <c r="D154" s="217" t="s">
        <v>284</v>
      </c>
      <c r="E154" s="218" t="s">
        <v>815</v>
      </c>
      <c r="F154" s="219" t="s">
        <v>816</v>
      </c>
      <c r="G154" s="220" t="s">
        <v>356</v>
      </c>
      <c r="H154" s="221">
        <v>201.37600000000001</v>
      </c>
      <c r="I154" s="222">
        <v>582</v>
      </c>
      <c r="J154" s="222">
        <f>ROUND(I154*H154,2)</f>
        <v>117200.83</v>
      </c>
      <c r="K154" s="223"/>
      <c r="L154" s="35"/>
      <c r="M154" s="224" t="s">
        <v>1</v>
      </c>
      <c r="N154" s="225" t="s">
        <v>38</v>
      </c>
      <c r="O154" s="226">
        <v>0.85299999999999998</v>
      </c>
      <c r="P154" s="226">
        <f>O154*H154</f>
        <v>171.77372800000001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117200.83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117200.83</v>
      </c>
      <c r="BL154" s="14" t="s">
        <v>288</v>
      </c>
      <c r="BM154" s="228" t="s">
        <v>817</v>
      </c>
    </row>
    <row r="155" s="2" customFormat="1" ht="33" customHeight="1">
      <c r="A155" s="29"/>
      <c r="B155" s="30"/>
      <c r="C155" s="217" t="s">
        <v>373</v>
      </c>
      <c r="D155" s="217" t="s">
        <v>284</v>
      </c>
      <c r="E155" s="218" t="s">
        <v>818</v>
      </c>
      <c r="F155" s="219" t="s">
        <v>819</v>
      </c>
      <c r="G155" s="220" t="s">
        <v>356</v>
      </c>
      <c r="H155" s="221">
        <v>114.113</v>
      </c>
      <c r="I155" s="222">
        <v>791</v>
      </c>
      <c r="J155" s="222">
        <f>ROUND(I155*H155,2)</f>
        <v>90263.380000000005</v>
      </c>
      <c r="K155" s="223"/>
      <c r="L155" s="35"/>
      <c r="M155" s="224" t="s">
        <v>1</v>
      </c>
      <c r="N155" s="225" t="s">
        <v>38</v>
      </c>
      <c r="O155" s="226">
        <v>1.1579999999999999</v>
      </c>
      <c r="P155" s="226">
        <f>O155*H155</f>
        <v>132.142854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90263.380000000005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90263.380000000005</v>
      </c>
      <c r="BL155" s="14" t="s">
        <v>288</v>
      </c>
      <c r="BM155" s="228" t="s">
        <v>820</v>
      </c>
    </row>
    <row r="156" s="2" customFormat="1" ht="33" customHeight="1">
      <c r="A156" s="29"/>
      <c r="B156" s="30"/>
      <c r="C156" s="217" t="s">
        <v>377</v>
      </c>
      <c r="D156" s="217" t="s">
        <v>284</v>
      </c>
      <c r="E156" s="218" t="s">
        <v>821</v>
      </c>
      <c r="F156" s="219" t="s">
        <v>822</v>
      </c>
      <c r="G156" s="220" t="s">
        <v>356</v>
      </c>
      <c r="H156" s="221">
        <v>16.780999999999999</v>
      </c>
      <c r="I156" s="222">
        <v>1950</v>
      </c>
      <c r="J156" s="222">
        <f>ROUND(I156*H156,2)</f>
        <v>32722.950000000001</v>
      </c>
      <c r="K156" s="223"/>
      <c r="L156" s="35"/>
      <c r="M156" s="224" t="s">
        <v>1</v>
      </c>
      <c r="N156" s="225" t="s">
        <v>38</v>
      </c>
      <c r="O156" s="226">
        <v>2.8580000000000001</v>
      </c>
      <c r="P156" s="226">
        <f>O156*H156</f>
        <v>47.960097999999995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32722.950000000001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32722.950000000001</v>
      </c>
      <c r="BL156" s="14" t="s">
        <v>288</v>
      </c>
      <c r="BM156" s="228" t="s">
        <v>823</v>
      </c>
    </row>
    <row r="157" s="2" customFormat="1" ht="33" customHeight="1">
      <c r="A157" s="29"/>
      <c r="B157" s="30"/>
      <c r="C157" s="217" t="s">
        <v>382</v>
      </c>
      <c r="D157" s="217" t="s">
        <v>284</v>
      </c>
      <c r="E157" s="218" t="s">
        <v>366</v>
      </c>
      <c r="F157" s="219" t="s">
        <v>367</v>
      </c>
      <c r="G157" s="220" t="s">
        <v>356</v>
      </c>
      <c r="H157" s="221">
        <v>22.513000000000002</v>
      </c>
      <c r="I157" s="222">
        <v>2970</v>
      </c>
      <c r="J157" s="222">
        <f>ROUND(I157*H157,2)</f>
        <v>66863.610000000001</v>
      </c>
      <c r="K157" s="223"/>
      <c r="L157" s="35"/>
      <c r="M157" s="224" t="s">
        <v>1</v>
      </c>
      <c r="N157" s="225" t="s">
        <v>38</v>
      </c>
      <c r="O157" s="226">
        <v>6.9489999999999998</v>
      </c>
      <c r="P157" s="226">
        <f>O157*H157</f>
        <v>156.442837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66863.610000000001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66863.610000000001</v>
      </c>
      <c r="BL157" s="14" t="s">
        <v>288</v>
      </c>
      <c r="BM157" s="228" t="s">
        <v>368</v>
      </c>
    </row>
    <row r="158" s="2" customFormat="1" ht="16.5" customHeight="1">
      <c r="A158" s="29"/>
      <c r="B158" s="30"/>
      <c r="C158" s="217" t="s">
        <v>386</v>
      </c>
      <c r="D158" s="217" t="s">
        <v>284</v>
      </c>
      <c r="E158" s="218" t="s">
        <v>370</v>
      </c>
      <c r="F158" s="219" t="s">
        <v>371</v>
      </c>
      <c r="G158" s="220" t="s">
        <v>356</v>
      </c>
      <c r="H158" s="221">
        <v>450.26400000000001</v>
      </c>
      <c r="I158" s="222">
        <v>509</v>
      </c>
      <c r="J158" s="222">
        <f>ROUND(I158*H158,2)</f>
        <v>229184.38000000001</v>
      </c>
      <c r="K158" s="223"/>
      <c r="L158" s="35"/>
      <c r="M158" s="224" t="s">
        <v>1</v>
      </c>
      <c r="N158" s="225" t="s">
        <v>38</v>
      </c>
      <c r="O158" s="226">
        <v>1.7629999999999999</v>
      </c>
      <c r="P158" s="226">
        <f>O158*H158</f>
        <v>793.81543199999999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229184.38000000001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229184.38000000001</v>
      </c>
      <c r="BL158" s="14" t="s">
        <v>288</v>
      </c>
      <c r="BM158" s="228" t="s">
        <v>372</v>
      </c>
    </row>
    <row r="159" s="2" customFormat="1" ht="21.75" customHeight="1">
      <c r="A159" s="29"/>
      <c r="B159" s="30"/>
      <c r="C159" s="217" t="s">
        <v>390</v>
      </c>
      <c r="D159" s="217" t="s">
        <v>284</v>
      </c>
      <c r="E159" s="218" t="s">
        <v>383</v>
      </c>
      <c r="F159" s="219" t="s">
        <v>384</v>
      </c>
      <c r="G159" s="220" t="s">
        <v>287</v>
      </c>
      <c r="H159" s="221">
        <v>3140.9409999999998</v>
      </c>
      <c r="I159" s="222">
        <v>251</v>
      </c>
      <c r="J159" s="222">
        <f>ROUND(I159*H159,2)</f>
        <v>788376.18999999994</v>
      </c>
      <c r="K159" s="223"/>
      <c r="L159" s="35"/>
      <c r="M159" s="224" t="s">
        <v>1</v>
      </c>
      <c r="N159" s="225" t="s">
        <v>38</v>
      </c>
      <c r="O159" s="226">
        <v>0.45800000000000002</v>
      </c>
      <c r="P159" s="226">
        <f>O159*H159</f>
        <v>1438.550978</v>
      </c>
      <c r="Q159" s="226">
        <v>0.0020100000000000001</v>
      </c>
      <c r="R159" s="226">
        <f>Q159*H159</f>
        <v>6.3132914099999997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788376.18999999994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788376.18999999994</v>
      </c>
      <c r="BL159" s="14" t="s">
        <v>288</v>
      </c>
      <c r="BM159" s="228" t="s">
        <v>385</v>
      </c>
    </row>
    <row r="160" s="2" customFormat="1" ht="21.75" customHeight="1">
      <c r="A160" s="29"/>
      <c r="B160" s="30"/>
      <c r="C160" s="217" t="s">
        <v>394</v>
      </c>
      <c r="D160" s="217" t="s">
        <v>284</v>
      </c>
      <c r="E160" s="218" t="s">
        <v>387</v>
      </c>
      <c r="F160" s="219" t="s">
        <v>388</v>
      </c>
      <c r="G160" s="220" t="s">
        <v>287</v>
      </c>
      <c r="H160" s="221">
        <v>3140.9409999999998</v>
      </c>
      <c r="I160" s="222">
        <v>76.200000000000003</v>
      </c>
      <c r="J160" s="222">
        <f>ROUND(I160*H160,2)</f>
        <v>239339.70000000001</v>
      </c>
      <c r="K160" s="223"/>
      <c r="L160" s="35"/>
      <c r="M160" s="224" t="s">
        <v>1</v>
      </c>
      <c r="N160" s="225" t="s">
        <v>38</v>
      </c>
      <c r="O160" s="226">
        <v>0.218</v>
      </c>
      <c r="P160" s="226">
        <f>O160*H160</f>
        <v>684.7251379999999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239339.70000000001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239339.70000000001</v>
      </c>
      <c r="BL160" s="14" t="s">
        <v>288</v>
      </c>
      <c r="BM160" s="228" t="s">
        <v>389</v>
      </c>
    </row>
    <row r="161" s="2" customFormat="1" ht="21.75" customHeight="1">
      <c r="A161" s="29"/>
      <c r="B161" s="30"/>
      <c r="C161" s="217" t="s">
        <v>398</v>
      </c>
      <c r="D161" s="217" t="s">
        <v>284</v>
      </c>
      <c r="E161" s="218" t="s">
        <v>824</v>
      </c>
      <c r="F161" s="219" t="s">
        <v>825</v>
      </c>
      <c r="G161" s="220" t="s">
        <v>501</v>
      </c>
      <c r="H161" s="221">
        <v>2</v>
      </c>
      <c r="I161" s="222">
        <v>150</v>
      </c>
      <c r="J161" s="222">
        <f>ROUND(I161*H161,2)</f>
        <v>300</v>
      </c>
      <c r="K161" s="223"/>
      <c r="L161" s="35"/>
      <c r="M161" s="224" t="s">
        <v>1</v>
      </c>
      <c r="N161" s="225" t="s">
        <v>38</v>
      </c>
      <c r="O161" s="226">
        <v>0.314</v>
      </c>
      <c r="P161" s="226">
        <f>O161*H161</f>
        <v>0.628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300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300</v>
      </c>
      <c r="BL161" s="14" t="s">
        <v>288</v>
      </c>
      <c r="BM161" s="228" t="s">
        <v>826</v>
      </c>
    </row>
    <row r="162" s="2" customFormat="1" ht="21.75" customHeight="1">
      <c r="A162" s="29"/>
      <c r="B162" s="30"/>
      <c r="C162" s="217" t="s">
        <v>402</v>
      </c>
      <c r="D162" s="217" t="s">
        <v>284</v>
      </c>
      <c r="E162" s="218" t="s">
        <v>827</v>
      </c>
      <c r="F162" s="219" t="s">
        <v>828</v>
      </c>
      <c r="G162" s="220" t="s">
        <v>501</v>
      </c>
      <c r="H162" s="221">
        <v>2</v>
      </c>
      <c r="I162" s="222">
        <v>872</v>
      </c>
      <c r="J162" s="222">
        <f>ROUND(I162*H162,2)</f>
        <v>1744</v>
      </c>
      <c r="K162" s="223"/>
      <c r="L162" s="35"/>
      <c r="M162" s="224" t="s">
        <v>1</v>
      </c>
      <c r="N162" s="225" t="s">
        <v>38</v>
      </c>
      <c r="O162" s="226">
        <v>1.24</v>
      </c>
      <c r="P162" s="226">
        <f>O162*H162</f>
        <v>2.48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1744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1744</v>
      </c>
      <c r="BL162" s="14" t="s">
        <v>288</v>
      </c>
      <c r="BM162" s="228" t="s">
        <v>829</v>
      </c>
    </row>
    <row r="163" s="2" customFormat="1" ht="21.75" customHeight="1">
      <c r="A163" s="29"/>
      <c r="B163" s="30"/>
      <c r="C163" s="217" t="s">
        <v>406</v>
      </c>
      <c r="D163" s="217" t="s">
        <v>284</v>
      </c>
      <c r="E163" s="218" t="s">
        <v>830</v>
      </c>
      <c r="F163" s="219" t="s">
        <v>831</v>
      </c>
      <c r="G163" s="220" t="s">
        <v>501</v>
      </c>
      <c r="H163" s="221">
        <v>2</v>
      </c>
      <c r="I163" s="222">
        <v>327</v>
      </c>
      <c r="J163" s="222">
        <f>ROUND(I163*H163,2)</f>
        <v>654</v>
      </c>
      <c r="K163" s="223"/>
      <c r="L163" s="35"/>
      <c r="M163" s="224" t="s">
        <v>1</v>
      </c>
      <c r="N163" s="225" t="s">
        <v>38</v>
      </c>
      <c r="O163" s="226">
        <v>0.44400000000000001</v>
      </c>
      <c r="P163" s="226">
        <f>O163*H163</f>
        <v>0.88800000000000001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654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654</v>
      </c>
      <c r="BL163" s="14" t="s">
        <v>288</v>
      </c>
      <c r="BM163" s="228" t="s">
        <v>832</v>
      </c>
    </row>
    <row r="164" s="2" customFormat="1" ht="21.75" customHeight="1">
      <c r="A164" s="29"/>
      <c r="B164" s="30"/>
      <c r="C164" s="217" t="s">
        <v>410</v>
      </c>
      <c r="D164" s="217" t="s">
        <v>284</v>
      </c>
      <c r="E164" s="218" t="s">
        <v>833</v>
      </c>
      <c r="F164" s="219" t="s">
        <v>834</v>
      </c>
      <c r="G164" s="220" t="s">
        <v>501</v>
      </c>
      <c r="H164" s="221">
        <v>2</v>
      </c>
      <c r="I164" s="222">
        <v>5.4400000000000004</v>
      </c>
      <c r="J164" s="222">
        <f>ROUND(I164*H164,2)</f>
        <v>10.880000000000001</v>
      </c>
      <c r="K164" s="223"/>
      <c r="L164" s="35"/>
      <c r="M164" s="224" t="s">
        <v>1</v>
      </c>
      <c r="N164" s="225" t="s">
        <v>38</v>
      </c>
      <c r="O164" s="226">
        <v>0.0030000000000000001</v>
      </c>
      <c r="P164" s="226">
        <f>O164*H164</f>
        <v>0.0060000000000000001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10.880000000000001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10.880000000000001</v>
      </c>
      <c r="BL164" s="14" t="s">
        <v>288</v>
      </c>
      <c r="BM164" s="228" t="s">
        <v>835</v>
      </c>
    </row>
    <row r="165" s="2" customFormat="1" ht="33" customHeight="1">
      <c r="A165" s="29"/>
      <c r="B165" s="30"/>
      <c r="C165" s="217" t="s">
        <v>414</v>
      </c>
      <c r="D165" s="217" t="s">
        <v>284</v>
      </c>
      <c r="E165" s="218" t="s">
        <v>836</v>
      </c>
      <c r="F165" s="219" t="s">
        <v>837</v>
      </c>
      <c r="G165" s="220" t="s">
        <v>501</v>
      </c>
      <c r="H165" s="221">
        <v>2</v>
      </c>
      <c r="I165" s="222">
        <v>11.800000000000001</v>
      </c>
      <c r="J165" s="222">
        <f>ROUND(I165*H165,2)</f>
        <v>23.600000000000001</v>
      </c>
      <c r="K165" s="223"/>
      <c r="L165" s="35"/>
      <c r="M165" s="224" t="s">
        <v>1</v>
      </c>
      <c r="N165" s="225" t="s">
        <v>38</v>
      </c>
      <c r="O165" s="226">
        <v>0.0030000000000000001</v>
      </c>
      <c r="P165" s="226">
        <f>O165*H165</f>
        <v>0.0060000000000000001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23.600000000000001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23.600000000000001</v>
      </c>
      <c r="BL165" s="14" t="s">
        <v>288</v>
      </c>
      <c r="BM165" s="228" t="s">
        <v>838</v>
      </c>
    </row>
    <row r="166" s="2" customFormat="1" ht="21.75" customHeight="1">
      <c r="A166" s="29"/>
      <c r="B166" s="30"/>
      <c r="C166" s="217" t="s">
        <v>418</v>
      </c>
      <c r="D166" s="217" t="s">
        <v>284</v>
      </c>
      <c r="E166" s="218" t="s">
        <v>839</v>
      </c>
      <c r="F166" s="219" t="s">
        <v>840</v>
      </c>
      <c r="G166" s="220" t="s">
        <v>501</v>
      </c>
      <c r="H166" s="221">
        <v>2</v>
      </c>
      <c r="I166" s="222">
        <v>6.7599999999999998</v>
      </c>
      <c r="J166" s="222">
        <f>ROUND(I166*H166,2)</f>
        <v>13.52</v>
      </c>
      <c r="K166" s="223"/>
      <c r="L166" s="35"/>
      <c r="M166" s="224" t="s">
        <v>1</v>
      </c>
      <c r="N166" s="225" t="s">
        <v>38</v>
      </c>
      <c r="O166" s="226">
        <v>0.002</v>
      </c>
      <c r="P166" s="226">
        <f>O166*H166</f>
        <v>0.0040000000000000001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13.52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13.52</v>
      </c>
      <c r="BL166" s="14" t="s">
        <v>288</v>
      </c>
      <c r="BM166" s="228" t="s">
        <v>841</v>
      </c>
    </row>
    <row r="167" s="2" customFormat="1" ht="33" customHeight="1">
      <c r="A167" s="29"/>
      <c r="B167" s="30"/>
      <c r="C167" s="217" t="s">
        <v>422</v>
      </c>
      <c r="D167" s="217" t="s">
        <v>284</v>
      </c>
      <c r="E167" s="218" t="s">
        <v>391</v>
      </c>
      <c r="F167" s="219" t="s">
        <v>392</v>
      </c>
      <c r="G167" s="220" t="s">
        <v>356</v>
      </c>
      <c r="H167" s="221">
        <v>142.95599999999999</v>
      </c>
      <c r="I167" s="222">
        <v>71.200000000000003</v>
      </c>
      <c r="J167" s="222">
        <f>ROUND(I167*H167,2)</f>
        <v>10178.469999999999</v>
      </c>
      <c r="K167" s="223"/>
      <c r="L167" s="35"/>
      <c r="M167" s="224" t="s">
        <v>1</v>
      </c>
      <c r="N167" s="225" t="s">
        <v>38</v>
      </c>
      <c r="O167" s="226">
        <v>0.043999999999999997</v>
      </c>
      <c r="P167" s="226">
        <f>O167*H167</f>
        <v>6.2900639999999992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10178.469999999999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10178.469999999999</v>
      </c>
      <c r="BL167" s="14" t="s">
        <v>288</v>
      </c>
      <c r="BM167" s="228" t="s">
        <v>393</v>
      </c>
    </row>
    <row r="168" s="2" customFormat="1" ht="33" customHeight="1">
      <c r="A168" s="29"/>
      <c r="B168" s="30"/>
      <c r="C168" s="217" t="s">
        <v>426</v>
      </c>
      <c r="D168" s="217" t="s">
        <v>284</v>
      </c>
      <c r="E168" s="218" t="s">
        <v>395</v>
      </c>
      <c r="F168" s="219" t="s">
        <v>396</v>
      </c>
      <c r="G168" s="220" t="s">
        <v>356</v>
      </c>
      <c r="H168" s="221">
        <v>2712.4050000000002</v>
      </c>
      <c r="I168" s="222">
        <v>100</v>
      </c>
      <c r="J168" s="222">
        <f>ROUND(I168*H168,2)</f>
        <v>271240.5</v>
      </c>
      <c r="K168" s="223"/>
      <c r="L168" s="35"/>
      <c r="M168" s="224" t="s">
        <v>1</v>
      </c>
      <c r="N168" s="225" t="s">
        <v>38</v>
      </c>
      <c r="O168" s="226">
        <v>0.050000000000000003</v>
      </c>
      <c r="P168" s="226">
        <f>O168*H168</f>
        <v>135.62025000000003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271240.5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271240.5</v>
      </c>
      <c r="BL168" s="14" t="s">
        <v>288</v>
      </c>
      <c r="BM168" s="228" t="s">
        <v>397</v>
      </c>
    </row>
    <row r="169" s="2" customFormat="1" ht="33" customHeight="1">
      <c r="A169" s="29"/>
      <c r="B169" s="30"/>
      <c r="C169" s="217" t="s">
        <v>431</v>
      </c>
      <c r="D169" s="217" t="s">
        <v>284</v>
      </c>
      <c r="E169" s="218" t="s">
        <v>399</v>
      </c>
      <c r="F169" s="219" t="s">
        <v>400</v>
      </c>
      <c r="G169" s="220" t="s">
        <v>356</v>
      </c>
      <c r="H169" s="221">
        <v>1481.1089999999999</v>
      </c>
      <c r="I169" s="222">
        <v>115</v>
      </c>
      <c r="J169" s="222">
        <f>ROUND(I169*H169,2)</f>
        <v>170327.54000000001</v>
      </c>
      <c r="K169" s="223"/>
      <c r="L169" s="35"/>
      <c r="M169" s="224" t="s">
        <v>1</v>
      </c>
      <c r="N169" s="225" t="s">
        <v>38</v>
      </c>
      <c r="O169" s="226">
        <v>0.057000000000000002</v>
      </c>
      <c r="P169" s="226">
        <f>O169*H169</f>
        <v>84.423213000000004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170327.54000000001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170327.54000000001</v>
      </c>
      <c r="BL169" s="14" t="s">
        <v>288</v>
      </c>
      <c r="BM169" s="228" t="s">
        <v>401</v>
      </c>
    </row>
    <row r="170" s="2" customFormat="1" ht="33" customHeight="1">
      <c r="A170" s="29"/>
      <c r="B170" s="30"/>
      <c r="C170" s="217" t="s">
        <v>435</v>
      </c>
      <c r="D170" s="217" t="s">
        <v>284</v>
      </c>
      <c r="E170" s="218" t="s">
        <v>403</v>
      </c>
      <c r="F170" s="219" t="s">
        <v>404</v>
      </c>
      <c r="G170" s="220" t="s">
        <v>356</v>
      </c>
      <c r="H170" s="221">
        <v>22.513000000000002</v>
      </c>
      <c r="I170" s="222">
        <v>132</v>
      </c>
      <c r="J170" s="222">
        <f>ROUND(I170*H170,2)</f>
        <v>2971.7199999999998</v>
      </c>
      <c r="K170" s="223"/>
      <c r="L170" s="35"/>
      <c r="M170" s="224" t="s">
        <v>1</v>
      </c>
      <c r="N170" s="225" t="s">
        <v>38</v>
      </c>
      <c r="O170" s="226">
        <v>0.064000000000000001</v>
      </c>
      <c r="P170" s="226">
        <f>O170*H170</f>
        <v>1.4408320000000001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2971.7199999999998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2971.7199999999998</v>
      </c>
      <c r="BL170" s="14" t="s">
        <v>288</v>
      </c>
      <c r="BM170" s="228" t="s">
        <v>405</v>
      </c>
    </row>
    <row r="171" s="2" customFormat="1" ht="21.75" customHeight="1">
      <c r="A171" s="29"/>
      <c r="B171" s="30"/>
      <c r="C171" s="217" t="s">
        <v>439</v>
      </c>
      <c r="D171" s="217" t="s">
        <v>284</v>
      </c>
      <c r="E171" s="218" t="s">
        <v>407</v>
      </c>
      <c r="F171" s="219" t="s">
        <v>408</v>
      </c>
      <c r="G171" s="220" t="s">
        <v>356</v>
      </c>
      <c r="H171" s="221">
        <v>1823.6579999999999</v>
      </c>
      <c r="I171" s="222">
        <v>45.5</v>
      </c>
      <c r="J171" s="222">
        <f>ROUND(I171*H171,2)</f>
        <v>82976.440000000002</v>
      </c>
      <c r="K171" s="223"/>
      <c r="L171" s="35"/>
      <c r="M171" s="224" t="s">
        <v>1</v>
      </c>
      <c r="N171" s="225" t="s">
        <v>38</v>
      </c>
      <c r="O171" s="226">
        <v>0.071999999999999995</v>
      </c>
      <c r="P171" s="226">
        <f>O171*H171</f>
        <v>131.30337599999999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82976.440000000002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82976.440000000002</v>
      </c>
      <c r="BL171" s="14" t="s">
        <v>288</v>
      </c>
      <c r="BM171" s="228" t="s">
        <v>409</v>
      </c>
    </row>
    <row r="172" s="2" customFormat="1" ht="21.75" customHeight="1">
      <c r="A172" s="29"/>
      <c r="B172" s="30"/>
      <c r="C172" s="217" t="s">
        <v>443</v>
      </c>
      <c r="D172" s="217" t="s">
        <v>284</v>
      </c>
      <c r="E172" s="218" t="s">
        <v>411</v>
      </c>
      <c r="F172" s="219" t="s">
        <v>412</v>
      </c>
      <c r="G172" s="220" t="s">
        <v>356</v>
      </c>
      <c r="H172" s="221">
        <v>1069.5840000000001</v>
      </c>
      <c r="I172" s="222">
        <v>60.700000000000003</v>
      </c>
      <c r="J172" s="222">
        <f>ROUND(I172*H172,2)</f>
        <v>64923.75</v>
      </c>
      <c r="K172" s="223"/>
      <c r="L172" s="35"/>
      <c r="M172" s="224" t="s">
        <v>1</v>
      </c>
      <c r="N172" s="225" t="s">
        <v>38</v>
      </c>
      <c r="O172" s="226">
        <v>0.096000000000000002</v>
      </c>
      <c r="P172" s="226">
        <f>O172*H172</f>
        <v>102.680064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64923.75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64923.75</v>
      </c>
      <c r="BL172" s="14" t="s">
        <v>288</v>
      </c>
      <c r="BM172" s="228" t="s">
        <v>413</v>
      </c>
    </row>
    <row r="173" s="2" customFormat="1" ht="21.75" customHeight="1">
      <c r="A173" s="29"/>
      <c r="B173" s="30"/>
      <c r="C173" s="217" t="s">
        <v>447</v>
      </c>
      <c r="D173" s="217" t="s">
        <v>284</v>
      </c>
      <c r="E173" s="218" t="s">
        <v>415</v>
      </c>
      <c r="F173" s="219" t="s">
        <v>416</v>
      </c>
      <c r="G173" s="220" t="s">
        <v>356</v>
      </c>
      <c r="H173" s="221">
        <v>22.513000000000002</v>
      </c>
      <c r="I173" s="222">
        <v>75.299999999999997</v>
      </c>
      <c r="J173" s="222">
        <f>ROUND(I173*H173,2)</f>
        <v>1695.23</v>
      </c>
      <c r="K173" s="223"/>
      <c r="L173" s="35"/>
      <c r="M173" s="224" t="s">
        <v>1</v>
      </c>
      <c r="N173" s="225" t="s">
        <v>38</v>
      </c>
      <c r="O173" s="226">
        <v>0.119</v>
      </c>
      <c r="P173" s="226">
        <f>O173*H173</f>
        <v>2.6790470000000002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1695.23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1695.23</v>
      </c>
      <c r="BL173" s="14" t="s">
        <v>288</v>
      </c>
      <c r="BM173" s="228" t="s">
        <v>417</v>
      </c>
    </row>
    <row r="174" s="2" customFormat="1" ht="16.5" customHeight="1">
      <c r="A174" s="29"/>
      <c r="B174" s="30"/>
      <c r="C174" s="217" t="s">
        <v>451</v>
      </c>
      <c r="D174" s="217" t="s">
        <v>284</v>
      </c>
      <c r="E174" s="218" t="s">
        <v>419</v>
      </c>
      <c r="F174" s="219" t="s">
        <v>420</v>
      </c>
      <c r="G174" s="220" t="s">
        <v>356</v>
      </c>
      <c r="H174" s="221">
        <v>2322.7979999999998</v>
      </c>
      <c r="I174" s="222">
        <v>18.5</v>
      </c>
      <c r="J174" s="222">
        <f>ROUND(I174*H174,2)</f>
        <v>42971.760000000002</v>
      </c>
      <c r="K174" s="223"/>
      <c r="L174" s="35"/>
      <c r="M174" s="224" t="s">
        <v>1</v>
      </c>
      <c r="N174" s="225" t="s">
        <v>38</v>
      </c>
      <c r="O174" s="226">
        <v>0.0089999999999999993</v>
      </c>
      <c r="P174" s="226">
        <f>O174*H174</f>
        <v>20.905181999999996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42971.760000000002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42971.760000000002</v>
      </c>
      <c r="BL174" s="14" t="s">
        <v>288</v>
      </c>
      <c r="BM174" s="228" t="s">
        <v>421</v>
      </c>
    </row>
    <row r="175" s="2" customFormat="1" ht="21.75" customHeight="1">
      <c r="A175" s="29"/>
      <c r="B175" s="30"/>
      <c r="C175" s="217" t="s">
        <v>455</v>
      </c>
      <c r="D175" s="217" t="s">
        <v>284</v>
      </c>
      <c r="E175" s="218" t="s">
        <v>423</v>
      </c>
      <c r="F175" s="219" t="s">
        <v>424</v>
      </c>
      <c r="G175" s="220" t="s">
        <v>356</v>
      </c>
      <c r="H175" s="221">
        <v>493.935</v>
      </c>
      <c r="I175" s="222">
        <v>195</v>
      </c>
      <c r="J175" s="222">
        <f>ROUND(I175*H175,2)</f>
        <v>96317.330000000002</v>
      </c>
      <c r="K175" s="223"/>
      <c r="L175" s="35"/>
      <c r="M175" s="224" t="s">
        <v>1</v>
      </c>
      <c r="N175" s="225" t="s">
        <v>38</v>
      </c>
      <c r="O175" s="226">
        <v>0.435</v>
      </c>
      <c r="P175" s="226">
        <f>O175*H175</f>
        <v>214.86172500000001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96317.330000000002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96317.330000000002</v>
      </c>
      <c r="BL175" s="14" t="s">
        <v>288</v>
      </c>
      <c r="BM175" s="228" t="s">
        <v>425</v>
      </c>
    </row>
    <row r="176" s="2" customFormat="1" ht="16.5" customHeight="1">
      <c r="A176" s="29"/>
      <c r="B176" s="30"/>
      <c r="C176" s="230" t="s">
        <v>459</v>
      </c>
      <c r="D176" s="230" t="s">
        <v>378</v>
      </c>
      <c r="E176" s="231" t="s">
        <v>427</v>
      </c>
      <c r="F176" s="232" t="s">
        <v>428</v>
      </c>
      <c r="G176" s="233" t="s">
        <v>429</v>
      </c>
      <c r="H176" s="234">
        <v>889.08299999999997</v>
      </c>
      <c r="I176" s="235">
        <v>349</v>
      </c>
      <c r="J176" s="235">
        <f>ROUND(I176*H176,2)</f>
        <v>310289.96999999997</v>
      </c>
      <c r="K176" s="236"/>
      <c r="L176" s="237"/>
      <c r="M176" s="238" t="s">
        <v>1</v>
      </c>
      <c r="N176" s="239" t="s">
        <v>38</v>
      </c>
      <c r="O176" s="226">
        <v>0</v>
      </c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311</v>
      </c>
      <c r="AT176" s="228" t="s">
        <v>378</v>
      </c>
      <c r="AU176" s="228" t="s">
        <v>82</v>
      </c>
      <c r="AY176" s="14" t="s">
        <v>282</v>
      </c>
      <c r="BE176" s="229">
        <f>IF(N176="základní",J176,0)</f>
        <v>310289.96999999997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310289.96999999997</v>
      </c>
      <c r="BL176" s="14" t="s">
        <v>288</v>
      </c>
      <c r="BM176" s="228" t="s">
        <v>430</v>
      </c>
    </row>
    <row r="177" s="2" customFormat="1" ht="21.75" customHeight="1">
      <c r="A177" s="29"/>
      <c r="B177" s="30"/>
      <c r="C177" s="217" t="s">
        <v>463</v>
      </c>
      <c r="D177" s="217" t="s">
        <v>284</v>
      </c>
      <c r="E177" s="218" t="s">
        <v>432</v>
      </c>
      <c r="F177" s="219" t="s">
        <v>433</v>
      </c>
      <c r="G177" s="220" t="s">
        <v>356</v>
      </c>
      <c r="H177" s="221">
        <v>1371.75</v>
      </c>
      <c r="I177" s="222">
        <v>133</v>
      </c>
      <c r="J177" s="222">
        <f>ROUND(I177*H177,2)</f>
        <v>182442.75</v>
      </c>
      <c r="K177" s="223"/>
      <c r="L177" s="35"/>
      <c r="M177" s="224" t="s">
        <v>1</v>
      </c>
      <c r="N177" s="225" t="s">
        <v>38</v>
      </c>
      <c r="O177" s="226">
        <v>0.32800000000000001</v>
      </c>
      <c r="P177" s="226">
        <f>O177*H177</f>
        <v>449.93400000000003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182442.75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182442.75</v>
      </c>
      <c r="BL177" s="14" t="s">
        <v>288</v>
      </c>
      <c r="BM177" s="228" t="s">
        <v>434</v>
      </c>
    </row>
    <row r="178" s="2" customFormat="1" ht="33" customHeight="1">
      <c r="A178" s="29"/>
      <c r="B178" s="30"/>
      <c r="C178" s="217" t="s">
        <v>467</v>
      </c>
      <c r="D178" s="217" t="s">
        <v>284</v>
      </c>
      <c r="E178" s="218" t="s">
        <v>440</v>
      </c>
      <c r="F178" s="219" t="s">
        <v>441</v>
      </c>
      <c r="G178" s="220" t="s">
        <v>356</v>
      </c>
      <c r="H178" s="221">
        <v>198.99799999999999</v>
      </c>
      <c r="I178" s="222">
        <v>256</v>
      </c>
      <c r="J178" s="222">
        <f>ROUND(I178*H178,2)</f>
        <v>50943.489999999998</v>
      </c>
      <c r="K178" s="223"/>
      <c r="L178" s="35"/>
      <c r="M178" s="224" t="s">
        <v>1</v>
      </c>
      <c r="N178" s="225" t="s">
        <v>38</v>
      </c>
      <c r="O178" s="226">
        <v>0.086999999999999994</v>
      </c>
      <c r="P178" s="226">
        <f>O178*H178</f>
        <v>17.312825999999998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50943.489999999998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50943.489999999998</v>
      </c>
      <c r="BL178" s="14" t="s">
        <v>288</v>
      </c>
      <c r="BM178" s="228" t="s">
        <v>442</v>
      </c>
    </row>
    <row r="179" s="2" customFormat="1" ht="33" customHeight="1">
      <c r="A179" s="29"/>
      <c r="B179" s="30"/>
      <c r="C179" s="217" t="s">
        <v>471</v>
      </c>
      <c r="D179" s="217" t="s">
        <v>284</v>
      </c>
      <c r="E179" s="218" t="s">
        <v>444</v>
      </c>
      <c r="F179" s="219" t="s">
        <v>445</v>
      </c>
      <c r="G179" s="220" t="s">
        <v>356</v>
      </c>
      <c r="H179" s="221">
        <v>1989.98</v>
      </c>
      <c r="I179" s="222">
        <v>19.399999999999999</v>
      </c>
      <c r="J179" s="222">
        <f>ROUND(I179*H179,2)</f>
        <v>38605.610000000001</v>
      </c>
      <c r="K179" s="223"/>
      <c r="L179" s="35"/>
      <c r="M179" s="224" t="s">
        <v>1</v>
      </c>
      <c r="N179" s="225" t="s">
        <v>38</v>
      </c>
      <c r="O179" s="226">
        <v>0.0050000000000000001</v>
      </c>
      <c r="P179" s="226">
        <f>O179*H179</f>
        <v>9.9498999999999995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38605.610000000001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38605.610000000001</v>
      </c>
      <c r="BL179" s="14" t="s">
        <v>288</v>
      </c>
      <c r="BM179" s="228" t="s">
        <v>446</v>
      </c>
    </row>
    <row r="180" s="2" customFormat="1" ht="33" customHeight="1">
      <c r="A180" s="29"/>
      <c r="B180" s="30"/>
      <c r="C180" s="217" t="s">
        <v>475</v>
      </c>
      <c r="D180" s="217" t="s">
        <v>284</v>
      </c>
      <c r="E180" s="218" t="s">
        <v>448</v>
      </c>
      <c r="F180" s="219" t="s">
        <v>449</v>
      </c>
      <c r="G180" s="220" t="s">
        <v>356</v>
      </c>
      <c r="H180" s="221">
        <v>658.05899999999997</v>
      </c>
      <c r="I180" s="222">
        <v>296</v>
      </c>
      <c r="J180" s="222">
        <f>ROUND(I180*H180,2)</f>
        <v>194785.45999999999</v>
      </c>
      <c r="K180" s="223"/>
      <c r="L180" s="35"/>
      <c r="M180" s="224" t="s">
        <v>1</v>
      </c>
      <c r="N180" s="225" t="s">
        <v>38</v>
      </c>
      <c r="O180" s="226">
        <v>0.099000000000000005</v>
      </c>
      <c r="P180" s="226">
        <f>O180*H180</f>
        <v>65.147841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194785.45999999999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194785.45999999999</v>
      </c>
      <c r="BL180" s="14" t="s">
        <v>288</v>
      </c>
      <c r="BM180" s="228" t="s">
        <v>450</v>
      </c>
    </row>
    <row r="181" s="2" customFormat="1" ht="33" customHeight="1">
      <c r="A181" s="29"/>
      <c r="B181" s="30"/>
      <c r="C181" s="217" t="s">
        <v>479</v>
      </c>
      <c r="D181" s="217" t="s">
        <v>284</v>
      </c>
      <c r="E181" s="218" t="s">
        <v>452</v>
      </c>
      <c r="F181" s="219" t="s">
        <v>453</v>
      </c>
      <c r="G181" s="220" t="s">
        <v>356</v>
      </c>
      <c r="H181" s="221">
        <v>6580.5900000000001</v>
      </c>
      <c r="I181" s="222">
        <v>22.800000000000001</v>
      </c>
      <c r="J181" s="222">
        <f>ROUND(I181*H181,2)</f>
        <v>150037.45000000001</v>
      </c>
      <c r="K181" s="223"/>
      <c r="L181" s="35"/>
      <c r="M181" s="224" t="s">
        <v>1</v>
      </c>
      <c r="N181" s="225" t="s">
        <v>38</v>
      </c>
      <c r="O181" s="226">
        <v>0.0060000000000000001</v>
      </c>
      <c r="P181" s="226">
        <f>O181*H181</f>
        <v>39.483540000000005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150037.45000000001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150037.45000000001</v>
      </c>
      <c r="BL181" s="14" t="s">
        <v>288</v>
      </c>
      <c r="BM181" s="228" t="s">
        <v>454</v>
      </c>
    </row>
    <row r="182" s="2" customFormat="1" ht="33" customHeight="1">
      <c r="A182" s="29"/>
      <c r="B182" s="30"/>
      <c r="C182" s="217" t="s">
        <v>483</v>
      </c>
      <c r="D182" s="217" t="s">
        <v>284</v>
      </c>
      <c r="E182" s="218" t="s">
        <v>456</v>
      </c>
      <c r="F182" s="219" t="s">
        <v>457</v>
      </c>
      <c r="G182" s="220" t="s">
        <v>356</v>
      </c>
      <c r="H182" s="221">
        <v>22.513000000000002</v>
      </c>
      <c r="I182" s="222">
        <v>336</v>
      </c>
      <c r="J182" s="222">
        <f>ROUND(I182*H182,2)</f>
        <v>7564.3699999999999</v>
      </c>
      <c r="K182" s="223"/>
      <c r="L182" s="35"/>
      <c r="M182" s="224" t="s">
        <v>1</v>
      </c>
      <c r="N182" s="225" t="s">
        <v>38</v>
      </c>
      <c r="O182" s="226">
        <v>0.113</v>
      </c>
      <c r="P182" s="226">
        <f>O182*H182</f>
        <v>2.5439690000000001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7564.3699999999999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7564.3699999999999</v>
      </c>
      <c r="BL182" s="14" t="s">
        <v>288</v>
      </c>
      <c r="BM182" s="228" t="s">
        <v>458</v>
      </c>
    </row>
    <row r="183" s="2" customFormat="1" ht="33" customHeight="1">
      <c r="A183" s="29"/>
      <c r="B183" s="30"/>
      <c r="C183" s="217" t="s">
        <v>489</v>
      </c>
      <c r="D183" s="217" t="s">
        <v>284</v>
      </c>
      <c r="E183" s="218" t="s">
        <v>460</v>
      </c>
      <c r="F183" s="219" t="s">
        <v>461</v>
      </c>
      <c r="G183" s="220" t="s">
        <v>356</v>
      </c>
      <c r="H183" s="221">
        <v>225.13</v>
      </c>
      <c r="I183" s="222">
        <v>25.399999999999999</v>
      </c>
      <c r="J183" s="222">
        <f>ROUND(I183*H183,2)</f>
        <v>5718.3000000000002</v>
      </c>
      <c r="K183" s="223"/>
      <c r="L183" s="35"/>
      <c r="M183" s="224" t="s">
        <v>1</v>
      </c>
      <c r="N183" s="225" t="s">
        <v>38</v>
      </c>
      <c r="O183" s="226">
        <v>0.0060000000000000001</v>
      </c>
      <c r="P183" s="226">
        <f>O183*H183</f>
        <v>1.3507800000000001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5718.3000000000002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5718.3000000000002</v>
      </c>
      <c r="BL183" s="14" t="s">
        <v>288</v>
      </c>
      <c r="BM183" s="228" t="s">
        <v>462</v>
      </c>
    </row>
    <row r="184" s="2" customFormat="1" ht="33" customHeight="1">
      <c r="A184" s="29"/>
      <c r="B184" s="30"/>
      <c r="C184" s="217" t="s">
        <v>493</v>
      </c>
      <c r="D184" s="217" t="s">
        <v>284</v>
      </c>
      <c r="E184" s="218" t="s">
        <v>464</v>
      </c>
      <c r="F184" s="219" t="s">
        <v>465</v>
      </c>
      <c r="G184" s="220" t="s">
        <v>429</v>
      </c>
      <c r="H184" s="221">
        <v>1495.269</v>
      </c>
      <c r="I184" s="222">
        <v>253</v>
      </c>
      <c r="J184" s="222">
        <f>ROUND(I184*H184,2)</f>
        <v>378303.06</v>
      </c>
      <c r="K184" s="223"/>
      <c r="L184" s="35"/>
      <c r="M184" s="224" t="s">
        <v>1</v>
      </c>
      <c r="N184" s="225" t="s">
        <v>38</v>
      </c>
      <c r="O184" s="226">
        <v>0</v>
      </c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378303.06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378303.06</v>
      </c>
      <c r="BL184" s="14" t="s">
        <v>288</v>
      </c>
      <c r="BM184" s="228" t="s">
        <v>466</v>
      </c>
    </row>
    <row r="185" s="2" customFormat="1" ht="21.75" customHeight="1">
      <c r="A185" s="29"/>
      <c r="B185" s="30"/>
      <c r="C185" s="217" t="s">
        <v>498</v>
      </c>
      <c r="D185" s="217" t="s">
        <v>284</v>
      </c>
      <c r="E185" s="218" t="s">
        <v>468</v>
      </c>
      <c r="F185" s="219" t="s">
        <v>469</v>
      </c>
      <c r="G185" s="220" t="s">
        <v>287</v>
      </c>
      <c r="H185" s="221">
        <v>358.928</v>
      </c>
      <c r="I185" s="222">
        <v>13.699999999999999</v>
      </c>
      <c r="J185" s="222">
        <f>ROUND(I185*H185,2)</f>
        <v>4917.3100000000004</v>
      </c>
      <c r="K185" s="223"/>
      <c r="L185" s="35"/>
      <c r="M185" s="224" t="s">
        <v>1</v>
      </c>
      <c r="N185" s="225" t="s">
        <v>38</v>
      </c>
      <c r="O185" s="226">
        <v>0.019</v>
      </c>
      <c r="P185" s="226">
        <f>O185*H185</f>
        <v>6.8196319999999995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4917.3100000000004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4917.3100000000004</v>
      </c>
      <c r="BL185" s="14" t="s">
        <v>288</v>
      </c>
      <c r="BM185" s="228" t="s">
        <v>842</v>
      </c>
    </row>
    <row r="186" s="2" customFormat="1" ht="21.75" customHeight="1">
      <c r="A186" s="29"/>
      <c r="B186" s="30"/>
      <c r="C186" s="217" t="s">
        <v>503</v>
      </c>
      <c r="D186" s="217" t="s">
        <v>284</v>
      </c>
      <c r="E186" s="218" t="s">
        <v>472</v>
      </c>
      <c r="F186" s="219" t="s">
        <v>473</v>
      </c>
      <c r="G186" s="220" t="s">
        <v>287</v>
      </c>
      <c r="H186" s="221">
        <v>693.79600000000005</v>
      </c>
      <c r="I186" s="222">
        <v>21.800000000000001</v>
      </c>
      <c r="J186" s="222">
        <f>ROUND(I186*H186,2)</f>
        <v>15124.75</v>
      </c>
      <c r="K186" s="223"/>
      <c r="L186" s="35"/>
      <c r="M186" s="224" t="s">
        <v>1</v>
      </c>
      <c r="N186" s="225" t="s">
        <v>38</v>
      </c>
      <c r="O186" s="226">
        <v>0.025000000000000001</v>
      </c>
      <c r="P186" s="226">
        <f>O186*H186</f>
        <v>17.344900000000003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15124.75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15124.75</v>
      </c>
      <c r="BL186" s="14" t="s">
        <v>288</v>
      </c>
      <c r="BM186" s="228" t="s">
        <v>843</v>
      </c>
    </row>
    <row r="187" s="2" customFormat="1" ht="21.75" customHeight="1">
      <c r="A187" s="29"/>
      <c r="B187" s="30"/>
      <c r="C187" s="217" t="s">
        <v>507</v>
      </c>
      <c r="D187" s="217" t="s">
        <v>284</v>
      </c>
      <c r="E187" s="218" t="s">
        <v>476</v>
      </c>
      <c r="F187" s="219" t="s">
        <v>477</v>
      </c>
      <c r="G187" s="220" t="s">
        <v>287</v>
      </c>
      <c r="H187" s="221">
        <v>357.392</v>
      </c>
      <c r="I187" s="222">
        <v>76</v>
      </c>
      <c r="J187" s="222">
        <f>ROUND(I187*H187,2)</f>
        <v>27161.790000000001</v>
      </c>
      <c r="K187" s="223"/>
      <c r="L187" s="35"/>
      <c r="M187" s="224" t="s">
        <v>1</v>
      </c>
      <c r="N187" s="225" t="s">
        <v>38</v>
      </c>
      <c r="O187" s="226">
        <v>0.114</v>
      </c>
      <c r="P187" s="226">
        <f>O187*H187</f>
        <v>40.742688000000001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27161.790000000001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27161.790000000001</v>
      </c>
      <c r="BL187" s="14" t="s">
        <v>288</v>
      </c>
      <c r="BM187" s="228" t="s">
        <v>478</v>
      </c>
    </row>
    <row r="188" s="2" customFormat="1" ht="21.75" customHeight="1">
      <c r="A188" s="29"/>
      <c r="B188" s="30"/>
      <c r="C188" s="217" t="s">
        <v>511</v>
      </c>
      <c r="D188" s="217" t="s">
        <v>284</v>
      </c>
      <c r="E188" s="218" t="s">
        <v>480</v>
      </c>
      <c r="F188" s="219" t="s">
        <v>481</v>
      </c>
      <c r="G188" s="220" t="s">
        <v>287</v>
      </c>
      <c r="H188" s="221">
        <v>357.392</v>
      </c>
      <c r="I188" s="222">
        <v>5.7999999999999998</v>
      </c>
      <c r="J188" s="222">
        <f>ROUND(I188*H188,2)</f>
        <v>2072.8699999999999</v>
      </c>
      <c r="K188" s="223"/>
      <c r="L188" s="35"/>
      <c r="M188" s="224" t="s">
        <v>1</v>
      </c>
      <c r="N188" s="225" t="s">
        <v>38</v>
      </c>
      <c r="O188" s="226">
        <v>0.0070000000000000001</v>
      </c>
      <c r="P188" s="226">
        <f>O188*H188</f>
        <v>2.501744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2072.8699999999999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2072.8699999999999</v>
      </c>
      <c r="BL188" s="14" t="s">
        <v>288</v>
      </c>
      <c r="BM188" s="228" t="s">
        <v>482</v>
      </c>
    </row>
    <row r="189" s="2" customFormat="1" ht="16.5" customHeight="1">
      <c r="A189" s="29"/>
      <c r="B189" s="30"/>
      <c r="C189" s="230" t="s">
        <v>515</v>
      </c>
      <c r="D189" s="230" t="s">
        <v>378</v>
      </c>
      <c r="E189" s="231" t="s">
        <v>484</v>
      </c>
      <c r="F189" s="232" t="s">
        <v>485</v>
      </c>
      <c r="G189" s="233" t="s">
        <v>486</v>
      </c>
      <c r="H189" s="234">
        <v>8.9350000000000005</v>
      </c>
      <c r="I189" s="235">
        <v>104</v>
      </c>
      <c r="J189" s="235">
        <f>ROUND(I189*H189,2)</f>
        <v>929.24000000000001</v>
      </c>
      <c r="K189" s="236"/>
      <c r="L189" s="237"/>
      <c r="M189" s="238" t="s">
        <v>1</v>
      </c>
      <c r="N189" s="239" t="s">
        <v>38</v>
      </c>
      <c r="O189" s="226">
        <v>0</v>
      </c>
      <c r="P189" s="226">
        <f>O189*H189</f>
        <v>0</v>
      </c>
      <c r="Q189" s="226">
        <v>0.001</v>
      </c>
      <c r="R189" s="226">
        <f>Q189*H189</f>
        <v>0.0089350000000000002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311</v>
      </c>
      <c r="AT189" s="228" t="s">
        <v>378</v>
      </c>
      <c r="AU189" s="228" t="s">
        <v>82</v>
      </c>
      <c r="AY189" s="14" t="s">
        <v>282</v>
      </c>
      <c r="BE189" s="229">
        <f>IF(N189="základní",J189,0)</f>
        <v>929.24000000000001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929.24000000000001</v>
      </c>
      <c r="BL189" s="14" t="s">
        <v>288</v>
      </c>
      <c r="BM189" s="228" t="s">
        <v>487</v>
      </c>
    </row>
    <row r="190" s="12" customFormat="1" ht="22.8" customHeight="1">
      <c r="A190" s="12"/>
      <c r="B190" s="202"/>
      <c r="C190" s="203"/>
      <c r="D190" s="204" t="s">
        <v>72</v>
      </c>
      <c r="E190" s="215" t="s">
        <v>82</v>
      </c>
      <c r="F190" s="215" t="s">
        <v>488</v>
      </c>
      <c r="G190" s="203"/>
      <c r="H190" s="203"/>
      <c r="I190" s="203"/>
      <c r="J190" s="216">
        <f>BK190</f>
        <v>47768.480000000003</v>
      </c>
      <c r="K190" s="203"/>
      <c r="L190" s="207"/>
      <c r="M190" s="208"/>
      <c r="N190" s="209"/>
      <c r="O190" s="209"/>
      <c r="P190" s="210">
        <f>SUM(P191:P192)</f>
        <v>72.753600000000006</v>
      </c>
      <c r="Q190" s="209"/>
      <c r="R190" s="210">
        <f>SUM(R191:R192)</f>
        <v>35.368590400000002</v>
      </c>
      <c r="S190" s="209"/>
      <c r="T190" s="211">
        <f>SUM(T191:T192)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2" t="s">
        <v>80</v>
      </c>
      <c r="AT190" s="213" t="s">
        <v>72</v>
      </c>
      <c r="AU190" s="213" t="s">
        <v>80</v>
      </c>
      <c r="AY190" s="212" t="s">
        <v>282</v>
      </c>
      <c r="BK190" s="214">
        <f>SUM(BK191:BK192)</f>
        <v>47768.480000000003</v>
      </c>
    </row>
    <row r="191" s="2" customFormat="1" ht="33" customHeight="1">
      <c r="A191" s="29"/>
      <c r="B191" s="30"/>
      <c r="C191" s="217" t="s">
        <v>520</v>
      </c>
      <c r="D191" s="217" t="s">
        <v>284</v>
      </c>
      <c r="E191" s="218" t="s">
        <v>490</v>
      </c>
      <c r="F191" s="219" t="s">
        <v>491</v>
      </c>
      <c r="G191" s="220" t="s">
        <v>322</v>
      </c>
      <c r="H191" s="221">
        <v>172.96000000000001</v>
      </c>
      <c r="I191" s="222">
        <v>263</v>
      </c>
      <c r="J191" s="222">
        <f>ROUND(I191*H191,2)</f>
        <v>45488.480000000003</v>
      </c>
      <c r="K191" s="223"/>
      <c r="L191" s="35"/>
      <c r="M191" s="224" t="s">
        <v>1</v>
      </c>
      <c r="N191" s="225" t="s">
        <v>38</v>
      </c>
      <c r="O191" s="226">
        <v>0.40999999999999998</v>
      </c>
      <c r="P191" s="226">
        <f>O191*H191</f>
        <v>70.913600000000002</v>
      </c>
      <c r="Q191" s="226">
        <v>0.20449000000000001</v>
      </c>
      <c r="R191" s="226">
        <f>Q191*H191</f>
        <v>35.368590400000002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45488.480000000003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45488.480000000003</v>
      </c>
      <c r="BL191" s="14" t="s">
        <v>288</v>
      </c>
      <c r="BM191" s="228" t="s">
        <v>492</v>
      </c>
    </row>
    <row r="192" s="2" customFormat="1" ht="33" customHeight="1">
      <c r="A192" s="29"/>
      <c r="B192" s="30"/>
      <c r="C192" s="217" t="s">
        <v>524</v>
      </c>
      <c r="D192" s="217" t="s">
        <v>284</v>
      </c>
      <c r="E192" s="218" t="s">
        <v>494</v>
      </c>
      <c r="F192" s="219" t="s">
        <v>495</v>
      </c>
      <c r="G192" s="220" t="s">
        <v>356</v>
      </c>
      <c r="H192" s="221">
        <v>2</v>
      </c>
      <c r="I192" s="222">
        <v>1140</v>
      </c>
      <c r="J192" s="222">
        <f>ROUND(I192*H192,2)</f>
        <v>2280</v>
      </c>
      <c r="K192" s="223"/>
      <c r="L192" s="35"/>
      <c r="M192" s="224" t="s">
        <v>1</v>
      </c>
      <c r="N192" s="225" t="s">
        <v>38</v>
      </c>
      <c r="O192" s="226">
        <v>0.92000000000000004</v>
      </c>
      <c r="P192" s="226">
        <f>O192*H192</f>
        <v>1.8400000000000001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2280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2280</v>
      </c>
      <c r="BL192" s="14" t="s">
        <v>288</v>
      </c>
      <c r="BM192" s="228" t="s">
        <v>496</v>
      </c>
    </row>
    <row r="193" s="12" customFormat="1" ht="22.8" customHeight="1">
      <c r="A193" s="12"/>
      <c r="B193" s="202"/>
      <c r="C193" s="203"/>
      <c r="D193" s="204" t="s">
        <v>72</v>
      </c>
      <c r="E193" s="215" t="s">
        <v>155</v>
      </c>
      <c r="F193" s="215" t="s">
        <v>497</v>
      </c>
      <c r="G193" s="203"/>
      <c r="H193" s="203"/>
      <c r="I193" s="203"/>
      <c r="J193" s="216">
        <f>BK193</f>
        <v>58375.139999999999</v>
      </c>
      <c r="K193" s="203"/>
      <c r="L193" s="207"/>
      <c r="M193" s="208"/>
      <c r="N193" s="209"/>
      <c r="O193" s="209"/>
      <c r="P193" s="210">
        <f>SUM(P194:P195)</f>
        <v>124.51208000000001</v>
      </c>
      <c r="Q193" s="209"/>
      <c r="R193" s="210">
        <f>SUM(R194:R195)</f>
        <v>0</v>
      </c>
      <c r="S193" s="209"/>
      <c r="T193" s="211">
        <f>SUM(T194:T195)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12" t="s">
        <v>80</v>
      </c>
      <c r="AT193" s="213" t="s">
        <v>72</v>
      </c>
      <c r="AU193" s="213" t="s">
        <v>80</v>
      </c>
      <c r="AY193" s="212" t="s">
        <v>282</v>
      </c>
      <c r="BK193" s="214">
        <f>SUM(BK194:BK195)</f>
        <v>58375.139999999999</v>
      </c>
    </row>
    <row r="194" s="2" customFormat="1" ht="16.5" customHeight="1">
      <c r="A194" s="29"/>
      <c r="B194" s="30"/>
      <c r="C194" s="217" t="s">
        <v>528</v>
      </c>
      <c r="D194" s="217" t="s">
        <v>284</v>
      </c>
      <c r="E194" s="218" t="s">
        <v>512</v>
      </c>
      <c r="F194" s="219" t="s">
        <v>513</v>
      </c>
      <c r="G194" s="220" t="s">
        <v>322</v>
      </c>
      <c r="H194" s="221">
        <v>808.51999999999998</v>
      </c>
      <c r="I194" s="222">
        <v>33.700000000000003</v>
      </c>
      <c r="J194" s="222">
        <f>ROUND(I194*H194,2)</f>
        <v>27247.119999999999</v>
      </c>
      <c r="K194" s="223"/>
      <c r="L194" s="35"/>
      <c r="M194" s="224" t="s">
        <v>1</v>
      </c>
      <c r="N194" s="225" t="s">
        <v>38</v>
      </c>
      <c r="O194" s="226">
        <v>0.069000000000000006</v>
      </c>
      <c r="P194" s="226">
        <f>O194*H194</f>
        <v>55.787880000000001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27247.119999999999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27247.119999999999</v>
      </c>
      <c r="BL194" s="14" t="s">
        <v>288</v>
      </c>
      <c r="BM194" s="228" t="s">
        <v>514</v>
      </c>
    </row>
    <row r="195" s="2" customFormat="1" ht="21.75" customHeight="1">
      <c r="A195" s="29"/>
      <c r="B195" s="30"/>
      <c r="C195" s="217" t="s">
        <v>532</v>
      </c>
      <c r="D195" s="217" t="s">
        <v>284</v>
      </c>
      <c r="E195" s="218" t="s">
        <v>516</v>
      </c>
      <c r="F195" s="219" t="s">
        <v>517</v>
      </c>
      <c r="G195" s="220" t="s">
        <v>322</v>
      </c>
      <c r="H195" s="221">
        <v>808.51999999999998</v>
      </c>
      <c r="I195" s="222">
        <v>38.5</v>
      </c>
      <c r="J195" s="222">
        <f>ROUND(I195*H195,2)</f>
        <v>31128.02</v>
      </c>
      <c r="K195" s="223"/>
      <c r="L195" s="35"/>
      <c r="M195" s="224" t="s">
        <v>1</v>
      </c>
      <c r="N195" s="225" t="s">
        <v>38</v>
      </c>
      <c r="O195" s="226">
        <v>0.085000000000000006</v>
      </c>
      <c r="P195" s="226">
        <f>O195*H195</f>
        <v>68.72420000000001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31128.02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31128.02</v>
      </c>
      <c r="BL195" s="14" t="s">
        <v>288</v>
      </c>
      <c r="BM195" s="228" t="s">
        <v>518</v>
      </c>
    </row>
    <row r="196" s="12" customFormat="1" ht="22.8" customHeight="1">
      <c r="A196" s="12"/>
      <c r="B196" s="202"/>
      <c r="C196" s="203"/>
      <c r="D196" s="204" t="s">
        <v>72</v>
      </c>
      <c r="E196" s="215" t="s">
        <v>288</v>
      </c>
      <c r="F196" s="215" t="s">
        <v>519</v>
      </c>
      <c r="G196" s="203"/>
      <c r="H196" s="203"/>
      <c r="I196" s="203"/>
      <c r="J196" s="216">
        <f>BK196</f>
        <v>156264.21999999997</v>
      </c>
      <c r="K196" s="203"/>
      <c r="L196" s="207"/>
      <c r="M196" s="208"/>
      <c r="N196" s="209"/>
      <c r="O196" s="209"/>
      <c r="P196" s="210">
        <f>SUM(P197:P205)</f>
        <v>158.35429400000001</v>
      </c>
      <c r="Q196" s="209"/>
      <c r="R196" s="210">
        <f>SUM(R197:R205)</f>
        <v>22.382232000000002</v>
      </c>
      <c r="S196" s="209"/>
      <c r="T196" s="211">
        <f>SUM(T197:T205)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2" t="s">
        <v>80</v>
      </c>
      <c r="AT196" s="213" t="s">
        <v>72</v>
      </c>
      <c r="AU196" s="213" t="s">
        <v>80</v>
      </c>
      <c r="AY196" s="212" t="s">
        <v>282</v>
      </c>
      <c r="BK196" s="214">
        <f>SUM(BK197:BK205)</f>
        <v>156264.21999999997</v>
      </c>
    </row>
    <row r="197" s="2" customFormat="1" ht="33" customHeight="1">
      <c r="A197" s="29"/>
      <c r="B197" s="30"/>
      <c r="C197" s="217" t="s">
        <v>536</v>
      </c>
      <c r="D197" s="217" t="s">
        <v>284</v>
      </c>
      <c r="E197" s="218" t="s">
        <v>521</v>
      </c>
      <c r="F197" s="219" t="s">
        <v>522</v>
      </c>
      <c r="G197" s="220" t="s">
        <v>356</v>
      </c>
      <c r="H197" s="221">
        <v>97.022000000000006</v>
      </c>
      <c r="I197" s="222">
        <v>1070</v>
      </c>
      <c r="J197" s="222">
        <f>ROUND(I197*H197,2)</f>
        <v>103813.53999999999</v>
      </c>
      <c r="K197" s="223"/>
      <c r="L197" s="35"/>
      <c r="M197" s="224" t="s">
        <v>1</v>
      </c>
      <c r="N197" s="225" t="s">
        <v>38</v>
      </c>
      <c r="O197" s="226">
        <v>1.317</v>
      </c>
      <c r="P197" s="226">
        <f>O197*H197</f>
        <v>127.777974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103813.53999999999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103813.53999999999</v>
      </c>
      <c r="BL197" s="14" t="s">
        <v>288</v>
      </c>
      <c r="BM197" s="228" t="s">
        <v>523</v>
      </c>
    </row>
    <row r="198" s="2" customFormat="1" ht="21.75" customHeight="1">
      <c r="A198" s="29"/>
      <c r="B198" s="30"/>
      <c r="C198" s="217" t="s">
        <v>540</v>
      </c>
      <c r="D198" s="217" t="s">
        <v>284</v>
      </c>
      <c r="E198" s="218" t="s">
        <v>525</v>
      </c>
      <c r="F198" s="219" t="s">
        <v>526</v>
      </c>
      <c r="G198" s="220" t="s">
        <v>501</v>
      </c>
      <c r="H198" s="221">
        <v>63</v>
      </c>
      <c r="I198" s="222">
        <v>144</v>
      </c>
      <c r="J198" s="222">
        <f>ROUND(I198*H198,2)</f>
        <v>9072</v>
      </c>
      <c r="K198" s="223"/>
      <c r="L198" s="35"/>
      <c r="M198" s="224" t="s">
        <v>1</v>
      </c>
      <c r="N198" s="225" t="s">
        <v>38</v>
      </c>
      <c r="O198" s="226">
        <v>0.28000000000000003</v>
      </c>
      <c r="P198" s="226">
        <f>O198*H198</f>
        <v>17.640000000000001</v>
      </c>
      <c r="Q198" s="226">
        <v>0.0066</v>
      </c>
      <c r="R198" s="226">
        <f>Q198*H198</f>
        <v>0.4158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9072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9072</v>
      </c>
      <c r="BL198" s="14" t="s">
        <v>288</v>
      </c>
      <c r="BM198" s="228" t="s">
        <v>527</v>
      </c>
    </row>
    <row r="199" s="2" customFormat="1" ht="21.75" customHeight="1">
      <c r="A199" s="29"/>
      <c r="B199" s="30"/>
      <c r="C199" s="217" t="s">
        <v>544</v>
      </c>
      <c r="D199" s="217" t="s">
        <v>284</v>
      </c>
      <c r="E199" s="218" t="s">
        <v>529</v>
      </c>
      <c r="F199" s="219" t="s">
        <v>530</v>
      </c>
      <c r="G199" s="220" t="s">
        <v>501</v>
      </c>
      <c r="H199" s="221">
        <v>1</v>
      </c>
      <c r="I199" s="222">
        <v>230</v>
      </c>
      <c r="J199" s="222">
        <f>ROUND(I199*H199,2)</f>
        <v>230</v>
      </c>
      <c r="K199" s="223"/>
      <c r="L199" s="35"/>
      <c r="M199" s="224" t="s">
        <v>1</v>
      </c>
      <c r="N199" s="225" t="s">
        <v>38</v>
      </c>
      <c r="O199" s="226">
        <v>0.56000000000000005</v>
      </c>
      <c r="P199" s="226">
        <f>O199*H199</f>
        <v>0.56000000000000005</v>
      </c>
      <c r="Q199" s="226">
        <v>0.0066</v>
      </c>
      <c r="R199" s="226">
        <f>Q199*H199</f>
        <v>0.0066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230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230</v>
      </c>
      <c r="BL199" s="14" t="s">
        <v>288</v>
      </c>
      <c r="BM199" s="228" t="s">
        <v>531</v>
      </c>
    </row>
    <row r="200" s="2" customFormat="1" ht="21.75" customHeight="1">
      <c r="A200" s="29"/>
      <c r="B200" s="30"/>
      <c r="C200" s="230" t="s">
        <v>548</v>
      </c>
      <c r="D200" s="230" t="s">
        <v>378</v>
      </c>
      <c r="E200" s="231" t="s">
        <v>533</v>
      </c>
      <c r="F200" s="232" t="s">
        <v>534</v>
      </c>
      <c r="G200" s="233" t="s">
        <v>501</v>
      </c>
      <c r="H200" s="234">
        <v>1</v>
      </c>
      <c r="I200" s="235">
        <v>221</v>
      </c>
      <c r="J200" s="235">
        <f>ROUND(I200*H200,2)</f>
        <v>221</v>
      </c>
      <c r="K200" s="236"/>
      <c r="L200" s="237"/>
      <c r="M200" s="238" t="s">
        <v>1</v>
      </c>
      <c r="N200" s="239" t="s">
        <v>38</v>
      </c>
      <c r="O200" s="226">
        <v>0</v>
      </c>
      <c r="P200" s="226">
        <f>O200*H200</f>
        <v>0</v>
      </c>
      <c r="Q200" s="226">
        <v>0.028000000000000001</v>
      </c>
      <c r="R200" s="226">
        <f>Q200*H200</f>
        <v>0.028000000000000001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311</v>
      </c>
      <c r="AT200" s="228" t="s">
        <v>378</v>
      </c>
      <c r="AU200" s="228" t="s">
        <v>82</v>
      </c>
      <c r="AY200" s="14" t="s">
        <v>282</v>
      </c>
      <c r="BE200" s="229">
        <f>IF(N200="základní",J200,0)</f>
        <v>221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221</v>
      </c>
      <c r="BL200" s="14" t="s">
        <v>288</v>
      </c>
      <c r="BM200" s="228" t="s">
        <v>535</v>
      </c>
    </row>
    <row r="201" s="2" customFormat="1" ht="21.75" customHeight="1">
      <c r="A201" s="29"/>
      <c r="B201" s="30"/>
      <c r="C201" s="230" t="s">
        <v>553</v>
      </c>
      <c r="D201" s="230" t="s">
        <v>378</v>
      </c>
      <c r="E201" s="231" t="s">
        <v>537</v>
      </c>
      <c r="F201" s="232" t="s">
        <v>538</v>
      </c>
      <c r="G201" s="233" t="s">
        <v>501</v>
      </c>
      <c r="H201" s="234">
        <v>26</v>
      </c>
      <c r="I201" s="235">
        <v>258</v>
      </c>
      <c r="J201" s="235">
        <f>ROUND(I201*H201,2)</f>
        <v>6708</v>
      </c>
      <c r="K201" s="236"/>
      <c r="L201" s="237"/>
      <c r="M201" s="238" t="s">
        <v>1</v>
      </c>
      <c r="N201" s="239" t="s">
        <v>38</v>
      </c>
      <c r="O201" s="226">
        <v>0</v>
      </c>
      <c r="P201" s="226">
        <f>O201*H201</f>
        <v>0</v>
      </c>
      <c r="Q201" s="226">
        <v>0.040000000000000001</v>
      </c>
      <c r="R201" s="226">
        <f>Q201*H201</f>
        <v>1.04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311</v>
      </c>
      <c r="AT201" s="228" t="s">
        <v>378</v>
      </c>
      <c r="AU201" s="228" t="s">
        <v>82</v>
      </c>
      <c r="AY201" s="14" t="s">
        <v>282</v>
      </c>
      <c r="BE201" s="229">
        <f>IF(N201="základní",J201,0)</f>
        <v>6708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6708</v>
      </c>
      <c r="BL201" s="14" t="s">
        <v>288</v>
      </c>
      <c r="BM201" s="228" t="s">
        <v>539</v>
      </c>
    </row>
    <row r="202" s="2" customFormat="1" ht="21.75" customHeight="1">
      <c r="A202" s="29"/>
      <c r="B202" s="30"/>
      <c r="C202" s="230" t="s">
        <v>557</v>
      </c>
      <c r="D202" s="230" t="s">
        <v>378</v>
      </c>
      <c r="E202" s="231" t="s">
        <v>541</v>
      </c>
      <c r="F202" s="232" t="s">
        <v>542</v>
      </c>
      <c r="G202" s="233" t="s">
        <v>501</v>
      </c>
      <c r="H202" s="234">
        <v>30</v>
      </c>
      <c r="I202" s="235">
        <v>309</v>
      </c>
      <c r="J202" s="235">
        <f>ROUND(I202*H202,2)</f>
        <v>9270</v>
      </c>
      <c r="K202" s="236"/>
      <c r="L202" s="237"/>
      <c r="M202" s="238" t="s">
        <v>1</v>
      </c>
      <c r="N202" s="239" t="s">
        <v>38</v>
      </c>
      <c r="O202" s="226">
        <v>0</v>
      </c>
      <c r="P202" s="226">
        <f>O202*H202</f>
        <v>0</v>
      </c>
      <c r="Q202" s="226">
        <v>0.050999999999999997</v>
      </c>
      <c r="R202" s="226">
        <f>Q202*H202</f>
        <v>1.5299999999999998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311</v>
      </c>
      <c r="AT202" s="228" t="s">
        <v>378</v>
      </c>
      <c r="AU202" s="228" t="s">
        <v>82</v>
      </c>
      <c r="AY202" s="14" t="s">
        <v>282</v>
      </c>
      <c r="BE202" s="229">
        <f>IF(N202="základní",J202,0)</f>
        <v>9270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9270</v>
      </c>
      <c r="BL202" s="14" t="s">
        <v>288</v>
      </c>
      <c r="BM202" s="228" t="s">
        <v>543</v>
      </c>
    </row>
    <row r="203" s="2" customFormat="1" ht="21.75" customHeight="1">
      <c r="A203" s="29"/>
      <c r="B203" s="30"/>
      <c r="C203" s="230" t="s">
        <v>561</v>
      </c>
      <c r="D203" s="230" t="s">
        <v>378</v>
      </c>
      <c r="E203" s="231" t="s">
        <v>785</v>
      </c>
      <c r="F203" s="232" t="s">
        <v>786</v>
      </c>
      <c r="G203" s="233" t="s">
        <v>501</v>
      </c>
      <c r="H203" s="234">
        <v>6</v>
      </c>
      <c r="I203" s="235">
        <v>332</v>
      </c>
      <c r="J203" s="235">
        <f>ROUND(I203*H203,2)</f>
        <v>1992</v>
      </c>
      <c r="K203" s="236"/>
      <c r="L203" s="237"/>
      <c r="M203" s="238" t="s">
        <v>1</v>
      </c>
      <c r="N203" s="239" t="s">
        <v>38</v>
      </c>
      <c r="O203" s="226">
        <v>0</v>
      </c>
      <c r="P203" s="226">
        <f>O203*H203</f>
        <v>0</v>
      </c>
      <c r="Q203" s="226">
        <v>0.068000000000000005</v>
      </c>
      <c r="R203" s="226">
        <f>Q203*H203</f>
        <v>0.40800000000000003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311</v>
      </c>
      <c r="AT203" s="228" t="s">
        <v>378</v>
      </c>
      <c r="AU203" s="228" t="s">
        <v>82</v>
      </c>
      <c r="AY203" s="14" t="s">
        <v>282</v>
      </c>
      <c r="BE203" s="229">
        <f>IF(N203="základní",J203,0)</f>
        <v>1992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1992</v>
      </c>
      <c r="BL203" s="14" t="s">
        <v>288</v>
      </c>
      <c r="BM203" s="228" t="s">
        <v>787</v>
      </c>
    </row>
    <row r="204" s="2" customFormat="1" ht="21.75" customHeight="1">
      <c r="A204" s="29"/>
      <c r="B204" s="30"/>
      <c r="C204" s="230" t="s">
        <v>565</v>
      </c>
      <c r="D204" s="230" t="s">
        <v>378</v>
      </c>
      <c r="E204" s="231" t="s">
        <v>545</v>
      </c>
      <c r="F204" s="232" t="s">
        <v>546</v>
      </c>
      <c r="G204" s="233" t="s">
        <v>501</v>
      </c>
      <c r="H204" s="234">
        <v>1</v>
      </c>
      <c r="I204" s="235">
        <v>374</v>
      </c>
      <c r="J204" s="235">
        <f>ROUND(I204*H204,2)</f>
        <v>374</v>
      </c>
      <c r="K204" s="236"/>
      <c r="L204" s="237"/>
      <c r="M204" s="238" t="s">
        <v>1</v>
      </c>
      <c r="N204" s="239" t="s">
        <v>38</v>
      </c>
      <c r="O204" s="226">
        <v>0</v>
      </c>
      <c r="P204" s="226">
        <f>O204*H204</f>
        <v>0</v>
      </c>
      <c r="Q204" s="226">
        <v>0.081000000000000003</v>
      </c>
      <c r="R204" s="226">
        <f>Q204*H204</f>
        <v>0.081000000000000003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311</v>
      </c>
      <c r="AT204" s="228" t="s">
        <v>378</v>
      </c>
      <c r="AU204" s="228" t="s">
        <v>82</v>
      </c>
      <c r="AY204" s="14" t="s">
        <v>282</v>
      </c>
      <c r="BE204" s="229">
        <f>IF(N204="základní",J204,0)</f>
        <v>374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374</v>
      </c>
      <c r="BL204" s="14" t="s">
        <v>288</v>
      </c>
      <c r="BM204" s="228" t="s">
        <v>547</v>
      </c>
    </row>
    <row r="205" s="2" customFormat="1" ht="21.75" customHeight="1">
      <c r="A205" s="29"/>
      <c r="B205" s="30"/>
      <c r="C205" s="217" t="s">
        <v>569</v>
      </c>
      <c r="D205" s="217" t="s">
        <v>284</v>
      </c>
      <c r="E205" s="218" t="s">
        <v>549</v>
      </c>
      <c r="F205" s="219" t="s">
        <v>550</v>
      </c>
      <c r="G205" s="220" t="s">
        <v>356</v>
      </c>
      <c r="H205" s="221">
        <v>8.4480000000000004</v>
      </c>
      <c r="I205" s="222">
        <v>2910</v>
      </c>
      <c r="J205" s="222">
        <f>ROUND(I205*H205,2)</f>
        <v>24583.68</v>
      </c>
      <c r="K205" s="223"/>
      <c r="L205" s="35"/>
      <c r="M205" s="224" t="s">
        <v>1</v>
      </c>
      <c r="N205" s="225" t="s">
        <v>38</v>
      </c>
      <c r="O205" s="226">
        <v>1.4650000000000001</v>
      </c>
      <c r="P205" s="226">
        <f>O205*H205</f>
        <v>12.376320000000002</v>
      </c>
      <c r="Q205" s="226">
        <v>2.234</v>
      </c>
      <c r="R205" s="226">
        <f>Q205*H205</f>
        <v>18.872832000000002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24583.68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24583.68</v>
      </c>
      <c r="BL205" s="14" t="s">
        <v>288</v>
      </c>
      <c r="BM205" s="228" t="s">
        <v>551</v>
      </c>
    </row>
    <row r="206" s="12" customFormat="1" ht="22.8" customHeight="1">
      <c r="A206" s="12"/>
      <c r="B206" s="202"/>
      <c r="C206" s="203"/>
      <c r="D206" s="204" t="s">
        <v>72</v>
      </c>
      <c r="E206" s="215" t="s">
        <v>299</v>
      </c>
      <c r="F206" s="215" t="s">
        <v>552</v>
      </c>
      <c r="G206" s="203"/>
      <c r="H206" s="203"/>
      <c r="I206" s="203"/>
      <c r="J206" s="216">
        <f>BK206</f>
        <v>703987.83999999985</v>
      </c>
      <c r="K206" s="203"/>
      <c r="L206" s="207"/>
      <c r="M206" s="208"/>
      <c r="N206" s="209"/>
      <c r="O206" s="209"/>
      <c r="P206" s="210">
        <f>SUM(P207:P218)</f>
        <v>198.43747299999998</v>
      </c>
      <c r="Q206" s="209"/>
      <c r="R206" s="210">
        <f>SUM(R207:R218)</f>
        <v>521.57250303000001</v>
      </c>
      <c r="S206" s="209"/>
      <c r="T206" s="211">
        <f>SUM(T207:T218)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2" t="s">
        <v>80</v>
      </c>
      <c r="AT206" s="213" t="s">
        <v>72</v>
      </c>
      <c r="AU206" s="213" t="s">
        <v>80</v>
      </c>
      <c r="AY206" s="212" t="s">
        <v>282</v>
      </c>
      <c r="BK206" s="214">
        <f>SUM(BK207:BK218)</f>
        <v>703987.83999999985</v>
      </c>
    </row>
    <row r="207" s="2" customFormat="1" ht="16.5" customHeight="1">
      <c r="A207" s="29"/>
      <c r="B207" s="30"/>
      <c r="C207" s="217" t="s">
        <v>573</v>
      </c>
      <c r="D207" s="217" t="s">
        <v>284</v>
      </c>
      <c r="E207" s="218" t="s">
        <v>788</v>
      </c>
      <c r="F207" s="219" t="s">
        <v>789</v>
      </c>
      <c r="G207" s="220" t="s">
        <v>287</v>
      </c>
      <c r="H207" s="221">
        <v>45.308</v>
      </c>
      <c r="I207" s="222">
        <v>112</v>
      </c>
      <c r="J207" s="222">
        <f>ROUND(I207*H207,2)</f>
        <v>5074.5</v>
      </c>
      <c r="K207" s="223"/>
      <c r="L207" s="35"/>
      <c r="M207" s="224" t="s">
        <v>1</v>
      </c>
      <c r="N207" s="225" t="s">
        <v>38</v>
      </c>
      <c r="O207" s="226">
        <v>0.023</v>
      </c>
      <c r="P207" s="226">
        <f>O207*H207</f>
        <v>1.042084</v>
      </c>
      <c r="Q207" s="226">
        <v>0.23000000000000001</v>
      </c>
      <c r="R207" s="226">
        <f>Q207*H207</f>
        <v>10.42084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5074.5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5074.5</v>
      </c>
      <c r="BL207" s="14" t="s">
        <v>288</v>
      </c>
      <c r="BM207" s="228" t="s">
        <v>790</v>
      </c>
    </row>
    <row r="208" s="2" customFormat="1" ht="16.5" customHeight="1">
      <c r="A208" s="29"/>
      <c r="B208" s="30"/>
      <c r="C208" s="217" t="s">
        <v>577</v>
      </c>
      <c r="D208" s="217" t="s">
        <v>284</v>
      </c>
      <c r="E208" s="218" t="s">
        <v>558</v>
      </c>
      <c r="F208" s="219" t="s">
        <v>559</v>
      </c>
      <c r="G208" s="220" t="s">
        <v>287</v>
      </c>
      <c r="H208" s="221">
        <v>511.04000000000002</v>
      </c>
      <c r="I208" s="222">
        <v>162</v>
      </c>
      <c r="J208" s="222">
        <f>ROUND(I208*H208,2)</f>
        <v>82788.479999999996</v>
      </c>
      <c r="K208" s="223"/>
      <c r="L208" s="35"/>
      <c r="M208" s="224" t="s">
        <v>1</v>
      </c>
      <c r="N208" s="225" t="s">
        <v>38</v>
      </c>
      <c r="O208" s="226">
        <v>0.025999999999999999</v>
      </c>
      <c r="P208" s="226">
        <f>O208*H208</f>
        <v>13.287039999999999</v>
      </c>
      <c r="Q208" s="226">
        <v>0.34499999999999997</v>
      </c>
      <c r="R208" s="226">
        <f>Q208*H208</f>
        <v>176.30879999999999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82788.479999999996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82788.479999999996</v>
      </c>
      <c r="BL208" s="14" t="s">
        <v>288</v>
      </c>
      <c r="BM208" s="228" t="s">
        <v>560</v>
      </c>
    </row>
    <row r="209" s="2" customFormat="1" ht="16.5" customHeight="1">
      <c r="A209" s="29"/>
      <c r="B209" s="30"/>
      <c r="C209" s="217" t="s">
        <v>581</v>
      </c>
      <c r="D209" s="217" t="s">
        <v>284</v>
      </c>
      <c r="E209" s="218" t="s">
        <v>844</v>
      </c>
      <c r="F209" s="219" t="s">
        <v>845</v>
      </c>
      <c r="G209" s="220" t="s">
        <v>287</v>
      </c>
      <c r="H209" s="221">
        <v>137.44800000000001</v>
      </c>
      <c r="I209" s="222">
        <v>171</v>
      </c>
      <c r="J209" s="222">
        <f>ROUND(I209*H209,2)</f>
        <v>23503.610000000001</v>
      </c>
      <c r="K209" s="223"/>
      <c r="L209" s="35"/>
      <c r="M209" s="224" t="s">
        <v>1</v>
      </c>
      <c r="N209" s="225" t="s">
        <v>38</v>
      </c>
      <c r="O209" s="226">
        <v>0.025999999999999999</v>
      </c>
      <c r="P209" s="226">
        <f>O209*H209</f>
        <v>3.5736479999999999</v>
      </c>
      <c r="Q209" s="226">
        <v>0.36799999999999999</v>
      </c>
      <c r="R209" s="226">
        <f>Q209*H209</f>
        <v>50.580864000000005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23503.610000000001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23503.610000000001</v>
      </c>
      <c r="BL209" s="14" t="s">
        <v>288</v>
      </c>
      <c r="BM209" s="228" t="s">
        <v>846</v>
      </c>
    </row>
    <row r="210" s="2" customFormat="1" ht="16.5" customHeight="1">
      <c r="A210" s="29"/>
      <c r="B210" s="30"/>
      <c r="C210" s="217" t="s">
        <v>585</v>
      </c>
      <c r="D210" s="217" t="s">
        <v>284</v>
      </c>
      <c r="E210" s="218" t="s">
        <v>562</v>
      </c>
      <c r="F210" s="219" t="s">
        <v>563</v>
      </c>
      <c r="G210" s="220" t="s">
        <v>287</v>
      </c>
      <c r="H210" s="221">
        <v>511.04000000000002</v>
      </c>
      <c r="I210" s="222">
        <v>211</v>
      </c>
      <c r="J210" s="222">
        <f>ROUND(I210*H210,2)</f>
        <v>107829.44</v>
      </c>
      <c r="K210" s="223"/>
      <c r="L210" s="35"/>
      <c r="M210" s="224" t="s">
        <v>1</v>
      </c>
      <c r="N210" s="225" t="s">
        <v>38</v>
      </c>
      <c r="O210" s="226">
        <v>0.029000000000000001</v>
      </c>
      <c r="P210" s="226">
        <f>O210*H210</f>
        <v>14.820160000000001</v>
      </c>
      <c r="Q210" s="226">
        <v>0.46000000000000002</v>
      </c>
      <c r="R210" s="226">
        <f>Q210*H210</f>
        <v>235.07840000000002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107829.44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107829.44</v>
      </c>
      <c r="BL210" s="14" t="s">
        <v>288</v>
      </c>
      <c r="BM210" s="228" t="s">
        <v>564</v>
      </c>
    </row>
    <row r="211" s="2" customFormat="1" ht="16.5" customHeight="1">
      <c r="A211" s="29"/>
      <c r="B211" s="30"/>
      <c r="C211" s="217" t="s">
        <v>589</v>
      </c>
      <c r="D211" s="217" t="s">
        <v>284</v>
      </c>
      <c r="E211" s="218" t="s">
        <v>791</v>
      </c>
      <c r="F211" s="219" t="s">
        <v>792</v>
      </c>
      <c r="G211" s="220" t="s">
        <v>287</v>
      </c>
      <c r="H211" s="221">
        <v>45.308</v>
      </c>
      <c r="I211" s="222">
        <v>67.599999999999994</v>
      </c>
      <c r="J211" s="222">
        <f>ROUND(I211*H211,2)</f>
        <v>3062.8200000000002</v>
      </c>
      <c r="K211" s="223"/>
      <c r="L211" s="35"/>
      <c r="M211" s="224" t="s">
        <v>1</v>
      </c>
      <c r="N211" s="225" t="s">
        <v>38</v>
      </c>
      <c r="O211" s="226">
        <v>0.024</v>
      </c>
      <c r="P211" s="226">
        <f>O211*H211</f>
        <v>1.0873919999999999</v>
      </c>
      <c r="Q211" s="226">
        <v>0.216</v>
      </c>
      <c r="R211" s="226">
        <f>Q211*H211</f>
        <v>9.7865280000000006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3062.8200000000002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3062.8200000000002</v>
      </c>
      <c r="BL211" s="14" t="s">
        <v>288</v>
      </c>
      <c r="BM211" s="228" t="s">
        <v>793</v>
      </c>
    </row>
    <row r="212" s="2" customFormat="1" ht="21.75" customHeight="1">
      <c r="A212" s="29"/>
      <c r="B212" s="30"/>
      <c r="C212" s="217" t="s">
        <v>593</v>
      </c>
      <c r="D212" s="217" t="s">
        <v>284</v>
      </c>
      <c r="E212" s="218" t="s">
        <v>578</v>
      </c>
      <c r="F212" s="219" t="s">
        <v>579</v>
      </c>
      <c r="G212" s="220" t="s">
        <v>287</v>
      </c>
      <c r="H212" s="221">
        <v>511.04000000000002</v>
      </c>
      <c r="I212" s="222">
        <v>18.800000000000001</v>
      </c>
      <c r="J212" s="222">
        <f>ROUND(I212*H212,2)</f>
        <v>9607.5499999999993</v>
      </c>
      <c r="K212" s="223"/>
      <c r="L212" s="35"/>
      <c r="M212" s="224" t="s">
        <v>1</v>
      </c>
      <c r="N212" s="225" t="s">
        <v>38</v>
      </c>
      <c r="O212" s="226">
        <v>0.0080000000000000002</v>
      </c>
      <c r="P212" s="226">
        <f>O212*H212</f>
        <v>4.0883200000000004</v>
      </c>
      <c r="Q212" s="226">
        <v>0.00034000000000000002</v>
      </c>
      <c r="R212" s="226">
        <f>Q212*H212</f>
        <v>0.17375360000000001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9607.5499999999993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9607.5499999999993</v>
      </c>
      <c r="BL212" s="14" t="s">
        <v>288</v>
      </c>
      <c r="BM212" s="228" t="s">
        <v>580</v>
      </c>
    </row>
    <row r="213" s="2" customFormat="1" ht="21.75" customHeight="1">
      <c r="A213" s="29"/>
      <c r="B213" s="30"/>
      <c r="C213" s="217" t="s">
        <v>598</v>
      </c>
      <c r="D213" s="217" t="s">
        <v>284</v>
      </c>
      <c r="E213" s="218" t="s">
        <v>582</v>
      </c>
      <c r="F213" s="219" t="s">
        <v>583</v>
      </c>
      <c r="G213" s="220" t="s">
        <v>287</v>
      </c>
      <c r="H213" s="221">
        <v>674.93299999999999</v>
      </c>
      <c r="I213" s="222">
        <v>15.300000000000001</v>
      </c>
      <c r="J213" s="222">
        <f>ROUND(I213*H213,2)</f>
        <v>10326.469999999999</v>
      </c>
      <c r="K213" s="223"/>
      <c r="L213" s="35"/>
      <c r="M213" s="224" t="s">
        <v>1</v>
      </c>
      <c r="N213" s="225" t="s">
        <v>38</v>
      </c>
      <c r="O213" s="226">
        <v>0.002</v>
      </c>
      <c r="P213" s="226">
        <f>O213*H213</f>
        <v>1.349866</v>
      </c>
      <c r="Q213" s="226">
        <v>0.00071000000000000002</v>
      </c>
      <c r="R213" s="226">
        <f>Q213*H213</f>
        <v>0.47920243000000001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10326.469999999999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10326.469999999999</v>
      </c>
      <c r="BL213" s="14" t="s">
        <v>288</v>
      </c>
      <c r="BM213" s="228" t="s">
        <v>584</v>
      </c>
    </row>
    <row r="214" s="2" customFormat="1" ht="21.75" customHeight="1">
      <c r="A214" s="29"/>
      <c r="B214" s="30"/>
      <c r="C214" s="217" t="s">
        <v>602</v>
      </c>
      <c r="D214" s="217" t="s">
        <v>284</v>
      </c>
      <c r="E214" s="218" t="s">
        <v>586</v>
      </c>
      <c r="F214" s="219" t="s">
        <v>587</v>
      </c>
      <c r="G214" s="220" t="s">
        <v>287</v>
      </c>
      <c r="H214" s="221">
        <v>511.04000000000002</v>
      </c>
      <c r="I214" s="222">
        <v>296</v>
      </c>
      <c r="J214" s="222">
        <f>ROUND(I214*H214,2)</f>
        <v>151267.84</v>
      </c>
      <c r="K214" s="223"/>
      <c r="L214" s="35"/>
      <c r="M214" s="224" t="s">
        <v>1</v>
      </c>
      <c r="N214" s="225" t="s">
        <v>38</v>
      </c>
      <c r="O214" s="226">
        <v>0.068000000000000005</v>
      </c>
      <c r="P214" s="226">
        <f>O214*H214</f>
        <v>34.750720000000001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151267.84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151267.84</v>
      </c>
      <c r="BL214" s="14" t="s">
        <v>288</v>
      </c>
      <c r="BM214" s="228" t="s">
        <v>847</v>
      </c>
    </row>
    <row r="215" s="2" customFormat="1" ht="33" customHeight="1">
      <c r="A215" s="29"/>
      <c r="B215" s="30"/>
      <c r="C215" s="217" t="s">
        <v>606</v>
      </c>
      <c r="D215" s="217" t="s">
        <v>284</v>
      </c>
      <c r="E215" s="218" t="s">
        <v>594</v>
      </c>
      <c r="F215" s="219" t="s">
        <v>595</v>
      </c>
      <c r="G215" s="220" t="s">
        <v>287</v>
      </c>
      <c r="H215" s="221">
        <v>674.93299999999999</v>
      </c>
      <c r="I215" s="222">
        <v>318</v>
      </c>
      <c r="J215" s="222">
        <f>ROUND(I215*H215,2)</f>
        <v>214628.69</v>
      </c>
      <c r="K215" s="223"/>
      <c r="L215" s="35"/>
      <c r="M215" s="224" t="s">
        <v>1</v>
      </c>
      <c r="N215" s="225" t="s">
        <v>38</v>
      </c>
      <c r="O215" s="226">
        <v>0.070999999999999994</v>
      </c>
      <c r="P215" s="226">
        <f>O215*H215</f>
        <v>47.920242999999992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214628.69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214628.69</v>
      </c>
      <c r="BL215" s="14" t="s">
        <v>288</v>
      </c>
      <c r="BM215" s="228" t="s">
        <v>596</v>
      </c>
    </row>
    <row r="216" s="2" customFormat="1" ht="21.75" customHeight="1">
      <c r="A216" s="29"/>
      <c r="B216" s="30"/>
      <c r="C216" s="217" t="s">
        <v>610</v>
      </c>
      <c r="D216" s="217" t="s">
        <v>284</v>
      </c>
      <c r="E216" s="218" t="s">
        <v>848</v>
      </c>
      <c r="F216" s="219" t="s">
        <v>849</v>
      </c>
      <c r="G216" s="220" t="s">
        <v>287</v>
      </c>
      <c r="H216" s="221">
        <v>78</v>
      </c>
      <c r="I216" s="222">
        <v>284</v>
      </c>
      <c r="J216" s="222">
        <f>ROUND(I216*H216,2)</f>
        <v>22152</v>
      </c>
      <c r="K216" s="223"/>
      <c r="L216" s="35"/>
      <c r="M216" s="224" t="s">
        <v>1</v>
      </c>
      <c r="N216" s="225" t="s">
        <v>38</v>
      </c>
      <c r="O216" s="226">
        <v>0.40500000000000003</v>
      </c>
      <c r="P216" s="226">
        <f>O216*H216</f>
        <v>31.590000000000003</v>
      </c>
      <c r="Q216" s="226">
        <v>0.083500000000000005</v>
      </c>
      <c r="R216" s="226">
        <f>Q216*H216</f>
        <v>6.5130000000000008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22152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22152</v>
      </c>
      <c r="BL216" s="14" t="s">
        <v>288</v>
      </c>
      <c r="BM216" s="228" t="s">
        <v>850</v>
      </c>
    </row>
    <row r="217" s="2" customFormat="1" ht="33" customHeight="1">
      <c r="A217" s="29"/>
      <c r="B217" s="30"/>
      <c r="C217" s="217" t="s">
        <v>614</v>
      </c>
      <c r="D217" s="217" t="s">
        <v>284</v>
      </c>
      <c r="E217" s="218" t="s">
        <v>851</v>
      </c>
      <c r="F217" s="219" t="s">
        <v>852</v>
      </c>
      <c r="G217" s="220" t="s">
        <v>287</v>
      </c>
      <c r="H217" s="221">
        <v>234</v>
      </c>
      <c r="I217" s="222">
        <v>150</v>
      </c>
      <c r="J217" s="222">
        <f>ROUND(I217*H217,2)</f>
        <v>35100</v>
      </c>
      <c r="K217" s="223"/>
      <c r="L217" s="35"/>
      <c r="M217" s="224" t="s">
        <v>1</v>
      </c>
      <c r="N217" s="225" t="s">
        <v>38</v>
      </c>
      <c r="O217" s="226">
        <v>0.192</v>
      </c>
      <c r="P217" s="226">
        <f>O217*H217</f>
        <v>44.928000000000004</v>
      </c>
      <c r="Q217" s="226">
        <v>0.083500000000000005</v>
      </c>
      <c r="R217" s="226">
        <f>Q217*H217</f>
        <v>19.539000000000001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35100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35100</v>
      </c>
      <c r="BL217" s="14" t="s">
        <v>288</v>
      </c>
      <c r="BM217" s="228" t="s">
        <v>853</v>
      </c>
    </row>
    <row r="218" s="2" customFormat="1" ht="16.5" customHeight="1">
      <c r="A218" s="29"/>
      <c r="B218" s="30"/>
      <c r="C218" s="230" t="s">
        <v>618</v>
      </c>
      <c r="D218" s="230" t="s">
        <v>378</v>
      </c>
      <c r="E218" s="231" t="s">
        <v>508</v>
      </c>
      <c r="F218" s="232" t="s">
        <v>509</v>
      </c>
      <c r="G218" s="233" t="s">
        <v>501</v>
      </c>
      <c r="H218" s="234">
        <v>6.0010000000000003</v>
      </c>
      <c r="I218" s="235">
        <v>6440</v>
      </c>
      <c r="J218" s="235">
        <f>ROUND(I218*H218,2)</f>
        <v>38646.440000000002</v>
      </c>
      <c r="K218" s="236"/>
      <c r="L218" s="237"/>
      <c r="M218" s="238" t="s">
        <v>1</v>
      </c>
      <c r="N218" s="239" t="s">
        <v>38</v>
      </c>
      <c r="O218" s="226">
        <v>0</v>
      </c>
      <c r="P218" s="226">
        <f>O218*H218</f>
        <v>0</v>
      </c>
      <c r="Q218" s="226">
        <v>2.1150000000000002</v>
      </c>
      <c r="R218" s="226">
        <f>Q218*H218</f>
        <v>12.692115000000001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311</v>
      </c>
      <c r="AT218" s="228" t="s">
        <v>378</v>
      </c>
      <c r="AU218" s="228" t="s">
        <v>82</v>
      </c>
      <c r="AY218" s="14" t="s">
        <v>282</v>
      </c>
      <c r="BE218" s="229">
        <f>IF(N218="základní",J218,0)</f>
        <v>38646.440000000002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38646.440000000002</v>
      </c>
      <c r="BL218" s="14" t="s">
        <v>288</v>
      </c>
      <c r="BM218" s="228" t="s">
        <v>854</v>
      </c>
    </row>
    <row r="219" s="12" customFormat="1" ht="22.8" customHeight="1">
      <c r="A219" s="12"/>
      <c r="B219" s="202"/>
      <c r="C219" s="203"/>
      <c r="D219" s="204" t="s">
        <v>72</v>
      </c>
      <c r="E219" s="215" t="s">
        <v>311</v>
      </c>
      <c r="F219" s="215" t="s">
        <v>597</v>
      </c>
      <c r="G219" s="203"/>
      <c r="H219" s="203"/>
      <c r="I219" s="203"/>
      <c r="J219" s="216">
        <f>BK219</f>
        <v>1992801.9199999997</v>
      </c>
      <c r="K219" s="203"/>
      <c r="L219" s="207"/>
      <c r="M219" s="208"/>
      <c r="N219" s="209"/>
      <c r="O219" s="209"/>
      <c r="P219" s="210">
        <f>SUM(P220:P239)</f>
        <v>1104.2709200000002</v>
      </c>
      <c r="Q219" s="209"/>
      <c r="R219" s="210">
        <f>SUM(R220:R239)</f>
        <v>182.93345836000003</v>
      </c>
      <c r="S219" s="209"/>
      <c r="T219" s="211">
        <f>SUM(T220:T239)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2" t="s">
        <v>80</v>
      </c>
      <c r="AT219" s="213" t="s">
        <v>72</v>
      </c>
      <c r="AU219" s="213" t="s">
        <v>80</v>
      </c>
      <c r="AY219" s="212" t="s">
        <v>282</v>
      </c>
      <c r="BK219" s="214">
        <f>SUM(BK220:BK239)</f>
        <v>1992801.9199999997</v>
      </c>
    </row>
    <row r="220" s="2" customFormat="1" ht="33" customHeight="1">
      <c r="A220" s="29"/>
      <c r="B220" s="30"/>
      <c r="C220" s="217" t="s">
        <v>622</v>
      </c>
      <c r="D220" s="217" t="s">
        <v>284</v>
      </c>
      <c r="E220" s="218" t="s">
        <v>599</v>
      </c>
      <c r="F220" s="219" t="s">
        <v>600</v>
      </c>
      <c r="G220" s="220" t="s">
        <v>322</v>
      </c>
      <c r="H220" s="221">
        <v>808.51999999999998</v>
      </c>
      <c r="I220" s="222">
        <v>152</v>
      </c>
      <c r="J220" s="222">
        <f>ROUND(I220*H220,2)</f>
        <v>122895.03999999999</v>
      </c>
      <c r="K220" s="223"/>
      <c r="L220" s="35"/>
      <c r="M220" s="224" t="s">
        <v>1</v>
      </c>
      <c r="N220" s="225" t="s">
        <v>38</v>
      </c>
      <c r="O220" s="226">
        <v>0.32100000000000001</v>
      </c>
      <c r="P220" s="226">
        <f>O220*H220</f>
        <v>259.53492</v>
      </c>
      <c r="Q220" s="226">
        <v>2.0000000000000002E-05</v>
      </c>
      <c r="R220" s="226">
        <f>Q220*H220</f>
        <v>0.016170400000000001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122895.03999999999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122895.03999999999</v>
      </c>
      <c r="BL220" s="14" t="s">
        <v>288</v>
      </c>
      <c r="BM220" s="228" t="s">
        <v>601</v>
      </c>
    </row>
    <row r="221" s="2" customFormat="1" ht="16.5" customHeight="1">
      <c r="A221" s="29"/>
      <c r="B221" s="30"/>
      <c r="C221" s="230" t="s">
        <v>626</v>
      </c>
      <c r="D221" s="230" t="s">
        <v>378</v>
      </c>
      <c r="E221" s="231" t="s">
        <v>603</v>
      </c>
      <c r="F221" s="232" t="s">
        <v>604</v>
      </c>
      <c r="G221" s="233" t="s">
        <v>322</v>
      </c>
      <c r="H221" s="234">
        <v>828.73299999999995</v>
      </c>
      <c r="I221" s="235">
        <v>893</v>
      </c>
      <c r="J221" s="235">
        <f>ROUND(I221*H221,2)</f>
        <v>740058.56999999995</v>
      </c>
      <c r="K221" s="236"/>
      <c r="L221" s="237"/>
      <c r="M221" s="238" t="s">
        <v>1</v>
      </c>
      <c r="N221" s="239" t="s">
        <v>38</v>
      </c>
      <c r="O221" s="226">
        <v>0</v>
      </c>
      <c r="P221" s="226">
        <f>O221*H221</f>
        <v>0</v>
      </c>
      <c r="Q221" s="226">
        <v>0.01052</v>
      </c>
      <c r="R221" s="226">
        <f>Q221*H221</f>
        <v>8.7182711599999987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311</v>
      </c>
      <c r="AT221" s="228" t="s">
        <v>378</v>
      </c>
      <c r="AU221" s="228" t="s">
        <v>82</v>
      </c>
      <c r="AY221" s="14" t="s">
        <v>282</v>
      </c>
      <c r="BE221" s="229">
        <f>IF(N221="základní",J221,0)</f>
        <v>740058.56999999995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740058.56999999995</v>
      </c>
      <c r="BL221" s="14" t="s">
        <v>288</v>
      </c>
      <c r="BM221" s="228" t="s">
        <v>605</v>
      </c>
    </row>
    <row r="222" s="2" customFormat="1" ht="21.75" customHeight="1">
      <c r="A222" s="29"/>
      <c r="B222" s="30"/>
      <c r="C222" s="217" t="s">
        <v>630</v>
      </c>
      <c r="D222" s="217" t="s">
        <v>284</v>
      </c>
      <c r="E222" s="218" t="s">
        <v>607</v>
      </c>
      <c r="F222" s="219" t="s">
        <v>608</v>
      </c>
      <c r="G222" s="220" t="s">
        <v>501</v>
      </c>
      <c r="H222" s="221">
        <v>26</v>
      </c>
      <c r="I222" s="222">
        <v>86</v>
      </c>
      <c r="J222" s="222">
        <f>ROUND(I222*H222,2)</f>
        <v>2236</v>
      </c>
      <c r="K222" s="223"/>
      <c r="L222" s="35"/>
      <c r="M222" s="224" t="s">
        <v>1</v>
      </c>
      <c r="N222" s="225" t="s">
        <v>38</v>
      </c>
      <c r="O222" s="226">
        <v>0.68300000000000005</v>
      </c>
      <c r="P222" s="226">
        <f>O222*H222</f>
        <v>17.758000000000003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2236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2236</v>
      </c>
      <c r="BL222" s="14" t="s">
        <v>288</v>
      </c>
      <c r="BM222" s="228" t="s">
        <v>609</v>
      </c>
    </row>
    <row r="223" s="2" customFormat="1" ht="16.5" customHeight="1">
      <c r="A223" s="29"/>
      <c r="B223" s="30"/>
      <c r="C223" s="230" t="s">
        <v>634</v>
      </c>
      <c r="D223" s="230" t="s">
        <v>378</v>
      </c>
      <c r="E223" s="231" t="s">
        <v>611</v>
      </c>
      <c r="F223" s="232" t="s">
        <v>612</v>
      </c>
      <c r="G223" s="233" t="s">
        <v>501</v>
      </c>
      <c r="H223" s="234">
        <v>26</v>
      </c>
      <c r="I223" s="235">
        <v>40.399999999999999</v>
      </c>
      <c r="J223" s="235">
        <f>ROUND(I223*H223,2)</f>
        <v>1050.4000000000001</v>
      </c>
      <c r="K223" s="236"/>
      <c r="L223" s="237"/>
      <c r="M223" s="238" t="s">
        <v>1</v>
      </c>
      <c r="N223" s="239" t="s">
        <v>38</v>
      </c>
      <c r="O223" s="226">
        <v>0</v>
      </c>
      <c r="P223" s="226">
        <f>O223*H223</f>
        <v>0</v>
      </c>
      <c r="Q223" s="226">
        <v>0.00029</v>
      </c>
      <c r="R223" s="226">
        <f>Q223*H223</f>
        <v>0.0075399999999999998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311</v>
      </c>
      <c r="AT223" s="228" t="s">
        <v>378</v>
      </c>
      <c r="AU223" s="228" t="s">
        <v>82</v>
      </c>
      <c r="AY223" s="14" t="s">
        <v>282</v>
      </c>
      <c r="BE223" s="229">
        <f>IF(N223="základní",J223,0)</f>
        <v>1050.4000000000001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1050.4000000000001</v>
      </c>
      <c r="BL223" s="14" t="s">
        <v>288</v>
      </c>
      <c r="BM223" s="228" t="s">
        <v>613</v>
      </c>
    </row>
    <row r="224" s="2" customFormat="1" ht="21.75" customHeight="1">
      <c r="A224" s="29"/>
      <c r="B224" s="30"/>
      <c r="C224" s="217" t="s">
        <v>638</v>
      </c>
      <c r="D224" s="217" t="s">
        <v>284</v>
      </c>
      <c r="E224" s="218" t="s">
        <v>615</v>
      </c>
      <c r="F224" s="219" t="s">
        <v>616</v>
      </c>
      <c r="G224" s="220" t="s">
        <v>501</v>
      </c>
      <c r="H224" s="221">
        <v>16</v>
      </c>
      <c r="I224" s="222">
        <v>450</v>
      </c>
      <c r="J224" s="222">
        <f>ROUND(I224*H224,2)</f>
        <v>7200</v>
      </c>
      <c r="K224" s="223"/>
      <c r="L224" s="35"/>
      <c r="M224" s="224" t="s">
        <v>1</v>
      </c>
      <c r="N224" s="225" t="s">
        <v>38</v>
      </c>
      <c r="O224" s="226">
        <v>1.3480000000000001</v>
      </c>
      <c r="P224" s="226">
        <f>O224*H224</f>
        <v>21.568000000000001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7200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7200</v>
      </c>
      <c r="BL224" s="14" t="s">
        <v>288</v>
      </c>
      <c r="BM224" s="228" t="s">
        <v>617</v>
      </c>
    </row>
    <row r="225" s="2" customFormat="1" ht="21.75" customHeight="1">
      <c r="A225" s="29"/>
      <c r="B225" s="30"/>
      <c r="C225" s="230" t="s">
        <v>642</v>
      </c>
      <c r="D225" s="230" t="s">
        <v>378</v>
      </c>
      <c r="E225" s="231" t="s">
        <v>619</v>
      </c>
      <c r="F225" s="232" t="s">
        <v>620</v>
      </c>
      <c r="G225" s="233" t="s">
        <v>501</v>
      </c>
      <c r="H225" s="234">
        <v>16</v>
      </c>
      <c r="I225" s="235">
        <v>1890</v>
      </c>
      <c r="J225" s="235">
        <f>ROUND(I225*H225,2)</f>
        <v>30240</v>
      </c>
      <c r="K225" s="236"/>
      <c r="L225" s="237"/>
      <c r="M225" s="238" t="s">
        <v>1</v>
      </c>
      <c r="N225" s="239" t="s">
        <v>38</v>
      </c>
      <c r="O225" s="226">
        <v>0</v>
      </c>
      <c r="P225" s="226">
        <f>O225*H225</f>
        <v>0</v>
      </c>
      <c r="Q225" s="226">
        <v>0.0041999999999999997</v>
      </c>
      <c r="R225" s="226">
        <f>Q225*H225</f>
        <v>0.067199999999999996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311</v>
      </c>
      <c r="AT225" s="228" t="s">
        <v>378</v>
      </c>
      <c r="AU225" s="228" t="s">
        <v>82</v>
      </c>
      <c r="AY225" s="14" t="s">
        <v>282</v>
      </c>
      <c r="BE225" s="229">
        <f>IF(N225="základní",J225,0)</f>
        <v>30240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30240</v>
      </c>
      <c r="BL225" s="14" t="s">
        <v>288</v>
      </c>
      <c r="BM225" s="228" t="s">
        <v>621</v>
      </c>
    </row>
    <row r="226" s="2" customFormat="1" ht="33" customHeight="1">
      <c r="A226" s="29"/>
      <c r="B226" s="30"/>
      <c r="C226" s="217" t="s">
        <v>646</v>
      </c>
      <c r="D226" s="217" t="s">
        <v>284</v>
      </c>
      <c r="E226" s="218" t="s">
        <v>623</v>
      </c>
      <c r="F226" s="219" t="s">
        <v>624</v>
      </c>
      <c r="G226" s="220" t="s">
        <v>501</v>
      </c>
      <c r="H226" s="221">
        <v>32</v>
      </c>
      <c r="I226" s="222">
        <v>11500</v>
      </c>
      <c r="J226" s="222">
        <f>ROUND(I226*H226,2)</f>
        <v>368000</v>
      </c>
      <c r="K226" s="223"/>
      <c r="L226" s="35"/>
      <c r="M226" s="224" t="s">
        <v>1</v>
      </c>
      <c r="N226" s="225" t="s">
        <v>38</v>
      </c>
      <c r="O226" s="226">
        <v>21.292000000000002</v>
      </c>
      <c r="P226" s="226">
        <f>O226*H226</f>
        <v>681.34400000000005</v>
      </c>
      <c r="Q226" s="226">
        <v>2.1167600000000002</v>
      </c>
      <c r="R226" s="226">
        <f>Q226*H226</f>
        <v>67.736320000000006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368000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368000</v>
      </c>
      <c r="BL226" s="14" t="s">
        <v>288</v>
      </c>
      <c r="BM226" s="228" t="s">
        <v>625</v>
      </c>
    </row>
    <row r="227" s="2" customFormat="1" ht="21.75" customHeight="1">
      <c r="A227" s="29"/>
      <c r="B227" s="30"/>
      <c r="C227" s="217" t="s">
        <v>650</v>
      </c>
      <c r="D227" s="217" t="s">
        <v>284</v>
      </c>
      <c r="E227" s="218" t="s">
        <v>795</v>
      </c>
      <c r="F227" s="219" t="s">
        <v>796</v>
      </c>
      <c r="G227" s="220" t="s">
        <v>501</v>
      </c>
      <c r="H227" s="221">
        <v>1</v>
      </c>
      <c r="I227" s="222">
        <v>13100</v>
      </c>
      <c r="J227" s="222">
        <f>ROUND(I227*H227,2)</f>
        <v>13100</v>
      </c>
      <c r="K227" s="223"/>
      <c r="L227" s="35"/>
      <c r="M227" s="224" t="s">
        <v>1</v>
      </c>
      <c r="N227" s="225" t="s">
        <v>38</v>
      </c>
      <c r="O227" s="226">
        <v>20.363</v>
      </c>
      <c r="P227" s="226">
        <f>O227*H227</f>
        <v>20.363</v>
      </c>
      <c r="Q227" s="226">
        <v>2.3557399999999999</v>
      </c>
      <c r="R227" s="226">
        <f>Q227*H227</f>
        <v>2.3557399999999999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13100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13100</v>
      </c>
      <c r="BL227" s="14" t="s">
        <v>288</v>
      </c>
      <c r="BM227" s="228" t="s">
        <v>855</v>
      </c>
    </row>
    <row r="228" s="2" customFormat="1" ht="21.75" customHeight="1">
      <c r="A228" s="29"/>
      <c r="B228" s="30"/>
      <c r="C228" s="230" t="s">
        <v>654</v>
      </c>
      <c r="D228" s="230" t="s">
        <v>378</v>
      </c>
      <c r="E228" s="231" t="s">
        <v>627</v>
      </c>
      <c r="F228" s="232" t="s">
        <v>628</v>
      </c>
      <c r="G228" s="233" t="s">
        <v>501</v>
      </c>
      <c r="H228" s="234">
        <v>32</v>
      </c>
      <c r="I228" s="235">
        <v>7360</v>
      </c>
      <c r="J228" s="235">
        <f>ROUND(I228*H228,2)</f>
        <v>235520</v>
      </c>
      <c r="K228" s="236"/>
      <c r="L228" s="237"/>
      <c r="M228" s="238" t="s">
        <v>1</v>
      </c>
      <c r="N228" s="239" t="s">
        <v>38</v>
      </c>
      <c r="O228" s="226">
        <v>0</v>
      </c>
      <c r="P228" s="226">
        <f>O228*H228</f>
        <v>0</v>
      </c>
      <c r="Q228" s="226">
        <v>1.29</v>
      </c>
      <c r="R228" s="226">
        <f>Q228*H228</f>
        <v>41.280000000000001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311</v>
      </c>
      <c r="AT228" s="228" t="s">
        <v>378</v>
      </c>
      <c r="AU228" s="228" t="s">
        <v>82</v>
      </c>
      <c r="AY228" s="14" t="s">
        <v>282</v>
      </c>
      <c r="BE228" s="229">
        <f>IF(N228="základní",J228,0)</f>
        <v>235520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235520</v>
      </c>
      <c r="BL228" s="14" t="s">
        <v>288</v>
      </c>
      <c r="BM228" s="228" t="s">
        <v>629</v>
      </c>
    </row>
    <row r="229" s="2" customFormat="1" ht="21.75" customHeight="1">
      <c r="A229" s="29"/>
      <c r="B229" s="30"/>
      <c r="C229" s="230" t="s">
        <v>658</v>
      </c>
      <c r="D229" s="230" t="s">
        <v>378</v>
      </c>
      <c r="E229" s="231" t="s">
        <v>798</v>
      </c>
      <c r="F229" s="232" t="s">
        <v>799</v>
      </c>
      <c r="G229" s="233" t="s">
        <v>501</v>
      </c>
      <c r="H229" s="234">
        <v>1</v>
      </c>
      <c r="I229" s="235">
        <v>11000</v>
      </c>
      <c r="J229" s="235">
        <f>ROUND(I229*H229,2)</f>
        <v>11000</v>
      </c>
      <c r="K229" s="236"/>
      <c r="L229" s="237"/>
      <c r="M229" s="238" t="s">
        <v>1</v>
      </c>
      <c r="N229" s="239" t="s">
        <v>38</v>
      </c>
      <c r="O229" s="226">
        <v>0</v>
      </c>
      <c r="P229" s="226">
        <f>O229*H229</f>
        <v>0</v>
      </c>
      <c r="Q229" s="226">
        <v>1.6140000000000001</v>
      </c>
      <c r="R229" s="226">
        <f>Q229*H229</f>
        <v>1.6140000000000001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311</v>
      </c>
      <c r="AT229" s="228" t="s">
        <v>378</v>
      </c>
      <c r="AU229" s="228" t="s">
        <v>82</v>
      </c>
      <c r="AY229" s="14" t="s">
        <v>282</v>
      </c>
      <c r="BE229" s="229">
        <f>IF(N229="základní",J229,0)</f>
        <v>11000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11000</v>
      </c>
      <c r="BL229" s="14" t="s">
        <v>288</v>
      </c>
      <c r="BM229" s="228" t="s">
        <v>856</v>
      </c>
    </row>
    <row r="230" s="2" customFormat="1" ht="21.75" customHeight="1">
      <c r="A230" s="29"/>
      <c r="B230" s="30"/>
      <c r="C230" s="230" t="s">
        <v>662</v>
      </c>
      <c r="D230" s="230" t="s">
        <v>378</v>
      </c>
      <c r="E230" s="231" t="s">
        <v>631</v>
      </c>
      <c r="F230" s="232" t="s">
        <v>632</v>
      </c>
      <c r="G230" s="233" t="s">
        <v>501</v>
      </c>
      <c r="H230" s="234">
        <v>31</v>
      </c>
      <c r="I230" s="235">
        <v>1320</v>
      </c>
      <c r="J230" s="235">
        <f>ROUND(I230*H230,2)</f>
        <v>40920</v>
      </c>
      <c r="K230" s="236"/>
      <c r="L230" s="237"/>
      <c r="M230" s="238" t="s">
        <v>1</v>
      </c>
      <c r="N230" s="239" t="s">
        <v>38</v>
      </c>
      <c r="O230" s="226">
        <v>0</v>
      </c>
      <c r="P230" s="226">
        <f>O230*H230</f>
        <v>0</v>
      </c>
      <c r="Q230" s="226">
        <v>0.254</v>
      </c>
      <c r="R230" s="226">
        <f>Q230*H230</f>
        <v>7.8740000000000006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311</v>
      </c>
      <c r="AT230" s="228" t="s">
        <v>378</v>
      </c>
      <c r="AU230" s="228" t="s">
        <v>82</v>
      </c>
      <c r="AY230" s="14" t="s">
        <v>282</v>
      </c>
      <c r="BE230" s="229">
        <f>IF(N230="základní",J230,0)</f>
        <v>40920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40920</v>
      </c>
      <c r="BL230" s="14" t="s">
        <v>288</v>
      </c>
      <c r="BM230" s="228" t="s">
        <v>633</v>
      </c>
    </row>
    <row r="231" s="2" customFormat="1" ht="21.75" customHeight="1">
      <c r="A231" s="29"/>
      <c r="B231" s="30"/>
      <c r="C231" s="230" t="s">
        <v>666</v>
      </c>
      <c r="D231" s="230" t="s">
        <v>378</v>
      </c>
      <c r="E231" s="231" t="s">
        <v>635</v>
      </c>
      <c r="F231" s="232" t="s">
        <v>636</v>
      </c>
      <c r="G231" s="233" t="s">
        <v>501</v>
      </c>
      <c r="H231" s="234">
        <v>28</v>
      </c>
      <c r="I231" s="235">
        <v>2120</v>
      </c>
      <c r="J231" s="235">
        <f>ROUND(I231*H231,2)</f>
        <v>59360</v>
      </c>
      <c r="K231" s="236"/>
      <c r="L231" s="237"/>
      <c r="M231" s="238" t="s">
        <v>1</v>
      </c>
      <c r="N231" s="239" t="s">
        <v>38</v>
      </c>
      <c r="O231" s="226">
        <v>0</v>
      </c>
      <c r="P231" s="226">
        <f>O231*H231</f>
        <v>0</v>
      </c>
      <c r="Q231" s="226">
        <v>0.50600000000000001</v>
      </c>
      <c r="R231" s="226">
        <f>Q231*H231</f>
        <v>14.167999999999999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311</v>
      </c>
      <c r="AT231" s="228" t="s">
        <v>378</v>
      </c>
      <c r="AU231" s="228" t="s">
        <v>82</v>
      </c>
      <c r="AY231" s="14" t="s">
        <v>282</v>
      </c>
      <c r="BE231" s="229">
        <f>IF(N231="základní",J231,0)</f>
        <v>59360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59360</v>
      </c>
      <c r="BL231" s="14" t="s">
        <v>288</v>
      </c>
      <c r="BM231" s="228" t="s">
        <v>637</v>
      </c>
    </row>
    <row r="232" s="2" customFormat="1" ht="21.75" customHeight="1">
      <c r="A232" s="29"/>
      <c r="B232" s="30"/>
      <c r="C232" s="230" t="s">
        <v>670</v>
      </c>
      <c r="D232" s="230" t="s">
        <v>378</v>
      </c>
      <c r="E232" s="231" t="s">
        <v>639</v>
      </c>
      <c r="F232" s="232" t="s">
        <v>640</v>
      </c>
      <c r="G232" s="233" t="s">
        <v>501</v>
      </c>
      <c r="H232" s="234">
        <v>7</v>
      </c>
      <c r="I232" s="235">
        <v>2810</v>
      </c>
      <c r="J232" s="235">
        <f>ROUND(I232*H232,2)</f>
        <v>19670</v>
      </c>
      <c r="K232" s="236"/>
      <c r="L232" s="237"/>
      <c r="M232" s="238" t="s">
        <v>1</v>
      </c>
      <c r="N232" s="239" t="s">
        <v>38</v>
      </c>
      <c r="O232" s="226">
        <v>0</v>
      </c>
      <c r="P232" s="226">
        <f>O232*H232</f>
        <v>0</v>
      </c>
      <c r="Q232" s="226">
        <v>1.0129999999999999</v>
      </c>
      <c r="R232" s="226">
        <f>Q232*H232</f>
        <v>7.0909999999999993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311</v>
      </c>
      <c r="AT232" s="228" t="s">
        <v>378</v>
      </c>
      <c r="AU232" s="228" t="s">
        <v>82</v>
      </c>
      <c r="AY232" s="14" t="s">
        <v>282</v>
      </c>
      <c r="BE232" s="229">
        <f>IF(N232="základní",J232,0)</f>
        <v>19670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19670</v>
      </c>
      <c r="BL232" s="14" t="s">
        <v>288</v>
      </c>
      <c r="BM232" s="228" t="s">
        <v>641</v>
      </c>
    </row>
    <row r="233" s="2" customFormat="1" ht="21.75" customHeight="1">
      <c r="A233" s="29"/>
      <c r="B233" s="30"/>
      <c r="C233" s="230" t="s">
        <v>675</v>
      </c>
      <c r="D233" s="230" t="s">
        <v>378</v>
      </c>
      <c r="E233" s="231" t="s">
        <v>643</v>
      </c>
      <c r="F233" s="232" t="s">
        <v>644</v>
      </c>
      <c r="G233" s="233" t="s">
        <v>501</v>
      </c>
      <c r="H233" s="234">
        <v>33</v>
      </c>
      <c r="I233" s="235">
        <v>2590</v>
      </c>
      <c r="J233" s="235">
        <f>ROUND(I233*H233,2)</f>
        <v>85470</v>
      </c>
      <c r="K233" s="236"/>
      <c r="L233" s="237"/>
      <c r="M233" s="238" t="s">
        <v>1</v>
      </c>
      <c r="N233" s="239" t="s">
        <v>38</v>
      </c>
      <c r="O233" s="226">
        <v>0</v>
      </c>
      <c r="P233" s="226">
        <f>O233*H233</f>
        <v>0</v>
      </c>
      <c r="Q233" s="226">
        <v>0.54800000000000004</v>
      </c>
      <c r="R233" s="226">
        <f>Q233*H233</f>
        <v>18.084000000000003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311</v>
      </c>
      <c r="AT233" s="228" t="s">
        <v>378</v>
      </c>
      <c r="AU233" s="228" t="s">
        <v>82</v>
      </c>
      <c r="AY233" s="14" t="s">
        <v>282</v>
      </c>
      <c r="BE233" s="229">
        <f>IF(N233="základní",J233,0)</f>
        <v>85470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85470</v>
      </c>
      <c r="BL233" s="14" t="s">
        <v>288</v>
      </c>
      <c r="BM233" s="228" t="s">
        <v>645</v>
      </c>
    </row>
    <row r="234" s="2" customFormat="1" ht="21.75" customHeight="1">
      <c r="A234" s="29"/>
      <c r="B234" s="30"/>
      <c r="C234" s="230" t="s">
        <v>679</v>
      </c>
      <c r="D234" s="230" t="s">
        <v>378</v>
      </c>
      <c r="E234" s="231" t="s">
        <v>647</v>
      </c>
      <c r="F234" s="232" t="s">
        <v>648</v>
      </c>
      <c r="G234" s="233" t="s">
        <v>501</v>
      </c>
      <c r="H234" s="234">
        <v>99</v>
      </c>
      <c r="I234" s="235">
        <v>193</v>
      </c>
      <c r="J234" s="235">
        <f>ROUND(I234*H234,2)</f>
        <v>19107</v>
      </c>
      <c r="K234" s="236"/>
      <c r="L234" s="237"/>
      <c r="M234" s="238" t="s">
        <v>1</v>
      </c>
      <c r="N234" s="239" t="s">
        <v>38</v>
      </c>
      <c r="O234" s="226">
        <v>0</v>
      </c>
      <c r="P234" s="226">
        <f>O234*H234</f>
        <v>0</v>
      </c>
      <c r="Q234" s="226">
        <v>0.002</v>
      </c>
      <c r="R234" s="226">
        <f>Q234*H234</f>
        <v>0.19800000000000001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311</v>
      </c>
      <c r="AT234" s="228" t="s">
        <v>378</v>
      </c>
      <c r="AU234" s="228" t="s">
        <v>82</v>
      </c>
      <c r="AY234" s="14" t="s">
        <v>282</v>
      </c>
      <c r="BE234" s="229">
        <f>IF(N234="základní",J234,0)</f>
        <v>19107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19107</v>
      </c>
      <c r="BL234" s="14" t="s">
        <v>288</v>
      </c>
      <c r="BM234" s="228" t="s">
        <v>649</v>
      </c>
    </row>
    <row r="235" s="2" customFormat="1" ht="21.75" customHeight="1">
      <c r="A235" s="29"/>
      <c r="B235" s="30"/>
      <c r="C235" s="217" t="s">
        <v>684</v>
      </c>
      <c r="D235" s="217" t="s">
        <v>284</v>
      </c>
      <c r="E235" s="218" t="s">
        <v>651</v>
      </c>
      <c r="F235" s="219" t="s">
        <v>652</v>
      </c>
      <c r="G235" s="220" t="s">
        <v>501</v>
      </c>
      <c r="H235" s="221">
        <v>33</v>
      </c>
      <c r="I235" s="222">
        <v>1080</v>
      </c>
      <c r="J235" s="222">
        <f>ROUND(I235*H235,2)</f>
        <v>35640</v>
      </c>
      <c r="K235" s="223"/>
      <c r="L235" s="35"/>
      <c r="M235" s="224" t="s">
        <v>1</v>
      </c>
      <c r="N235" s="225" t="s">
        <v>38</v>
      </c>
      <c r="O235" s="226">
        <v>1.694</v>
      </c>
      <c r="P235" s="226">
        <f>O235*H235</f>
        <v>55.902000000000001</v>
      </c>
      <c r="Q235" s="226">
        <v>0.21734000000000001</v>
      </c>
      <c r="R235" s="226">
        <f>Q235*H235</f>
        <v>7.1722200000000003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35640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35640</v>
      </c>
      <c r="BL235" s="14" t="s">
        <v>288</v>
      </c>
      <c r="BM235" s="228" t="s">
        <v>653</v>
      </c>
    </row>
    <row r="236" s="2" customFormat="1" ht="21.75" customHeight="1">
      <c r="A236" s="29"/>
      <c r="B236" s="30"/>
      <c r="C236" s="230" t="s">
        <v>688</v>
      </c>
      <c r="D236" s="230" t="s">
        <v>378</v>
      </c>
      <c r="E236" s="231" t="s">
        <v>655</v>
      </c>
      <c r="F236" s="232" t="s">
        <v>656</v>
      </c>
      <c r="G236" s="233" t="s">
        <v>501</v>
      </c>
      <c r="H236" s="234">
        <v>27</v>
      </c>
      <c r="I236" s="235">
        <v>4800</v>
      </c>
      <c r="J236" s="235">
        <f>ROUND(I236*H236,2)</f>
        <v>129600</v>
      </c>
      <c r="K236" s="236"/>
      <c r="L236" s="237"/>
      <c r="M236" s="238" t="s">
        <v>1</v>
      </c>
      <c r="N236" s="239" t="s">
        <v>38</v>
      </c>
      <c r="O236" s="226">
        <v>0</v>
      </c>
      <c r="P236" s="226">
        <f>O236*H236</f>
        <v>0</v>
      </c>
      <c r="Q236" s="226">
        <v>0.19600000000000001</v>
      </c>
      <c r="R236" s="226">
        <f>Q236*H236</f>
        <v>5.2919999999999998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311</v>
      </c>
      <c r="AT236" s="228" t="s">
        <v>378</v>
      </c>
      <c r="AU236" s="228" t="s">
        <v>82</v>
      </c>
      <c r="AY236" s="14" t="s">
        <v>282</v>
      </c>
      <c r="BE236" s="229">
        <f>IF(N236="základní",J236,0)</f>
        <v>129600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129600</v>
      </c>
      <c r="BL236" s="14" t="s">
        <v>288</v>
      </c>
      <c r="BM236" s="228" t="s">
        <v>657</v>
      </c>
    </row>
    <row r="237" s="2" customFormat="1" ht="21.75" customHeight="1">
      <c r="A237" s="29"/>
      <c r="B237" s="30"/>
      <c r="C237" s="230" t="s">
        <v>692</v>
      </c>
      <c r="D237" s="230" t="s">
        <v>378</v>
      </c>
      <c r="E237" s="231" t="s">
        <v>659</v>
      </c>
      <c r="F237" s="232" t="s">
        <v>660</v>
      </c>
      <c r="G237" s="233" t="s">
        <v>501</v>
      </c>
      <c r="H237" s="234">
        <v>6</v>
      </c>
      <c r="I237" s="235">
        <v>4800</v>
      </c>
      <c r="J237" s="235">
        <f>ROUND(I237*H237,2)</f>
        <v>28800</v>
      </c>
      <c r="K237" s="236"/>
      <c r="L237" s="237"/>
      <c r="M237" s="238" t="s">
        <v>1</v>
      </c>
      <c r="N237" s="239" t="s">
        <v>38</v>
      </c>
      <c r="O237" s="226">
        <v>0</v>
      </c>
      <c r="P237" s="226">
        <f>O237*H237</f>
        <v>0</v>
      </c>
      <c r="Q237" s="226">
        <v>0.19600000000000001</v>
      </c>
      <c r="R237" s="226">
        <f>Q237*H237</f>
        <v>1.1760000000000002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311</v>
      </c>
      <c r="AT237" s="228" t="s">
        <v>378</v>
      </c>
      <c r="AU237" s="228" t="s">
        <v>82</v>
      </c>
      <c r="AY237" s="14" t="s">
        <v>282</v>
      </c>
      <c r="BE237" s="229">
        <f>IF(N237="základní",J237,0)</f>
        <v>28800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28800</v>
      </c>
      <c r="BL237" s="14" t="s">
        <v>288</v>
      </c>
      <c r="BM237" s="228" t="s">
        <v>661</v>
      </c>
    </row>
    <row r="238" s="2" customFormat="1" ht="21.75" customHeight="1">
      <c r="A238" s="29"/>
      <c r="B238" s="30"/>
      <c r="C238" s="217" t="s">
        <v>696</v>
      </c>
      <c r="D238" s="217" t="s">
        <v>284</v>
      </c>
      <c r="E238" s="218" t="s">
        <v>671</v>
      </c>
      <c r="F238" s="219" t="s">
        <v>672</v>
      </c>
      <c r="G238" s="220" t="s">
        <v>673</v>
      </c>
      <c r="H238" s="221">
        <v>33</v>
      </c>
      <c r="I238" s="222">
        <v>985</v>
      </c>
      <c r="J238" s="222">
        <f>ROUND(I238*H238,2)</f>
        <v>32505</v>
      </c>
      <c r="K238" s="223"/>
      <c r="L238" s="35"/>
      <c r="M238" s="224" t="s">
        <v>1</v>
      </c>
      <c r="N238" s="225" t="s">
        <v>38</v>
      </c>
      <c r="O238" s="226">
        <v>0.83599999999999997</v>
      </c>
      <c r="P238" s="226">
        <f>O238*H238</f>
        <v>27.587999999999997</v>
      </c>
      <c r="Q238" s="226">
        <v>0.00031</v>
      </c>
      <c r="R238" s="226">
        <f>Q238*H238</f>
        <v>0.01023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32505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32505</v>
      </c>
      <c r="BL238" s="14" t="s">
        <v>288</v>
      </c>
      <c r="BM238" s="228" t="s">
        <v>674</v>
      </c>
    </row>
    <row r="239" s="2" customFormat="1" ht="21.75" customHeight="1">
      <c r="A239" s="29"/>
      <c r="B239" s="30"/>
      <c r="C239" s="217" t="s">
        <v>700</v>
      </c>
      <c r="D239" s="217" t="s">
        <v>284</v>
      </c>
      <c r="E239" s="218" t="s">
        <v>676</v>
      </c>
      <c r="F239" s="219" t="s">
        <v>677</v>
      </c>
      <c r="G239" s="220" t="s">
        <v>322</v>
      </c>
      <c r="H239" s="221">
        <v>808.51999999999998</v>
      </c>
      <c r="I239" s="222">
        <v>12.9</v>
      </c>
      <c r="J239" s="222">
        <f>ROUND(I239*H239,2)</f>
        <v>10429.91</v>
      </c>
      <c r="K239" s="223"/>
      <c r="L239" s="35"/>
      <c r="M239" s="224" t="s">
        <v>1</v>
      </c>
      <c r="N239" s="225" t="s">
        <v>38</v>
      </c>
      <c r="O239" s="226">
        <v>0.025000000000000001</v>
      </c>
      <c r="P239" s="226">
        <f>O239*H239</f>
        <v>20.213000000000001</v>
      </c>
      <c r="Q239" s="226">
        <v>9.0000000000000006E-05</v>
      </c>
      <c r="R239" s="226">
        <f>Q239*H239</f>
        <v>0.072766800000000006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10429.91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10429.91</v>
      </c>
      <c r="BL239" s="14" t="s">
        <v>288</v>
      </c>
      <c r="BM239" s="228" t="s">
        <v>678</v>
      </c>
    </row>
    <row r="240" s="12" customFormat="1" ht="22.8" customHeight="1">
      <c r="A240" s="12"/>
      <c r="B240" s="202"/>
      <c r="C240" s="203"/>
      <c r="D240" s="204" t="s">
        <v>72</v>
      </c>
      <c r="E240" s="215" t="s">
        <v>315</v>
      </c>
      <c r="F240" s="215" t="s">
        <v>683</v>
      </c>
      <c r="G240" s="203"/>
      <c r="H240" s="203"/>
      <c r="I240" s="203"/>
      <c r="J240" s="216">
        <f>BK240</f>
        <v>173819.67999999999</v>
      </c>
      <c r="K240" s="203"/>
      <c r="L240" s="207"/>
      <c r="M240" s="208"/>
      <c r="N240" s="209"/>
      <c r="O240" s="209"/>
      <c r="P240" s="210">
        <f>SUM(P241:P253)</f>
        <v>86.943206000000004</v>
      </c>
      <c r="Q240" s="209"/>
      <c r="R240" s="210">
        <f>SUM(R241:R253)</f>
        <v>0.66927060000000005</v>
      </c>
      <c r="S240" s="209"/>
      <c r="T240" s="211">
        <f>SUM(T241:T253)</f>
        <v>3.27786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2" t="s">
        <v>80</v>
      </c>
      <c r="AT240" s="213" t="s">
        <v>72</v>
      </c>
      <c r="AU240" s="213" t="s">
        <v>80</v>
      </c>
      <c r="AY240" s="212" t="s">
        <v>282</v>
      </c>
      <c r="BK240" s="214">
        <f>SUM(BK241:BK253)</f>
        <v>173819.67999999999</v>
      </c>
    </row>
    <row r="241" s="2" customFormat="1" ht="33" customHeight="1">
      <c r="A241" s="29"/>
      <c r="B241" s="30"/>
      <c r="C241" s="217" t="s">
        <v>704</v>
      </c>
      <c r="D241" s="217" t="s">
        <v>284</v>
      </c>
      <c r="E241" s="218" t="s">
        <v>857</v>
      </c>
      <c r="F241" s="219" t="s">
        <v>858</v>
      </c>
      <c r="G241" s="220" t="s">
        <v>322</v>
      </c>
      <c r="H241" s="221">
        <v>3</v>
      </c>
      <c r="I241" s="222">
        <v>256</v>
      </c>
      <c r="J241" s="222">
        <f>ROUND(I241*H241,2)</f>
        <v>768</v>
      </c>
      <c r="K241" s="223"/>
      <c r="L241" s="35"/>
      <c r="M241" s="224" t="s">
        <v>1</v>
      </c>
      <c r="N241" s="225" t="s">
        <v>38</v>
      </c>
      <c r="O241" s="226">
        <v>0.26800000000000002</v>
      </c>
      <c r="P241" s="226">
        <f>O241*H241</f>
        <v>0.80400000000000005</v>
      </c>
      <c r="Q241" s="226">
        <v>0.15540000000000001</v>
      </c>
      <c r="R241" s="226">
        <f>Q241*H241</f>
        <v>0.46620000000000006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768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768</v>
      </c>
      <c r="BL241" s="14" t="s">
        <v>288</v>
      </c>
      <c r="BM241" s="228" t="s">
        <v>859</v>
      </c>
    </row>
    <row r="242" s="2" customFormat="1" ht="21.75" customHeight="1">
      <c r="A242" s="29"/>
      <c r="B242" s="30"/>
      <c r="C242" s="217" t="s">
        <v>708</v>
      </c>
      <c r="D242" s="217" t="s">
        <v>284</v>
      </c>
      <c r="E242" s="218" t="s">
        <v>860</v>
      </c>
      <c r="F242" s="219" t="s">
        <v>861</v>
      </c>
      <c r="G242" s="220" t="s">
        <v>356</v>
      </c>
      <c r="H242" s="221">
        <v>0.089999999999999997</v>
      </c>
      <c r="I242" s="222">
        <v>3020</v>
      </c>
      <c r="J242" s="222">
        <f>ROUND(I242*H242,2)</f>
        <v>271.80000000000001</v>
      </c>
      <c r="K242" s="223"/>
      <c r="L242" s="35"/>
      <c r="M242" s="224" t="s">
        <v>1</v>
      </c>
      <c r="N242" s="225" t="s">
        <v>38</v>
      </c>
      <c r="O242" s="226">
        <v>1.442</v>
      </c>
      <c r="P242" s="226">
        <f>O242*H242</f>
        <v>0.12977999999999998</v>
      </c>
      <c r="Q242" s="226">
        <v>2.2563399999999998</v>
      </c>
      <c r="R242" s="226">
        <f>Q242*H242</f>
        <v>0.20307059999999996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271.80000000000001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271.80000000000001</v>
      </c>
      <c r="BL242" s="14" t="s">
        <v>288</v>
      </c>
      <c r="BM242" s="228" t="s">
        <v>862</v>
      </c>
    </row>
    <row r="243" s="2" customFormat="1" ht="33" customHeight="1">
      <c r="A243" s="29"/>
      <c r="B243" s="30"/>
      <c r="C243" s="217" t="s">
        <v>712</v>
      </c>
      <c r="D243" s="217" t="s">
        <v>284</v>
      </c>
      <c r="E243" s="218" t="s">
        <v>693</v>
      </c>
      <c r="F243" s="219" t="s">
        <v>694</v>
      </c>
      <c r="G243" s="220" t="s">
        <v>322</v>
      </c>
      <c r="H243" s="221">
        <v>412.01499999999999</v>
      </c>
      <c r="I243" s="222">
        <v>115</v>
      </c>
      <c r="J243" s="222">
        <f>ROUND(I243*H243,2)</f>
        <v>47381.730000000003</v>
      </c>
      <c r="K243" s="223"/>
      <c r="L243" s="35"/>
      <c r="M243" s="224" t="s">
        <v>1</v>
      </c>
      <c r="N243" s="225" t="s">
        <v>38</v>
      </c>
      <c r="O243" s="226">
        <v>0</v>
      </c>
      <c r="P243" s="226">
        <f>O243*H243</f>
        <v>0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47381.730000000003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47381.730000000003</v>
      </c>
      <c r="BL243" s="14" t="s">
        <v>288</v>
      </c>
      <c r="BM243" s="228" t="s">
        <v>695</v>
      </c>
    </row>
    <row r="244" s="2" customFormat="1" ht="21.75" customHeight="1">
      <c r="A244" s="29"/>
      <c r="B244" s="30"/>
      <c r="C244" s="217" t="s">
        <v>716</v>
      </c>
      <c r="D244" s="217" t="s">
        <v>284</v>
      </c>
      <c r="E244" s="218" t="s">
        <v>697</v>
      </c>
      <c r="F244" s="219" t="s">
        <v>698</v>
      </c>
      <c r="G244" s="220" t="s">
        <v>322</v>
      </c>
      <c r="H244" s="221">
        <v>370.81400000000002</v>
      </c>
      <c r="I244" s="222">
        <v>30.100000000000001</v>
      </c>
      <c r="J244" s="222">
        <f>ROUND(I244*H244,2)</f>
        <v>11161.5</v>
      </c>
      <c r="K244" s="223"/>
      <c r="L244" s="35"/>
      <c r="M244" s="224" t="s">
        <v>1</v>
      </c>
      <c r="N244" s="225" t="s">
        <v>38</v>
      </c>
      <c r="O244" s="226">
        <v>0.067000000000000004</v>
      </c>
      <c r="P244" s="226">
        <f>O244*H244</f>
        <v>24.844538000000004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11161.5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11161.5</v>
      </c>
      <c r="BL244" s="14" t="s">
        <v>288</v>
      </c>
      <c r="BM244" s="228" t="s">
        <v>699</v>
      </c>
    </row>
    <row r="245" s="2" customFormat="1" ht="16.5" customHeight="1">
      <c r="A245" s="29"/>
      <c r="B245" s="30"/>
      <c r="C245" s="217" t="s">
        <v>723</v>
      </c>
      <c r="D245" s="217" t="s">
        <v>284</v>
      </c>
      <c r="E245" s="218" t="s">
        <v>701</v>
      </c>
      <c r="F245" s="219" t="s">
        <v>702</v>
      </c>
      <c r="G245" s="220" t="s">
        <v>322</v>
      </c>
      <c r="H245" s="221">
        <v>41.201999999999998</v>
      </c>
      <c r="I245" s="222">
        <v>66.599999999999994</v>
      </c>
      <c r="J245" s="222">
        <f>ROUND(I245*H245,2)</f>
        <v>2744.0500000000002</v>
      </c>
      <c r="K245" s="223"/>
      <c r="L245" s="35"/>
      <c r="M245" s="224" t="s">
        <v>1</v>
      </c>
      <c r="N245" s="225" t="s">
        <v>38</v>
      </c>
      <c r="O245" s="226">
        <v>0.155</v>
      </c>
      <c r="P245" s="226">
        <f>O245*H245</f>
        <v>6.3863099999999999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2744.0500000000002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2744.0500000000002</v>
      </c>
      <c r="BL245" s="14" t="s">
        <v>288</v>
      </c>
      <c r="BM245" s="228" t="s">
        <v>703</v>
      </c>
    </row>
    <row r="246" s="2" customFormat="1" ht="21.75" customHeight="1">
      <c r="A246" s="29"/>
      <c r="B246" s="30"/>
      <c r="C246" s="217" t="s">
        <v>727</v>
      </c>
      <c r="D246" s="217" t="s">
        <v>284</v>
      </c>
      <c r="E246" s="218" t="s">
        <v>705</v>
      </c>
      <c r="F246" s="219" t="s">
        <v>706</v>
      </c>
      <c r="G246" s="220" t="s">
        <v>322</v>
      </c>
      <c r="H246" s="221">
        <v>41.201999999999998</v>
      </c>
      <c r="I246" s="222">
        <v>84</v>
      </c>
      <c r="J246" s="222">
        <f>ROUND(I246*H246,2)</f>
        <v>3460.9699999999998</v>
      </c>
      <c r="K246" s="223"/>
      <c r="L246" s="35"/>
      <c r="M246" s="224" t="s">
        <v>1</v>
      </c>
      <c r="N246" s="225" t="s">
        <v>38</v>
      </c>
      <c r="O246" s="226">
        <v>0.19600000000000001</v>
      </c>
      <c r="P246" s="226">
        <f>O246*H246</f>
        <v>8.0755920000000003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3460.9699999999998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3460.9699999999998</v>
      </c>
      <c r="BL246" s="14" t="s">
        <v>288</v>
      </c>
      <c r="BM246" s="228" t="s">
        <v>707</v>
      </c>
    </row>
    <row r="247" s="2" customFormat="1" ht="21.75" customHeight="1">
      <c r="A247" s="29"/>
      <c r="B247" s="30"/>
      <c r="C247" s="217" t="s">
        <v>731</v>
      </c>
      <c r="D247" s="217" t="s">
        <v>284</v>
      </c>
      <c r="E247" s="218" t="s">
        <v>713</v>
      </c>
      <c r="F247" s="219" t="s">
        <v>714</v>
      </c>
      <c r="G247" s="220" t="s">
        <v>287</v>
      </c>
      <c r="H247" s="221">
        <v>163.893</v>
      </c>
      <c r="I247" s="222">
        <v>0.75</v>
      </c>
      <c r="J247" s="222">
        <f>ROUND(I247*H247,2)</f>
        <v>122.92</v>
      </c>
      <c r="K247" s="223"/>
      <c r="L247" s="35"/>
      <c r="M247" s="224" t="s">
        <v>1</v>
      </c>
      <c r="N247" s="225" t="s">
        <v>38</v>
      </c>
      <c r="O247" s="226">
        <v>0.002</v>
      </c>
      <c r="P247" s="226">
        <f>O247*H247</f>
        <v>0.32778600000000002</v>
      </c>
      <c r="Q247" s="226">
        <v>0</v>
      </c>
      <c r="R247" s="226">
        <f>Q247*H247</f>
        <v>0</v>
      </c>
      <c r="S247" s="226">
        <v>0.02</v>
      </c>
      <c r="T247" s="227">
        <f>S247*H247</f>
        <v>3.27786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122.92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122.92</v>
      </c>
      <c r="BL247" s="14" t="s">
        <v>288</v>
      </c>
      <c r="BM247" s="228" t="s">
        <v>715</v>
      </c>
    </row>
    <row r="248" s="2" customFormat="1" ht="21.75" customHeight="1">
      <c r="A248" s="29"/>
      <c r="B248" s="30"/>
      <c r="C248" s="217" t="s">
        <v>735</v>
      </c>
      <c r="D248" s="217" t="s">
        <v>284</v>
      </c>
      <c r="E248" s="218" t="s">
        <v>863</v>
      </c>
      <c r="F248" s="219" t="s">
        <v>864</v>
      </c>
      <c r="G248" s="220" t="s">
        <v>322</v>
      </c>
      <c r="H248" s="221">
        <v>3</v>
      </c>
      <c r="I248" s="222">
        <v>57.299999999999997</v>
      </c>
      <c r="J248" s="222">
        <f>ROUND(I248*H248,2)</f>
        <v>171.90000000000001</v>
      </c>
      <c r="K248" s="223"/>
      <c r="L248" s="35"/>
      <c r="M248" s="224" t="s">
        <v>1</v>
      </c>
      <c r="N248" s="225" t="s">
        <v>38</v>
      </c>
      <c r="O248" s="226">
        <v>0.186</v>
      </c>
      <c r="P248" s="226">
        <f>O248*H248</f>
        <v>0.55800000000000005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171.90000000000001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171.90000000000001</v>
      </c>
      <c r="BL248" s="14" t="s">
        <v>288</v>
      </c>
      <c r="BM248" s="228" t="s">
        <v>865</v>
      </c>
    </row>
    <row r="249" s="2" customFormat="1" ht="33" customHeight="1">
      <c r="A249" s="29"/>
      <c r="B249" s="30"/>
      <c r="C249" s="217" t="s">
        <v>739</v>
      </c>
      <c r="D249" s="217" t="s">
        <v>284</v>
      </c>
      <c r="E249" s="218" t="s">
        <v>866</v>
      </c>
      <c r="F249" s="219" t="s">
        <v>867</v>
      </c>
      <c r="G249" s="220" t="s">
        <v>287</v>
      </c>
      <c r="H249" s="221">
        <v>277.68000000000001</v>
      </c>
      <c r="I249" s="222">
        <v>78.099999999999994</v>
      </c>
      <c r="J249" s="222">
        <f>ROUND(I249*H249,2)</f>
        <v>21686.810000000001</v>
      </c>
      <c r="K249" s="223"/>
      <c r="L249" s="35"/>
      <c r="M249" s="224" t="s">
        <v>1</v>
      </c>
      <c r="N249" s="225" t="s">
        <v>38</v>
      </c>
      <c r="O249" s="226">
        <v>0.16500000000000001</v>
      </c>
      <c r="P249" s="226">
        <f>O249*H249</f>
        <v>45.817200000000007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21686.810000000001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21686.810000000001</v>
      </c>
      <c r="BL249" s="14" t="s">
        <v>288</v>
      </c>
      <c r="BM249" s="228" t="s">
        <v>868</v>
      </c>
    </row>
    <row r="250" s="2" customFormat="1" ht="21.75" customHeight="1">
      <c r="A250" s="29"/>
      <c r="B250" s="30"/>
      <c r="C250" s="217" t="s">
        <v>743</v>
      </c>
      <c r="D250" s="217" t="s">
        <v>284</v>
      </c>
      <c r="E250" s="218" t="s">
        <v>869</v>
      </c>
      <c r="F250" s="219" t="s">
        <v>870</v>
      </c>
      <c r="G250" s="220" t="s">
        <v>322</v>
      </c>
      <c r="H250" s="221">
        <v>61.25</v>
      </c>
      <c r="I250" s="222">
        <v>1000</v>
      </c>
      <c r="J250" s="222">
        <f>ROUND(I250*H250,2)</f>
        <v>61250</v>
      </c>
      <c r="K250" s="223"/>
      <c r="L250" s="35"/>
      <c r="M250" s="224" t="s">
        <v>1</v>
      </c>
      <c r="N250" s="225" t="s">
        <v>38</v>
      </c>
      <c r="O250" s="226">
        <v>0</v>
      </c>
      <c r="P250" s="226">
        <f>O250*H250</f>
        <v>0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61250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61250</v>
      </c>
      <c r="BL250" s="14" t="s">
        <v>288</v>
      </c>
      <c r="BM250" s="228" t="s">
        <v>871</v>
      </c>
    </row>
    <row r="251" s="2" customFormat="1" ht="21.75" customHeight="1">
      <c r="A251" s="29"/>
      <c r="B251" s="30"/>
      <c r="C251" s="217" t="s">
        <v>747</v>
      </c>
      <c r="D251" s="217" t="s">
        <v>284</v>
      </c>
      <c r="E251" s="218" t="s">
        <v>872</v>
      </c>
      <c r="F251" s="219" t="s">
        <v>873</v>
      </c>
      <c r="G251" s="220" t="s">
        <v>322</v>
      </c>
      <c r="H251" s="221">
        <v>3</v>
      </c>
      <c r="I251" s="222">
        <v>600</v>
      </c>
      <c r="J251" s="222">
        <f>ROUND(I251*H251,2)</f>
        <v>1800</v>
      </c>
      <c r="K251" s="223"/>
      <c r="L251" s="35"/>
      <c r="M251" s="224" t="s">
        <v>1</v>
      </c>
      <c r="N251" s="225" t="s">
        <v>38</v>
      </c>
      <c r="O251" s="226">
        <v>0</v>
      </c>
      <c r="P251" s="226">
        <f>O251*H251</f>
        <v>0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1800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1800</v>
      </c>
      <c r="BL251" s="14" t="s">
        <v>288</v>
      </c>
      <c r="BM251" s="228" t="s">
        <v>874</v>
      </c>
    </row>
    <row r="252" s="2" customFormat="1" ht="16.5" customHeight="1">
      <c r="A252" s="29"/>
      <c r="B252" s="30"/>
      <c r="C252" s="217" t="s">
        <v>751</v>
      </c>
      <c r="D252" s="217" t="s">
        <v>284</v>
      </c>
      <c r="E252" s="218" t="s">
        <v>717</v>
      </c>
      <c r="F252" s="219" t="s">
        <v>718</v>
      </c>
      <c r="G252" s="220" t="s">
        <v>719</v>
      </c>
      <c r="H252" s="221">
        <v>2</v>
      </c>
      <c r="I252" s="222">
        <v>10000</v>
      </c>
      <c r="J252" s="222">
        <f>ROUND(I252*H252,2)</f>
        <v>20000</v>
      </c>
      <c r="K252" s="223"/>
      <c r="L252" s="35"/>
      <c r="M252" s="224" t="s">
        <v>1</v>
      </c>
      <c r="N252" s="225" t="s">
        <v>38</v>
      </c>
      <c r="O252" s="226">
        <v>0</v>
      </c>
      <c r="P252" s="226">
        <f>O252*H252</f>
        <v>0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20000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20000</v>
      </c>
      <c r="BL252" s="14" t="s">
        <v>288</v>
      </c>
      <c r="BM252" s="228" t="s">
        <v>875</v>
      </c>
    </row>
    <row r="253" s="2" customFormat="1" ht="16.5" customHeight="1">
      <c r="A253" s="29"/>
      <c r="B253" s="30"/>
      <c r="C253" s="217" t="s">
        <v>757</v>
      </c>
      <c r="D253" s="217" t="s">
        <v>284</v>
      </c>
      <c r="E253" s="218" t="s">
        <v>876</v>
      </c>
      <c r="F253" s="219" t="s">
        <v>877</v>
      </c>
      <c r="G253" s="220" t="s">
        <v>719</v>
      </c>
      <c r="H253" s="221">
        <v>2</v>
      </c>
      <c r="I253" s="222">
        <v>1500</v>
      </c>
      <c r="J253" s="222">
        <f>ROUND(I253*H253,2)</f>
        <v>3000</v>
      </c>
      <c r="K253" s="223"/>
      <c r="L253" s="35"/>
      <c r="M253" s="224" t="s">
        <v>1</v>
      </c>
      <c r="N253" s="225" t="s">
        <v>38</v>
      </c>
      <c r="O253" s="226">
        <v>0</v>
      </c>
      <c r="P253" s="226">
        <f>O253*H253</f>
        <v>0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3000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3000</v>
      </c>
      <c r="BL253" s="14" t="s">
        <v>288</v>
      </c>
      <c r="BM253" s="228" t="s">
        <v>878</v>
      </c>
    </row>
    <row r="254" s="12" customFormat="1" ht="22.8" customHeight="1">
      <c r="A254" s="12"/>
      <c r="B254" s="202"/>
      <c r="C254" s="203"/>
      <c r="D254" s="204" t="s">
        <v>72</v>
      </c>
      <c r="E254" s="215" t="s">
        <v>721</v>
      </c>
      <c r="F254" s="215" t="s">
        <v>722</v>
      </c>
      <c r="G254" s="203"/>
      <c r="H254" s="203"/>
      <c r="I254" s="203"/>
      <c r="J254" s="216">
        <f>BK254</f>
        <v>189824.39000000001</v>
      </c>
      <c r="K254" s="203"/>
      <c r="L254" s="207"/>
      <c r="M254" s="208"/>
      <c r="N254" s="209"/>
      <c r="O254" s="209"/>
      <c r="P254" s="210">
        <f>SUM(P255:P264)</f>
        <v>83.165325999999993</v>
      </c>
      <c r="Q254" s="209"/>
      <c r="R254" s="210">
        <f>SUM(R255:R264)</f>
        <v>0</v>
      </c>
      <c r="S254" s="209"/>
      <c r="T254" s="211">
        <f>SUM(T255:T264)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2" t="s">
        <v>80</v>
      </c>
      <c r="AT254" s="213" t="s">
        <v>72</v>
      </c>
      <c r="AU254" s="213" t="s">
        <v>80</v>
      </c>
      <c r="AY254" s="212" t="s">
        <v>282</v>
      </c>
      <c r="BK254" s="214">
        <f>SUM(BK255:BK264)</f>
        <v>189824.39000000001</v>
      </c>
    </row>
    <row r="255" s="2" customFormat="1" ht="21.75" customHeight="1">
      <c r="A255" s="29"/>
      <c r="B255" s="30"/>
      <c r="C255" s="217" t="s">
        <v>764</v>
      </c>
      <c r="D255" s="217" t="s">
        <v>284</v>
      </c>
      <c r="E255" s="218" t="s">
        <v>724</v>
      </c>
      <c r="F255" s="219" t="s">
        <v>725</v>
      </c>
      <c r="G255" s="220" t="s">
        <v>429</v>
      </c>
      <c r="H255" s="221">
        <v>451.44799999999998</v>
      </c>
      <c r="I255" s="222">
        <v>42.700000000000003</v>
      </c>
      <c r="J255" s="222">
        <f>ROUND(I255*H255,2)</f>
        <v>19276.830000000002</v>
      </c>
      <c r="K255" s="223"/>
      <c r="L255" s="35"/>
      <c r="M255" s="224" t="s">
        <v>1</v>
      </c>
      <c r="N255" s="225" t="s">
        <v>38</v>
      </c>
      <c r="O255" s="226">
        <v>0.029999999999999999</v>
      </c>
      <c r="P255" s="226">
        <f>O255*H255</f>
        <v>13.543439999999999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19276.830000000002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19276.830000000002</v>
      </c>
      <c r="BL255" s="14" t="s">
        <v>288</v>
      </c>
      <c r="BM255" s="228" t="s">
        <v>726</v>
      </c>
    </row>
    <row r="256" s="2" customFormat="1" ht="21.75" customHeight="1">
      <c r="A256" s="29"/>
      <c r="B256" s="30"/>
      <c r="C256" s="217" t="s">
        <v>768</v>
      </c>
      <c r="D256" s="217" t="s">
        <v>284</v>
      </c>
      <c r="E256" s="218" t="s">
        <v>728</v>
      </c>
      <c r="F256" s="219" t="s">
        <v>729</v>
      </c>
      <c r="G256" s="220" t="s">
        <v>429</v>
      </c>
      <c r="H256" s="221">
        <v>4320.3299999999999</v>
      </c>
      <c r="I256" s="222">
        <v>9.6300000000000008</v>
      </c>
      <c r="J256" s="222">
        <f>ROUND(I256*H256,2)</f>
        <v>41604.779999999999</v>
      </c>
      <c r="K256" s="223"/>
      <c r="L256" s="35"/>
      <c r="M256" s="224" t="s">
        <v>1</v>
      </c>
      <c r="N256" s="225" t="s">
        <v>38</v>
      </c>
      <c r="O256" s="226">
        <v>0.002</v>
      </c>
      <c r="P256" s="226">
        <f>O256*H256</f>
        <v>8.6406600000000005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41604.779999999999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41604.779999999999</v>
      </c>
      <c r="BL256" s="14" t="s">
        <v>288</v>
      </c>
      <c r="BM256" s="228" t="s">
        <v>730</v>
      </c>
    </row>
    <row r="257" s="2" customFormat="1" ht="21.75" customHeight="1">
      <c r="A257" s="29"/>
      <c r="B257" s="30"/>
      <c r="C257" s="217" t="s">
        <v>772</v>
      </c>
      <c r="D257" s="217" t="s">
        <v>284</v>
      </c>
      <c r="E257" s="218" t="s">
        <v>732</v>
      </c>
      <c r="F257" s="219" t="s">
        <v>733</v>
      </c>
      <c r="G257" s="220" t="s">
        <v>429</v>
      </c>
      <c r="H257" s="221">
        <v>262.35199999999998</v>
      </c>
      <c r="I257" s="222">
        <v>48</v>
      </c>
      <c r="J257" s="222">
        <f>ROUND(I257*H257,2)</f>
        <v>12592.9</v>
      </c>
      <c r="K257" s="223"/>
      <c r="L257" s="35"/>
      <c r="M257" s="224" t="s">
        <v>1</v>
      </c>
      <c r="N257" s="225" t="s">
        <v>38</v>
      </c>
      <c r="O257" s="226">
        <v>0.032000000000000001</v>
      </c>
      <c r="P257" s="226">
        <f>O257*H257</f>
        <v>8.3952639999999992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12592.9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12592.9</v>
      </c>
      <c r="BL257" s="14" t="s">
        <v>288</v>
      </c>
      <c r="BM257" s="228" t="s">
        <v>734</v>
      </c>
    </row>
    <row r="258" s="2" customFormat="1" ht="21.75" customHeight="1">
      <c r="A258" s="29"/>
      <c r="B258" s="30"/>
      <c r="C258" s="217" t="s">
        <v>879</v>
      </c>
      <c r="D258" s="217" t="s">
        <v>284</v>
      </c>
      <c r="E258" s="218" t="s">
        <v>736</v>
      </c>
      <c r="F258" s="219" t="s">
        <v>737</v>
      </c>
      <c r="G258" s="220" t="s">
        <v>429</v>
      </c>
      <c r="H258" s="221">
        <v>762.04999999999995</v>
      </c>
      <c r="I258" s="222">
        <v>12.300000000000001</v>
      </c>
      <c r="J258" s="222">
        <f>ROUND(I258*H258,2)</f>
        <v>9373.2199999999993</v>
      </c>
      <c r="K258" s="223"/>
      <c r="L258" s="35"/>
      <c r="M258" s="224" t="s">
        <v>1</v>
      </c>
      <c r="N258" s="225" t="s">
        <v>38</v>
      </c>
      <c r="O258" s="226">
        <v>0.0030000000000000001</v>
      </c>
      <c r="P258" s="226">
        <f>O258*H258</f>
        <v>2.2861500000000001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288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9373.2199999999993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9373.2199999999993</v>
      </c>
      <c r="BL258" s="14" t="s">
        <v>288</v>
      </c>
      <c r="BM258" s="228" t="s">
        <v>738</v>
      </c>
    </row>
    <row r="259" s="2" customFormat="1" ht="21.75" customHeight="1">
      <c r="A259" s="29"/>
      <c r="B259" s="30"/>
      <c r="C259" s="217" t="s">
        <v>880</v>
      </c>
      <c r="D259" s="217" t="s">
        <v>284</v>
      </c>
      <c r="E259" s="218" t="s">
        <v>740</v>
      </c>
      <c r="F259" s="219" t="s">
        <v>741</v>
      </c>
      <c r="G259" s="220" t="s">
        <v>429</v>
      </c>
      <c r="H259" s="221">
        <v>312.61000000000001</v>
      </c>
      <c r="I259" s="222">
        <v>165</v>
      </c>
      <c r="J259" s="222">
        <f>ROUND(I259*H259,2)</f>
        <v>51580.650000000001</v>
      </c>
      <c r="K259" s="223"/>
      <c r="L259" s="35"/>
      <c r="M259" s="224" t="s">
        <v>1</v>
      </c>
      <c r="N259" s="225" t="s">
        <v>38</v>
      </c>
      <c r="O259" s="226">
        <v>0.159</v>
      </c>
      <c r="P259" s="226">
        <f>O259*H259</f>
        <v>49.704990000000002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288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51580.650000000001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51580.650000000001</v>
      </c>
      <c r="BL259" s="14" t="s">
        <v>288</v>
      </c>
      <c r="BM259" s="228" t="s">
        <v>742</v>
      </c>
    </row>
    <row r="260" s="2" customFormat="1" ht="16.5" customHeight="1">
      <c r="A260" s="29"/>
      <c r="B260" s="30"/>
      <c r="C260" s="217" t="s">
        <v>881</v>
      </c>
      <c r="D260" s="217" t="s">
        <v>284</v>
      </c>
      <c r="E260" s="218" t="s">
        <v>744</v>
      </c>
      <c r="F260" s="219" t="s">
        <v>745</v>
      </c>
      <c r="G260" s="220" t="s">
        <v>429</v>
      </c>
      <c r="H260" s="221">
        <v>99.137</v>
      </c>
      <c r="I260" s="222">
        <v>11.1</v>
      </c>
      <c r="J260" s="222">
        <f>ROUND(I260*H260,2)</f>
        <v>1100.4200000000001</v>
      </c>
      <c r="K260" s="223"/>
      <c r="L260" s="35"/>
      <c r="M260" s="224" t="s">
        <v>1</v>
      </c>
      <c r="N260" s="225" t="s">
        <v>38</v>
      </c>
      <c r="O260" s="226">
        <v>0.0060000000000000001</v>
      </c>
      <c r="P260" s="226">
        <f>O260*H260</f>
        <v>0.59482199999999996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288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1100.4200000000001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1100.4200000000001</v>
      </c>
      <c r="BL260" s="14" t="s">
        <v>288</v>
      </c>
      <c r="BM260" s="228" t="s">
        <v>882</v>
      </c>
    </row>
    <row r="261" s="2" customFormat="1" ht="33" customHeight="1">
      <c r="A261" s="29"/>
      <c r="B261" s="30"/>
      <c r="C261" s="217" t="s">
        <v>883</v>
      </c>
      <c r="D261" s="217" t="s">
        <v>284</v>
      </c>
      <c r="E261" s="218" t="s">
        <v>884</v>
      </c>
      <c r="F261" s="219" t="s">
        <v>885</v>
      </c>
      <c r="G261" s="220" t="s">
        <v>429</v>
      </c>
      <c r="H261" s="221">
        <v>0.35999999999999999</v>
      </c>
      <c r="I261" s="222">
        <v>162</v>
      </c>
      <c r="J261" s="222">
        <f>ROUND(I261*H261,2)</f>
        <v>58.32</v>
      </c>
      <c r="K261" s="223"/>
      <c r="L261" s="35"/>
      <c r="M261" s="224" t="s">
        <v>1</v>
      </c>
      <c r="N261" s="225" t="s">
        <v>38</v>
      </c>
      <c r="O261" s="226">
        <v>0</v>
      </c>
      <c r="P261" s="226">
        <f>O261*H261</f>
        <v>0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288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58.32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58.32</v>
      </c>
      <c r="BL261" s="14" t="s">
        <v>288</v>
      </c>
      <c r="BM261" s="228" t="s">
        <v>886</v>
      </c>
    </row>
    <row r="262" s="2" customFormat="1" ht="33" customHeight="1">
      <c r="A262" s="29"/>
      <c r="B262" s="30"/>
      <c r="C262" s="217" t="s">
        <v>887</v>
      </c>
      <c r="D262" s="217" t="s">
        <v>284</v>
      </c>
      <c r="E262" s="218" t="s">
        <v>888</v>
      </c>
      <c r="F262" s="219" t="s">
        <v>889</v>
      </c>
      <c r="G262" s="220" t="s">
        <v>429</v>
      </c>
      <c r="H262" s="221">
        <v>12.869999999999999</v>
      </c>
      <c r="I262" s="222">
        <v>313</v>
      </c>
      <c r="J262" s="222">
        <f>ROUND(I262*H262,2)</f>
        <v>4028.3099999999999</v>
      </c>
      <c r="K262" s="223"/>
      <c r="L262" s="35"/>
      <c r="M262" s="224" t="s">
        <v>1</v>
      </c>
      <c r="N262" s="225" t="s">
        <v>38</v>
      </c>
      <c r="O262" s="226">
        <v>0</v>
      </c>
      <c r="P262" s="226">
        <f>O262*H262</f>
        <v>0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288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4028.3099999999999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4028.3099999999999</v>
      </c>
      <c r="BL262" s="14" t="s">
        <v>288</v>
      </c>
      <c r="BM262" s="228" t="s">
        <v>890</v>
      </c>
    </row>
    <row r="263" s="2" customFormat="1" ht="44.25" customHeight="1">
      <c r="A263" s="29"/>
      <c r="B263" s="30"/>
      <c r="C263" s="217" t="s">
        <v>891</v>
      </c>
      <c r="D263" s="217" t="s">
        <v>284</v>
      </c>
      <c r="E263" s="218" t="s">
        <v>748</v>
      </c>
      <c r="F263" s="219" t="s">
        <v>749</v>
      </c>
      <c r="G263" s="220" t="s">
        <v>429</v>
      </c>
      <c r="H263" s="221">
        <v>170.87700000000001</v>
      </c>
      <c r="I263" s="222">
        <v>253</v>
      </c>
      <c r="J263" s="222">
        <f>ROUND(I263*H263,2)</f>
        <v>43231.879999999997</v>
      </c>
      <c r="K263" s="223"/>
      <c r="L263" s="35"/>
      <c r="M263" s="224" t="s">
        <v>1</v>
      </c>
      <c r="N263" s="225" t="s">
        <v>38</v>
      </c>
      <c r="O263" s="226">
        <v>0</v>
      </c>
      <c r="P263" s="226">
        <f>O263*H263</f>
        <v>0</v>
      </c>
      <c r="Q263" s="226">
        <v>0</v>
      </c>
      <c r="R263" s="226">
        <f>Q263*H263</f>
        <v>0</v>
      </c>
      <c r="S263" s="226">
        <v>0</v>
      </c>
      <c r="T263" s="227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288</v>
      </c>
      <c r="AT263" s="228" t="s">
        <v>284</v>
      </c>
      <c r="AU263" s="228" t="s">
        <v>82</v>
      </c>
      <c r="AY263" s="14" t="s">
        <v>282</v>
      </c>
      <c r="BE263" s="229">
        <f>IF(N263="základní",J263,0)</f>
        <v>43231.879999999997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43231.879999999997</v>
      </c>
      <c r="BL263" s="14" t="s">
        <v>288</v>
      </c>
      <c r="BM263" s="228" t="s">
        <v>750</v>
      </c>
    </row>
    <row r="264" s="2" customFormat="1" ht="44.25" customHeight="1">
      <c r="A264" s="29"/>
      <c r="B264" s="30"/>
      <c r="C264" s="217" t="s">
        <v>892</v>
      </c>
      <c r="D264" s="217" t="s">
        <v>284</v>
      </c>
      <c r="E264" s="218" t="s">
        <v>752</v>
      </c>
      <c r="F264" s="219" t="s">
        <v>753</v>
      </c>
      <c r="G264" s="220" t="s">
        <v>429</v>
      </c>
      <c r="H264" s="221">
        <v>13.816000000000001</v>
      </c>
      <c r="I264" s="222">
        <v>505</v>
      </c>
      <c r="J264" s="222">
        <f>ROUND(I264*H264,2)</f>
        <v>6977.0799999999999</v>
      </c>
      <c r="K264" s="223"/>
      <c r="L264" s="35"/>
      <c r="M264" s="224" t="s">
        <v>1</v>
      </c>
      <c r="N264" s="225" t="s">
        <v>38</v>
      </c>
      <c r="O264" s="226">
        <v>0</v>
      </c>
      <c r="P264" s="226">
        <f>O264*H264</f>
        <v>0</v>
      </c>
      <c r="Q264" s="226">
        <v>0</v>
      </c>
      <c r="R264" s="226">
        <f>Q264*H264</f>
        <v>0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288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6977.0799999999999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6977.0799999999999</v>
      </c>
      <c r="BL264" s="14" t="s">
        <v>288</v>
      </c>
      <c r="BM264" s="228" t="s">
        <v>754</v>
      </c>
    </row>
    <row r="265" s="12" customFormat="1" ht="22.8" customHeight="1">
      <c r="A265" s="12"/>
      <c r="B265" s="202"/>
      <c r="C265" s="203"/>
      <c r="D265" s="204" t="s">
        <v>72</v>
      </c>
      <c r="E265" s="215" t="s">
        <v>755</v>
      </c>
      <c r="F265" s="215" t="s">
        <v>756</v>
      </c>
      <c r="G265" s="203"/>
      <c r="H265" s="203"/>
      <c r="I265" s="203"/>
      <c r="J265" s="216">
        <f>BK265</f>
        <v>735859.02000000002</v>
      </c>
      <c r="K265" s="203"/>
      <c r="L265" s="207"/>
      <c r="M265" s="208"/>
      <c r="N265" s="209"/>
      <c r="O265" s="209"/>
      <c r="P265" s="210">
        <f>P266</f>
        <v>1140.3888400000001</v>
      </c>
      <c r="Q265" s="209"/>
      <c r="R265" s="210">
        <f>R266</f>
        <v>0</v>
      </c>
      <c r="S265" s="209"/>
      <c r="T265" s="211">
        <f>T266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2" t="s">
        <v>80</v>
      </c>
      <c r="AT265" s="213" t="s">
        <v>72</v>
      </c>
      <c r="AU265" s="213" t="s">
        <v>80</v>
      </c>
      <c r="AY265" s="212" t="s">
        <v>282</v>
      </c>
      <c r="BK265" s="214">
        <f>BK266</f>
        <v>735859.02000000002</v>
      </c>
    </row>
    <row r="266" s="2" customFormat="1" ht="21.75" customHeight="1">
      <c r="A266" s="29"/>
      <c r="B266" s="30"/>
      <c r="C266" s="217" t="s">
        <v>893</v>
      </c>
      <c r="D266" s="217" t="s">
        <v>284</v>
      </c>
      <c r="E266" s="218" t="s">
        <v>758</v>
      </c>
      <c r="F266" s="219" t="s">
        <v>759</v>
      </c>
      <c r="G266" s="220" t="s">
        <v>429</v>
      </c>
      <c r="H266" s="221">
        <v>770.53300000000002</v>
      </c>
      <c r="I266" s="222">
        <v>955</v>
      </c>
      <c r="J266" s="222">
        <f>ROUND(I266*H266,2)</f>
        <v>735859.02000000002</v>
      </c>
      <c r="K266" s="223"/>
      <c r="L266" s="35"/>
      <c r="M266" s="240" t="s">
        <v>1</v>
      </c>
      <c r="N266" s="241" t="s">
        <v>38</v>
      </c>
      <c r="O266" s="242">
        <v>1.48</v>
      </c>
      <c r="P266" s="242">
        <f>O266*H266</f>
        <v>1140.3888400000001</v>
      </c>
      <c r="Q266" s="242">
        <v>0</v>
      </c>
      <c r="R266" s="242">
        <f>Q266*H266</f>
        <v>0</v>
      </c>
      <c r="S266" s="242">
        <v>0</v>
      </c>
      <c r="T266" s="243">
        <f>S266*H266</f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228" t="s">
        <v>288</v>
      </c>
      <c r="AT266" s="228" t="s">
        <v>284</v>
      </c>
      <c r="AU266" s="228" t="s">
        <v>82</v>
      </c>
      <c r="AY266" s="14" t="s">
        <v>282</v>
      </c>
      <c r="BE266" s="229">
        <f>IF(N266="základní",J266,0)</f>
        <v>735859.02000000002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14" t="s">
        <v>80</v>
      </c>
      <c r="BK266" s="229">
        <f>ROUND(I266*H266,2)</f>
        <v>735859.02000000002</v>
      </c>
      <c r="BL266" s="14" t="s">
        <v>288</v>
      </c>
      <c r="BM266" s="228" t="s">
        <v>894</v>
      </c>
    </row>
    <row r="267" s="2" customFormat="1" ht="6.96" customHeight="1">
      <c r="A267" s="29"/>
      <c r="B267" s="56"/>
      <c r="C267" s="57"/>
      <c r="D267" s="57"/>
      <c r="E267" s="57"/>
      <c r="F267" s="57"/>
      <c r="G267" s="57"/>
      <c r="H267" s="57"/>
      <c r="I267" s="57"/>
      <c r="J267" s="57"/>
      <c r="K267" s="57"/>
      <c r="L267" s="35"/>
      <c r="M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</row>
  </sheetData>
  <sheetProtection sheet="1" autoFilter="0" formatColumns="0" formatRows="0" objects="1" scenarios="1" spinCount="100000" saltValue="tCSMuLWUcAJcBq4E8t6JU8B2yOuJEsqrkR4ctRh1D7PERdYXdtLwMj9xWAqYnGQ6vouLJsSQ7eViGThKLJfPTg==" hashValue="E6ewKciMDDfjHu0D1sFrAv5WTm2aAdoDy3/HyuAjGr24fCDNMbh+cgfvYOEc9gSTHjvSpx/86uOhjf6S0oxi4A==" algorithmName="SHA-512" password="CC35"/>
  <autoFilter ref="C129:K26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211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2524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3154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3188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ROUND(J138, 2)</f>
        <v>982153.06000000006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ROUND((SUM(BE138:BE237)),  2)</f>
        <v>982153.06000000006</v>
      </c>
      <c r="G37" s="29"/>
      <c r="H37" s="29"/>
      <c r="I37" s="155">
        <v>0.20999999999999999</v>
      </c>
      <c r="J37" s="154">
        <f>ROUND(((SUM(BE138:BE237))*I37),  2)</f>
        <v>206252.14000000001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ROUND((SUM(BF138:BF237)),  2)</f>
        <v>0</v>
      </c>
      <c r="G38" s="29"/>
      <c r="H38" s="29"/>
      <c r="I38" s="155">
        <v>0.14999999999999999</v>
      </c>
      <c r="J38" s="154">
        <f>ROUND(((SUM(BF138:BF237))*I38),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ROUND((SUM(BG138:BG237)),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ROUND((SUM(BH138:BH237)),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ROUND((SUM(BI138:BI237)),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1188405.2000000002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2524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3154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005-2-2 - SO 05.02.2 - Vodovod - užitková voda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J138</f>
        <v>982153.05999999994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255</v>
      </c>
      <c r="E101" s="182"/>
      <c r="F101" s="182"/>
      <c r="G101" s="182"/>
      <c r="H101" s="182"/>
      <c r="I101" s="182"/>
      <c r="J101" s="183">
        <f>J139</f>
        <v>912490.47999999998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5"/>
      <c r="C102" s="123"/>
      <c r="D102" s="186" t="s">
        <v>256</v>
      </c>
      <c r="E102" s="187"/>
      <c r="F102" s="187"/>
      <c r="G102" s="187"/>
      <c r="H102" s="187"/>
      <c r="I102" s="187"/>
      <c r="J102" s="188">
        <f>J140</f>
        <v>239141.76999999999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257</v>
      </c>
      <c r="E103" s="187"/>
      <c r="F103" s="187"/>
      <c r="G103" s="187"/>
      <c r="H103" s="187"/>
      <c r="I103" s="187"/>
      <c r="J103" s="188">
        <f>J179</f>
        <v>52904.340000000004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2250</v>
      </c>
      <c r="E104" s="187"/>
      <c r="F104" s="187"/>
      <c r="G104" s="187"/>
      <c r="H104" s="187"/>
      <c r="I104" s="187"/>
      <c r="J104" s="188">
        <f>J183</f>
        <v>434363.10000000003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259</v>
      </c>
      <c r="E105" s="187"/>
      <c r="F105" s="187"/>
      <c r="G105" s="187"/>
      <c r="H105" s="187"/>
      <c r="I105" s="187"/>
      <c r="J105" s="188">
        <f>J193</f>
        <v>6004.8400000000001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260</v>
      </c>
      <c r="E106" s="187"/>
      <c r="F106" s="187"/>
      <c r="G106" s="187"/>
      <c r="H106" s="187"/>
      <c r="I106" s="187"/>
      <c r="J106" s="188">
        <f>J195</f>
        <v>24366.73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261</v>
      </c>
      <c r="E107" s="187"/>
      <c r="F107" s="187"/>
      <c r="G107" s="187"/>
      <c r="H107" s="187"/>
      <c r="I107" s="187"/>
      <c r="J107" s="188">
        <f>J202</f>
        <v>81555.229999999996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262</v>
      </c>
      <c r="E108" s="187"/>
      <c r="F108" s="187"/>
      <c r="G108" s="187"/>
      <c r="H108" s="187"/>
      <c r="I108" s="187"/>
      <c r="J108" s="188">
        <f>J221</f>
        <v>426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5"/>
      <c r="C109" s="123"/>
      <c r="D109" s="186" t="s">
        <v>263</v>
      </c>
      <c r="E109" s="187"/>
      <c r="F109" s="187"/>
      <c r="G109" s="187"/>
      <c r="H109" s="187"/>
      <c r="I109" s="187"/>
      <c r="J109" s="188">
        <f>J223</f>
        <v>1096.9000000000001</v>
      </c>
      <c r="K109" s="123"/>
      <c r="L109" s="18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5"/>
      <c r="C110" s="123"/>
      <c r="D110" s="186" t="s">
        <v>264</v>
      </c>
      <c r="E110" s="187"/>
      <c r="F110" s="187"/>
      <c r="G110" s="187"/>
      <c r="H110" s="187"/>
      <c r="I110" s="187"/>
      <c r="J110" s="188">
        <f>J228</f>
        <v>72631.570000000007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79"/>
      <c r="C111" s="180"/>
      <c r="D111" s="181" t="s">
        <v>1826</v>
      </c>
      <c r="E111" s="182"/>
      <c r="F111" s="182"/>
      <c r="G111" s="182"/>
      <c r="H111" s="182"/>
      <c r="I111" s="182"/>
      <c r="J111" s="183">
        <f>J230</f>
        <v>1262.5799999999999</v>
      </c>
      <c r="K111" s="180"/>
      <c r="L111" s="184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85"/>
      <c r="C112" s="123"/>
      <c r="D112" s="186" t="s">
        <v>3189</v>
      </c>
      <c r="E112" s="187"/>
      <c r="F112" s="187"/>
      <c r="G112" s="187"/>
      <c r="H112" s="187"/>
      <c r="I112" s="187"/>
      <c r="J112" s="188">
        <f>J231</f>
        <v>1262.5799999999999</v>
      </c>
      <c r="K112" s="123"/>
      <c r="L112" s="18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9" customFormat="1" ht="24.96" customHeight="1">
      <c r="A113" s="9"/>
      <c r="B113" s="179"/>
      <c r="C113" s="180"/>
      <c r="D113" s="181" t="s">
        <v>265</v>
      </c>
      <c r="E113" s="182"/>
      <c r="F113" s="182"/>
      <c r="G113" s="182"/>
      <c r="H113" s="182"/>
      <c r="I113" s="182"/>
      <c r="J113" s="183">
        <f>J235</f>
        <v>68400</v>
      </c>
      <c r="K113" s="180"/>
      <c r="L113" s="184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="10" customFormat="1" ht="19.92" customHeight="1">
      <c r="A114" s="10"/>
      <c r="B114" s="185"/>
      <c r="C114" s="123"/>
      <c r="D114" s="186" t="s">
        <v>3190</v>
      </c>
      <c r="E114" s="187"/>
      <c r="F114" s="187"/>
      <c r="G114" s="187"/>
      <c r="H114" s="187"/>
      <c r="I114" s="187"/>
      <c r="J114" s="188">
        <f>J236</f>
        <v>68400</v>
      </c>
      <c r="K114" s="123"/>
      <c r="L114" s="189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2" customFormat="1" ht="21.84" customHeight="1">
      <c r="A115" s="29"/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56"/>
      <c r="C116" s="57"/>
      <c r="D116" s="57"/>
      <c r="E116" s="57"/>
      <c r="F116" s="57"/>
      <c r="G116" s="57"/>
      <c r="H116" s="57"/>
      <c r="I116" s="57"/>
      <c r="J116" s="57"/>
      <c r="K116" s="57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20" s="2" customFormat="1" ht="6.96" customHeight="1">
      <c r="A120" s="29"/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24.96" customHeight="1">
      <c r="A121" s="29"/>
      <c r="B121" s="30"/>
      <c r="C121" s="20" t="s">
        <v>267</v>
      </c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6.96" customHeight="1">
      <c r="A122" s="29"/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2" customHeight="1">
      <c r="A123" s="29"/>
      <c r="B123" s="30"/>
      <c r="C123" s="26" t="s">
        <v>14</v>
      </c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26.25" customHeight="1">
      <c r="A124" s="29"/>
      <c r="B124" s="30"/>
      <c r="C124" s="31"/>
      <c r="D124" s="31"/>
      <c r="E124" s="174" t="str">
        <f>E7</f>
        <v>Kanalizace a ČOV pro obec Horní Kruty, místní část Dolní Kruty, Přestavlky a Bohouňovice II</v>
      </c>
      <c r="F124" s="26"/>
      <c r="G124" s="26"/>
      <c r="H124" s="26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1" customFormat="1" ht="12" customHeight="1">
      <c r="B125" s="18"/>
      <c r="C125" s="26" t="s">
        <v>246</v>
      </c>
      <c r="D125" s="19"/>
      <c r="E125" s="19"/>
      <c r="F125" s="19"/>
      <c r="G125" s="19"/>
      <c r="H125" s="19"/>
      <c r="I125" s="19"/>
      <c r="J125" s="19"/>
      <c r="K125" s="19"/>
      <c r="L125" s="17"/>
    </row>
    <row r="126" s="1" customFormat="1" ht="16.5" customHeight="1">
      <c r="B126" s="18"/>
      <c r="C126" s="19"/>
      <c r="D126" s="19"/>
      <c r="E126" s="174" t="s">
        <v>2524</v>
      </c>
      <c r="F126" s="19"/>
      <c r="G126" s="19"/>
      <c r="H126" s="19"/>
      <c r="I126" s="19"/>
      <c r="J126" s="19"/>
      <c r="K126" s="19"/>
      <c r="L126" s="17"/>
    </row>
    <row r="127" s="1" customFormat="1" ht="12" customHeight="1">
      <c r="B127" s="18"/>
      <c r="C127" s="26" t="s">
        <v>248</v>
      </c>
      <c r="D127" s="19"/>
      <c r="E127" s="19"/>
      <c r="F127" s="19"/>
      <c r="G127" s="19"/>
      <c r="H127" s="19"/>
      <c r="I127" s="19"/>
      <c r="J127" s="19"/>
      <c r="K127" s="19"/>
      <c r="L127" s="17"/>
    </row>
    <row r="128" s="2" customFormat="1" ht="16.5" customHeight="1">
      <c r="A128" s="29"/>
      <c r="B128" s="30"/>
      <c r="C128" s="31"/>
      <c r="D128" s="31"/>
      <c r="E128" s="244" t="s">
        <v>3154</v>
      </c>
      <c r="F128" s="31"/>
      <c r="G128" s="31"/>
      <c r="H128" s="31"/>
      <c r="I128" s="31"/>
      <c r="J128" s="31"/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2" customHeight="1">
      <c r="A129" s="29"/>
      <c r="B129" s="30"/>
      <c r="C129" s="26" t="s">
        <v>1823</v>
      </c>
      <c r="D129" s="31"/>
      <c r="E129" s="31"/>
      <c r="F129" s="31"/>
      <c r="G129" s="31"/>
      <c r="H129" s="31"/>
      <c r="I129" s="31"/>
      <c r="J129" s="31"/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6.5" customHeight="1">
      <c r="A130" s="29"/>
      <c r="B130" s="30"/>
      <c r="C130" s="31"/>
      <c r="D130" s="31"/>
      <c r="E130" s="66" t="str">
        <f>E13</f>
        <v>005-2-2 - SO 05.02.2 - Vodovod - užitková voda</v>
      </c>
      <c r="F130" s="31"/>
      <c r="G130" s="31"/>
      <c r="H130" s="31"/>
      <c r="I130" s="31"/>
      <c r="J130" s="31"/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2" customFormat="1" ht="6.96" customHeight="1">
      <c r="A131" s="29"/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53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="2" customFormat="1" ht="12" customHeight="1">
      <c r="A132" s="29"/>
      <c r="B132" s="30"/>
      <c r="C132" s="26" t="s">
        <v>18</v>
      </c>
      <c r="D132" s="31"/>
      <c r="E132" s="31"/>
      <c r="F132" s="23" t="str">
        <f>F16</f>
        <v>Horní Kruty, místní část Dolní Kruty, Přestavlky a</v>
      </c>
      <c r="G132" s="31"/>
      <c r="H132" s="31"/>
      <c r="I132" s="26" t="s">
        <v>20</v>
      </c>
      <c r="J132" s="69" t="str">
        <f>IF(J16="","",J16)</f>
        <v>10. 2. 2021</v>
      </c>
      <c r="K132" s="31"/>
      <c r="L132" s="53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="2" customFormat="1" ht="6.96" customHeight="1">
      <c r="A133" s="29"/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53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="2" customFormat="1" ht="40.05" customHeight="1">
      <c r="A134" s="29"/>
      <c r="B134" s="30"/>
      <c r="C134" s="26" t="s">
        <v>22</v>
      </c>
      <c r="D134" s="31"/>
      <c r="E134" s="31"/>
      <c r="F134" s="23" t="str">
        <f>E19</f>
        <v>Obec Horní Kruty</v>
      </c>
      <c r="G134" s="31"/>
      <c r="H134" s="31"/>
      <c r="I134" s="26" t="s">
        <v>28</v>
      </c>
      <c r="J134" s="27" t="str">
        <f>E25</f>
        <v>Vodohospodářské inženýrské služby a.s.</v>
      </c>
      <c r="K134" s="31"/>
      <c r="L134" s="53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="2" customFormat="1" ht="15.15" customHeight="1">
      <c r="A135" s="29"/>
      <c r="B135" s="30"/>
      <c r="C135" s="26" t="s">
        <v>26</v>
      </c>
      <c r="D135" s="31"/>
      <c r="E135" s="31"/>
      <c r="F135" s="23" t="str">
        <f>IF(E22="","",E22)</f>
        <v xml:space="preserve"> </v>
      </c>
      <c r="G135" s="31"/>
      <c r="H135" s="31"/>
      <c r="I135" s="26" t="s">
        <v>31</v>
      </c>
      <c r="J135" s="27" t="str">
        <f>E28</f>
        <v xml:space="preserve"> </v>
      </c>
      <c r="K135" s="31"/>
      <c r="L135" s="53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="2" customFormat="1" ht="10.32" customHeight="1">
      <c r="A136" s="29"/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53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="11" customFormat="1" ht="29.28" customHeight="1">
      <c r="A137" s="190"/>
      <c r="B137" s="191"/>
      <c r="C137" s="192" t="s">
        <v>268</v>
      </c>
      <c r="D137" s="193" t="s">
        <v>58</v>
      </c>
      <c r="E137" s="193" t="s">
        <v>54</v>
      </c>
      <c r="F137" s="193" t="s">
        <v>55</v>
      </c>
      <c r="G137" s="193" t="s">
        <v>269</v>
      </c>
      <c r="H137" s="193" t="s">
        <v>270</v>
      </c>
      <c r="I137" s="193" t="s">
        <v>271</v>
      </c>
      <c r="J137" s="194" t="s">
        <v>252</v>
      </c>
      <c r="K137" s="195" t="s">
        <v>272</v>
      </c>
      <c r="L137" s="196"/>
      <c r="M137" s="90" t="s">
        <v>1</v>
      </c>
      <c r="N137" s="91" t="s">
        <v>37</v>
      </c>
      <c r="O137" s="91" t="s">
        <v>273</v>
      </c>
      <c r="P137" s="91" t="s">
        <v>274</v>
      </c>
      <c r="Q137" s="91" t="s">
        <v>275</v>
      </c>
      <c r="R137" s="91" t="s">
        <v>276</v>
      </c>
      <c r="S137" s="91" t="s">
        <v>277</v>
      </c>
      <c r="T137" s="92" t="s">
        <v>278</v>
      </c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</row>
    <row r="138" s="2" customFormat="1" ht="22.8" customHeight="1">
      <c r="A138" s="29"/>
      <c r="B138" s="30"/>
      <c r="C138" s="97" t="s">
        <v>279</v>
      </c>
      <c r="D138" s="31"/>
      <c r="E138" s="31"/>
      <c r="F138" s="31"/>
      <c r="G138" s="31"/>
      <c r="H138" s="31"/>
      <c r="I138" s="31"/>
      <c r="J138" s="197">
        <f>BK138</f>
        <v>982153.05999999994</v>
      </c>
      <c r="K138" s="31"/>
      <c r="L138" s="35"/>
      <c r="M138" s="93"/>
      <c r="N138" s="198"/>
      <c r="O138" s="94"/>
      <c r="P138" s="199">
        <f>P139+P230+P235</f>
        <v>817.45111499999996</v>
      </c>
      <c r="Q138" s="94"/>
      <c r="R138" s="199">
        <f>R139+R230+R235</f>
        <v>76.054152930000001</v>
      </c>
      <c r="S138" s="94"/>
      <c r="T138" s="200">
        <f>T139+T230+T235</f>
        <v>1.4926600000000001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T138" s="14" t="s">
        <v>72</v>
      </c>
      <c r="AU138" s="14" t="s">
        <v>254</v>
      </c>
      <c r="BK138" s="201">
        <f>BK139+BK230+BK235</f>
        <v>982153.05999999994</v>
      </c>
    </row>
    <row r="139" s="12" customFormat="1" ht="25.92" customHeight="1">
      <c r="A139" s="12"/>
      <c r="B139" s="202"/>
      <c r="C139" s="203"/>
      <c r="D139" s="204" t="s">
        <v>72</v>
      </c>
      <c r="E139" s="205" t="s">
        <v>280</v>
      </c>
      <c r="F139" s="205" t="s">
        <v>281</v>
      </c>
      <c r="G139" s="203"/>
      <c r="H139" s="203"/>
      <c r="I139" s="203"/>
      <c r="J139" s="206">
        <f>BK139</f>
        <v>912490.47999999998</v>
      </c>
      <c r="K139" s="203"/>
      <c r="L139" s="207"/>
      <c r="M139" s="208"/>
      <c r="N139" s="209"/>
      <c r="O139" s="209"/>
      <c r="P139" s="210">
        <f>P140+P179+P183+P193+P195+P202+P221+P223+P228</f>
        <v>816.74778800000001</v>
      </c>
      <c r="Q139" s="209"/>
      <c r="R139" s="210">
        <f>R140+R179+R183+R193+R195+R202+R221+R223+R228</f>
        <v>76.05267293</v>
      </c>
      <c r="S139" s="209"/>
      <c r="T139" s="211">
        <f>T140+T179+T183+T193+T195+T202+T221+T223+T228</f>
        <v>1.4926600000000001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2" t="s">
        <v>80</v>
      </c>
      <c r="AT139" s="213" t="s">
        <v>72</v>
      </c>
      <c r="AU139" s="213" t="s">
        <v>73</v>
      </c>
      <c r="AY139" s="212" t="s">
        <v>282</v>
      </c>
      <c r="BK139" s="214">
        <f>BK140+BK179+BK183+BK193+BK195+BK202+BK221+BK223+BK228</f>
        <v>912490.47999999998</v>
      </c>
    </row>
    <row r="140" s="12" customFormat="1" ht="22.8" customHeight="1">
      <c r="A140" s="12"/>
      <c r="B140" s="202"/>
      <c r="C140" s="203"/>
      <c r="D140" s="204" t="s">
        <v>72</v>
      </c>
      <c r="E140" s="215" t="s">
        <v>80</v>
      </c>
      <c r="F140" s="215" t="s">
        <v>283</v>
      </c>
      <c r="G140" s="203"/>
      <c r="H140" s="203"/>
      <c r="I140" s="203"/>
      <c r="J140" s="216">
        <f>BK140</f>
        <v>239141.76999999999</v>
      </c>
      <c r="K140" s="203"/>
      <c r="L140" s="207"/>
      <c r="M140" s="208"/>
      <c r="N140" s="209"/>
      <c r="O140" s="209"/>
      <c r="P140" s="210">
        <f>SUM(P141:P178)</f>
        <v>246.691519</v>
      </c>
      <c r="Q140" s="209"/>
      <c r="R140" s="210">
        <f>SUM(R141:R178)</f>
        <v>0.028405999999999997</v>
      </c>
      <c r="S140" s="209"/>
      <c r="T140" s="211">
        <f>SUM(T141:T178)</f>
        <v>1.4880100000000001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2" t="s">
        <v>80</v>
      </c>
      <c r="AT140" s="213" t="s">
        <v>72</v>
      </c>
      <c r="AU140" s="213" t="s">
        <v>80</v>
      </c>
      <c r="AY140" s="212" t="s">
        <v>282</v>
      </c>
      <c r="BK140" s="214">
        <f>SUM(BK141:BK178)</f>
        <v>239141.76999999999</v>
      </c>
    </row>
    <row r="141" s="2" customFormat="1" ht="33" customHeight="1">
      <c r="A141" s="29"/>
      <c r="B141" s="30"/>
      <c r="C141" s="217" t="s">
        <v>80</v>
      </c>
      <c r="D141" s="217" t="s">
        <v>284</v>
      </c>
      <c r="E141" s="218" t="s">
        <v>1024</v>
      </c>
      <c r="F141" s="219" t="s">
        <v>1025</v>
      </c>
      <c r="G141" s="220" t="s">
        <v>287</v>
      </c>
      <c r="H141" s="221">
        <v>18</v>
      </c>
      <c r="I141" s="222">
        <v>215</v>
      </c>
      <c r="J141" s="222">
        <f>ROUND(I141*H141,2)</f>
        <v>3870</v>
      </c>
      <c r="K141" s="223"/>
      <c r="L141" s="35"/>
      <c r="M141" s="224" t="s">
        <v>1</v>
      </c>
      <c r="N141" s="225" t="s">
        <v>38</v>
      </c>
      <c r="O141" s="226">
        <v>0.58599999999999997</v>
      </c>
      <c r="P141" s="226">
        <f>O141*H141</f>
        <v>10.548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3870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3870</v>
      </c>
      <c r="BL141" s="14" t="s">
        <v>288</v>
      </c>
      <c r="BM141" s="228" t="s">
        <v>3191</v>
      </c>
    </row>
    <row r="142" s="2" customFormat="1" ht="21.75" customHeight="1">
      <c r="A142" s="29"/>
      <c r="B142" s="30"/>
      <c r="C142" s="217" t="s">
        <v>82</v>
      </c>
      <c r="D142" s="217" t="s">
        <v>284</v>
      </c>
      <c r="E142" s="218" t="s">
        <v>285</v>
      </c>
      <c r="F142" s="219" t="s">
        <v>286</v>
      </c>
      <c r="G142" s="220" t="s">
        <v>287</v>
      </c>
      <c r="H142" s="221">
        <v>8.7530000000000001</v>
      </c>
      <c r="I142" s="222">
        <v>34.600000000000001</v>
      </c>
      <c r="J142" s="222">
        <f>ROUND(I142*H142,2)</f>
        <v>302.85000000000002</v>
      </c>
      <c r="K142" s="223"/>
      <c r="L142" s="35"/>
      <c r="M142" s="224" t="s">
        <v>1</v>
      </c>
      <c r="N142" s="225" t="s">
        <v>38</v>
      </c>
      <c r="O142" s="226">
        <v>0.070000000000000007</v>
      </c>
      <c r="P142" s="226">
        <f>O142*H142</f>
        <v>0.61271000000000009</v>
      </c>
      <c r="Q142" s="226">
        <v>0</v>
      </c>
      <c r="R142" s="226">
        <f>Q142*H142</f>
        <v>0</v>
      </c>
      <c r="S142" s="226">
        <v>0.17000000000000001</v>
      </c>
      <c r="T142" s="227">
        <f>S142*H142</f>
        <v>1.4880100000000001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302.85000000000002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302.85000000000002</v>
      </c>
      <c r="BL142" s="14" t="s">
        <v>288</v>
      </c>
      <c r="BM142" s="228" t="s">
        <v>3192</v>
      </c>
    </row>
    <row r="143" s="2" customFormat="1" ht="21.75" customHeight="1">
      <c r="A143" s="29"/>
      <c r="B143" s="30"/>
      <c r="C143" s="217" t="s">
        <v>155</v>
      </c>
      <c r="D143" s="217" t="s">
        <v>284</v>
      </c>
      <c r="E143" s="218" t="s">
        <v>325</v>
      </c>
      <c r="F143" s="219" t="s">
        <v>326</v>
      </c>
      <c r="G143" s="220" t="s">
        <v>327</v>
      </c>
      <c r="H143" s="221">
        <v>60</v>
      </c>
      <c r="I143" s="222">
        <v>74.900000000000006</v>
      </c>
      <c r="J143" s="222">
        <f>ROUND(I143*H143,2)</f>
        <v>4494</v>
      </c>
      <c r="K143" s="223"/>
      <c r="L143" s="35"/>
      <c r="M143" s="224" t="s">
        <v>1</v>
      </c>
      <c r="N143" s="225" t="s">
        <v>38</v>
      </c>
      <c r="O143" s="226">
        <v>0.184</v>
      </c>
      <c r="P143" s="226">
        <f>O143*H143</f>
        <v>11.039999999999999</v>
      </c>
      <c r="Q143" s="226">
        <v>3.0000000000000001E-05</v>
      </c>
      <c r="R143" s="226">
        <f>Q143*H143</f>
        <v>0.0018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4494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4494</v>
      </c>
      <c r="BL143" s="14" t="s">
        <v>288</v>
      </c>
      <c r="BM143" s="228" t="s">
        <v>3193</v>
      </c>
    </row>
    <row r="144" s="2" customFormat="1" ht="21.75" customHeight="1">
      <c r="A144" s="29"/>
      <c r="B144" s="30"/>
      <c r="C144" s="217" t="s">
        <v>288</v>
      </c>
      <c r="D144" s="217" t="s">
        <v>284</v>
      </c>
      <c r="E144" s="218" t="s">
        <v>330</v>
      </c>
      <c r="F144" s="219" t="s">
        <v>331</v>
      </c>
      <c r="G144" s="220" t="s">
        <v>332</v>
      </c>
      <c r="H144" s="221">
        <v>5</v>
      </c>
      <c r="I144" s="222">
        <v>43.899999999999999</v>
      </c>
      <c r="J144" s="222">
        <f>ROUND(I144*H144,2)</f>
        <v>219.5</v>
      </c>
      <c r="K144" s="223"/>
      <c r="L144" s="35"/>
      <c r="M144" s="224" t="s">
        <v>1</v>
      </c>
      <c r="N144" s="225" t="s">
        <v>38</v>
      </c>
      <c r="O144" s="226">
        <v>0</v>
      </c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219.5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219.5</v>
      </c>
      <c r="BL144" s="14" t="s">
        <v>288</v>
      </c>
      <c r="BM144" s="228" t="s">
        <v>3194</v>
      </c>
    </row>
    <row r="145" s="2" customFormat="1" ht="21.75" customHeight="1">
      <c r="A145" s="29"/>
      <c r="B145" s="30"/>
      <c r="C145" s="217" t="s">
        <v>299</v>
      </c>
      <c r="D145" s="217" t="s">
        <v>284</v>
      </c>
      <c r="E145" s="218" t="s">
        <v>1833</v>
      </c>
      <c r="F145" s="219" t="s">
        <v>1834</v>
      </c>
      <c r="G145" s="220" t="s">
        <v>719</v>
      </c>
      <c r="H145" s="221">
        <v>1</v>
      </c>
      <c r="I145" s="222">
        <v>5000</v>
      </c>
      <c r="J145" s="222">
        <f>ROUND(I145*H145,2)</f>
        <v>5000</v>
      </c>
      <c r="K145" s="223"/>
      <c r="L145" s="35"/>
      <c r="M145" s="224" t="s">
        <v>1</v>
      </c>
      <c r="N145" s="225" t="s">
        <v>38</v>
      </c>
      <c r="O145" s="226">
        <v>0.20000000000000001</v>
      </c>
      <c r="P145" s="226">
        <f>O145*H145</f>
        <v>0.20000000000000001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5000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5000</v>
      </c>
      <c r="BL145" s="14" t="s">
        <v>288</v>
      </c>
      <c r="BM145" s="228" t="s">
        <v>3195</v>
      </c>
    </row>
    <row r="146" s="2" customFormat="1" ht="21.75" customHeight="1">
      <c r="A146" s="29"/>
      <c r="B146" s="30"/>
      <c r="C146" s="217" t="s">
        <v>303</v>
      </c>
      <c r="D146" s="217" t="s">
        <v>284</v>
      </c>
      <c r="E146" s="218" t="s">
        <v>342</v>
      </c>
      <c r="F146" s="219" t="s">
        <v>343</v>
      </c>
      <c r="G146" s="220" t="s">
        <v>322</v>
      </c>
      <c r="H146" s="221">
        <v>66.359999999999999</v>
      </c>
      <c r="I146" s="222">
        <v>63.100000000000001</v>
      </c>
      <c r="J146" s="222">
        <f>ROUND(I146*H146,2)</f>
        <v>4187.3199999999997</v>
      </c>
      <c r="K146" s="223"/>
      <c r="L146" s="35"/>
      <c r="M146" s="224" t="s">
        <v>1</v>
      </c>
      <c r="N146" s="225" t="s">
        <v>38</v>
      </c>
      <c r="O146" s="226">
        <v>0.113</v>
      </c>
      <c r="P146" s="226">
        <f>O146*H146</f>
        <v>7.4986800000000002</v>
      </c>
      <c r="Q146" s="226">
        <v>0.00013999999999999999</v>
      </c>
      <c r="R146" s="226">
        <f>Q146*H146</f>
        <v>0.009290399999999999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4187.3199999999997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4187.3199999999997</v>
      </c>
      <c r="BL146" s="14" t="s">
        <v>288</v>
      </c>
      <c r="BM146" s="228" t="s">
        <v>3196</v>
      </c>
    </row>
    <row r="147" s="2" customFormat="1" ht="21.75" customHeight="1">
      <c r="A147" s="29"/>
      <c r="B147" s="30"/>
      <c r="C147" s="217" t="s">
        <v>307</v>
      </c>
      <c r="D147" s="217" t="s">
        <v>284</v>
      </c>
      <c r="E147" s="218" t="s">
        <v>346</v>
      </c>
      <c r="F147" s="219" t="s">
        <v>347</v>
      </c>
      <c r="G147" s="220" t="s">
        <v>322</v>
      </c>
      <c r="H147" s="221">
        <v>66.359999999999999</v>
      </c>
      <c r="I147" s="222">
        <v>36.799999999999997</v>
      </c>
      <c r="J147" s="222">
        <f>ROUND(I147*H147,2)</f>
        <v>2442.0500000000002</v>
      </c>
      <c r="K147" s="223"/>
      <c r="L147" s="35"/>
      <c r="M147" s="224" t="s">
        <v>1</v>
      </c>
      <c r="N147" s="225" t="s">
        <v>38</v>
      </c>
      <c r="O147" s="226">
        <v>0.072999999999999995</v>
      </c>
      <c r="P147" s="226">
        <f>O147*H147</f>
        <v>4.8442799999999995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2442.0500000000002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2442.0500000000002</v>
      </c>
      <c r="BL147" s="14" t="s">
        <v>288</v>
      </c>
      <c r="BM147" s="228" t="s">
        <v>3197</v>
      </c>
    </row>
    <row r="148" s="2" customFormat="1" ht="21.75" customHeight="1">
      <c r="A148" s="29"/>
      <c r="B148" s="30"/>
      <c r="C148" s="217" t="s">
        <v>311</v>
      </c>
      <c r="D148" s="217" t="s">
        <v>284</v>
      </c>
      <c r="E148" s="218" t="s">
        <v>350</v>
      </c>
      <c r="F148" s="219" t="s">
        <v>351</v>
      </c>
      <c r="G148" s="220" t="s">
        <v>287</v>
      </c>
      <c r="H148" s="221">
        <v>26.902000000000001</v>
      </c>
      <c r="I148" s="222">
        <v>50.399999999999999</v>
      </c>
      <c r="J148" s="222">
        <f>ROUND(I148*H148,2)</f>
        <v>1355.8599999999999</v>
      </c>
      <c r="K148" s="223"/>
      <c r="L148" s="35"/>
      <c r="M148" s="224" t="s">
        <v>1</v>
      </c>
      <c r="N148" s="225" t="s">
        <v>38</v>
      </c>
      <c r="O148" s="226">
        <v>0.075999999999999998</v>
      </c>
      <c r="P148" s="226">
        <f>O148*H148</f>
        <v>2.0445519999999999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1355.8599999999999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1355.8599999999999</v>
      </c>
      <c r="BL148" s="14" t="s">
        <v>288</v>
      </c>
      <c r="BM148" s="228" t="s">
        <v>3198</v>
      </c>
    </row>
    <row r="149" s="2" customFormat="1" ht="33" customHeight="1">
      <c r="A149" s="29"/>
      <c r="B149" s="30"/>
      <c r="C149" s="217" t="s">
        <v>315</v>
      </c>
      <c r="D149" s="217" t="s">
        <v>284</v>
      </c>
      <c r="E149" s="218" t="s">
        <v>1843</v>
      </c>
      <c r="F149" s="219" t="s">
        <v>1844</v>
      </c>
      <c r="G149" s="220" t="s">
        <v>356</v>
      </c>
      <c r="H149" s="221">
        <v>7.2489999999999997</v>
      </c>
      <c r="I149" s="222">
        <v>461</v>
      </c>
      <c r="J149" s="222">
        <f>ROUND(I149*H149,2)</f>
        <v>3341.79</v>
      </c>
      <c r="K149" s="223"/>
      <c r="L149" s="35"/>
      <c r="M149" s="224" t="s">
        <v>1</v>
      </c>
      <c r="N149" s="225" t="s">
        <v>38</v>
      </c>
      <c r="O149" s="226">
        <v>0.67600000000000005</v>
      </c>
      <c r="P149" s="226">
        <f>O149*H149</f>
        <v>4.9003240000000003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3341.79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3341.79</v>
      </c>
      <c r="BL149" s="14" t="s">
        <v>288</v>
      </c>
      <c r="BM149" s="228" t="s">
        <v>3199</v>
      </c>
    </row>
    <row r="150" s="2" customFormat="1" ht="33" customHeight="1">
      <c r="A150" s="29"/>
      <c r="B150" s="30"/>
      <c r="C150" s="217" t="s">
        <v>319</v>
      </c>
      <c r="D150" s="217" t="s">
        <v>284</v>
      </c>
      <c r="E150" s="218" t="s">
        <v>1845</v>
      </c>
      <c r="F150" s="219" t="s">
        <v>1846</v>
      </c>
      <c r="G150" s="220" t="s">
        <v>356</v>
      </c>
      <c r="H150" s="221">
        <v>28.998000000000001</v>
      </c>
      <c r="I150" s="222">
        <v>626</v>
      </c>
      <c r="J150" s="222">
        <f>ROUND(I150*H150,2)</f>
        <v>18152.75</v>
      </c>
      <c r="K150" s="223"/>
      <c r="L150" s="35"/>
      <c r="M150" s="224" t="s">
        <v>1</v>
      </c>
      <c r="N150" s="225" t="s">
        <v>38</v>
      </c>
      <c r="O150" s="226">
        <v>0.91800000000000004</v>
      </c>
      <c r="P150" s="226">
        <f>O150*H150</f>
        <v>26.620164000000003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18152.75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18152.75</v>
      </c>
      <c r="BL150" s="14" t="s">
        <v>288</v>
      </c>
      <c r="BM150" s="228" t="s">
        <v>3200</v>
      </c>
    </row>
    <row r="151" s="2" customFormat="1" ht="33" customHeight="1">
      <c r="A151" s="29"/>
      <c r="B151" s="30"/>
      <c r="C151" s="217" t="s">
        <v>324</v>
      </c>
      <c r="D151" s="217" t="s">
        <v>284</v>
      </c>
      <c r="E151" s="218" t="s">
        <v>3159</v>
      </c>
      <c r="F151" s="219" t="s">
        <v>3160</v>
      </c>
      <c r="G151" s="220" t="s">
        <v>356</v>
      </c>
      <c r="H151" s="221">
        <v>67.950999999999993</v>
      </c>
      <c r="I151" s="222">
        <v>308</v>
      </c>
      <c r="J151" s="222">
        <f>ROUND(I151*H151,2)</f>
        <v>20928.91</v>
      </c>
      <c r="K151" s="223"/>
      <c r="L151" s="35"/>
      <c r="M151" s="224" t="s">
        <v>1</v>
      </c>
      <c r="N151" s="225" t="s">
        <v>38</v>
      </c>
      <c r="O151" s="226">
        <v>0.496</v>
      </c>
      <c r="P151" s="226">
        <f>O151*H151</f>
        <v>33.703695999999994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20928.91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20928.91</v>
      </c>
      <c r="BL151" s="14" t="s">
        <v>288</v>
      </c>
      <c r="BM151" s="228" t="s">
        <v>3201</v>
      </c>
    </row>
    <row r="152" s="2" customFormat="1" ht="33" customHeight="1">
      <c r="A152" s="29"/>
      <c r="B152" s="30"/>
      <c r="C152" s="217" t="s">
        <v>329</v>
      </c>
      <c r="D152" s="217" t="s">
        <v>284</v>
      </c>
      <c r="E152" s="218" t="s">
        <v>3162</v>
      </c>
      <c r="F152" s="219" t="s">
        <v>3163</v>
      </c>
      <c r="G152" s="220" t="s">
        <v>356</v>
      </c>
      <c r="H152" s="221">
        <v>8.0419999999999998</v>
      </c>
      <c r="I152" s="222">
        <v>446</v>
      </c>
      <c r="J152" s="222">
        <f>ROUND(I152*H152,2)</f>
        <v>3586.73</v>
      </c>
      <c r="K152" s="223"/>
      <c r="L152" s="35"/>
      <c r="M152" s="224" t="s">
        <v>1</v>
      </c>
      <c r="N152" s="225" t="s">
        <v>38</v>
      </c>
      <c r="O152" s="226">
        <v>0.71999999999999997</v>
      </c>
      <c r="P152" s="226">
        <f>O152*H152</f>
        <v>5.7902399999999998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3586.73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3586.73</v>
      </c>
      <c r="BL152" s="14" t="s">
        <v>288</v>
      </c>
      <c r="BM152" s="228" t="s">
        <v>3202</v>
      </c>
    </row>
    <row r="153" s="2" customFormat="1" ht="33" customHeight="1">
      <c r="A153" s="29"/>
      <c r="B153" s="30"/>
      <c r="C153" s="217" t="s">
        <v>334</v>
      </c>
      <c r="D153" s="217" t="s">
        <v>284</v>
      </c>
      <c r="E153" s="218" t="s">
        <v>3164</v>
      </c>
      <c r="F153" s="219" t="s">
        <v>3165</v>
      </c>
      <c r="G153" s="220" t="s">
        <v>356</v>
      </c>
      <c r="H153" s="221">
        <v>45.301000000000002</v>
      </c>
      <c r="I153" s="222">
        <v>412</v>
      </c>
      <c r="J153" s="222">
        <f>ROUND(I153*H153,2)</f>
        <v>18664.009999999998</v>
      </c>
      <c r="K153" s="223"/>
      <c r="L153" s="35"/>
      <c r="M153" s="224" t="s">
        <v>1</v>
      </c>
      <c r="N153" s="225" t="s">
        <v>38</v>
      </c>
      <c r="O153" s="226">
        <v>0.66500000000000004</v>
      </c>
      <c r="P153" s="226">
        <f>O153*H153</f>
        <v>30.125165000000003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18664.009999999998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18664.009999999998</v>
      </c>
      <c r="BL153" s="14" t="s">
        <v>288</v>
      </c>
      <c r="BM153" s="228" t="s">
        <v>3203</v>
      </c>
    </row>
    <row r="154" s="2" customFormat="1" ht="33" customHeight="1">
      <c r="A154" s="29"/>
      <c r="B154" s="30"/>
      <c r="C154" s="217" t="s">
        <v>338</v>
      </c>
      <c r="D154" s="217" t="s">
        <v>284</v>
      </c>
      <c r="E154" s="218" t="s">
        <v>3167</v>
      </c>
      <c r="F154" s="219" t="s">
        <v>3168</v>
      </c>
      <c r="G154" s="220" t="s">
        <v>356</v>
      </c>
      <c r="H154" s="221">
        <v>5.3609999999999998</v>
      </c>
      <c r="I154" s="222">
        <v>604</v>
      </c>
      <c r="J154" s="222">
        <f>ROUND(I154*H154,2)</f>
        <v>3238.04</v>
      </c>
      <c r="K154" s="223"/>
      <c r="L154" s="35"/>
      <c r="M154" s="224" t="s">
        <v>1</v>
      </c>
      <c r="N154" s="225" t="s">
        <v>38</v>
      </c>
      <c r="O154" s="226">
        <v>0.97399999999999998</v>
      </c>
      <c r="P154" s="226">
        <f>O154*H154</f>
        <v>5.2216139999999998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3238.04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3238.04</v>
      </c>
      <c r="BL154" s="14" t="s">
        <v>288</v>
      </c>
      <c r="BM154" s="228" t="s">
        <v>3204</v>
      </c>
    </row>
    <row r="155" s="2" customFormat="1" ht="21.75" customHeight="1">
      <c r="A155" s="29"/>
      <c r="B155" s="30"/>
      <c r="C155" s="217" t="s">
        <v>8</v>
      </c>
      <c r="D155" s="217" t="s">
        <v>284</v>
      </c>
      <c r="E155" s="218" t="s">
        <v>1106</v>
      </c>
      <c r="F155" s="219" t="s">
        <v>1107</v>
      </c>
      <c r="G155" s="220" t="s">
        <v>287</v>
      </c>
      <c r="H155" s="221">
        <v>20.465</v>
      </c>
      <c r="I155" s="222">
        <v>115</v>
      </c>
      <c r="J155" s="222">
        <f>ROUND(I155*H155,2)</f>
        <v>2353.48</v>
      </c>
      <c r="K155" s="223"/>
      <c r="L155" s="35"/>
      <c r="M155" s="224" t="s">
        <v>1</v>
      </c>
      <c r="N155" s="225" t="s">
        <v>38</v>
      </c>
      <c r="O155" s="226">
        <v>0.23599999999999999</v>
      </c>
      <c r="P155" s="226">
        <f>O155*H155</f>
        <v>4.8297400000000001</v>
      </c>
      <c r="Q155" s="226">
        <v>0.00084000000000000003</v>
      </c>
      <c r="R155" s="226">
        <f>Q155*H155</f>
        <v>0.0171906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2353.48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2353.48</v>
      </c>
      <c r="BL155" s="14" t="s">
        <v>288</v>
      </c>
      <c r="BM155" s="228" t="s">
        <v>3205</v>
      </c>
    </row>
    <row r="156" s="2" customFormat="1" ht="21.75" customHeight="1">
      <c r="A156" s="29"/>
      <c r="B156" s="30"/>
      <c r="C156" s="217" t="s">
        <v>345</v>
      </c>
      <c r="D156" s="217" t="s">
        <v>284</v>
      </c>
      <c r="E156" s="218" t="s">
        <v>1112</v>
      </c>
      <c r="F156" s="219" t="s">
        <v>1113</v>
      </c>
      <c r="G156" s="220" t="s">
        <v>287</v>
      </c>
      <c r="H156" s="221">
        <v>20.465</v>
      </c>
      <c r="I156" s="222">
        <v>68.299999999999997</v>
      </c>
      <c r="J156" s="222">
        <f>ROUND(I156*H156,2)</f>
        <v>1397.76</v>
      </c>
      <c r="K156" s="223"/>
      <c r="L156" s="35"/>
      <c r="M156" s="224" t="s">
        <v>1</v>
      </c>
      <c r="N156" s="225" t="s">
        <v>38</v>
      </c>
      <c r="O156" s="226">
        <v>0.216</v>
      </c>
      <c r="P156" s="226">
        <f>O156*H156</f>
        <v>4.4204400000000001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1397.76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1397.76</v>
      </c>
      <c r="BL156" s="14" t="s">
        <v>288</v>
      </c>
      <c r="BM156" s="228" t="s">
        <v>3206</v>
      </c>
    </row>
    <row r="157" s="2" customFormat="1" ht="33" customHeight="1">
      <c r="A157" s="29"/>
      <c r="B157" s="30"/>
      <c r="C157" s="217" t="s">
        <v>349</v>
      </c>
      <c r="D157" s="217" t="s">
        <v>284</v>
      </c>
      <c r="E157" s="218" t="s">
        <v>1863</v>
      </c>
      <c r="F157" s="219" t="s">
        <v>1864</v>
      </c>
      <c r="G157" s="220" t="s">
        <v>356</v>
      </c>
      <c r="H157" s="221">
        <v>7.2489999999999997</v>
      </c>
      <c r="I157" s="222">
        <v>114</v>
      </c>
      <c r="J157" s="222">
        <f>ROUND(I157*H157,2)</f>
        <v>826.38999999999999</v>
      </c>
      <c r="K157" s="223"/>
      <c r="L157" s="35"/>
      <c r="M157" s="224" t="s">
        <v>1</v>
      </c>
      <c r="N157" s="225" t="s">
        <v>38</v>
      </c>
      <c r="O157" s="226">
        <v>0.122</v>
      </c>
      <c r="P157" s="226">
        <f>O157*H157</f>
        <v>0.88437799999999989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826.38999999999999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826.38999999999999</v>
      </c>
      <c r="BL157" s="14" t="s">
        <v>288</v>
      </c>
      <c r="BM157" s="228" t="s">
        <v>3207</v>
      </c>
    </row>
    <row r="158" s="2" customFormat="1" ht="33" customHeight="1">
      <c r="A158" s="29"/>
      <c r="B158" s="30"/>
      <c r="C158" s="217" t="s">
        <v>353</v>
      </c>
      <c r="D158" s="217" t="s">
        <v>284</v>
      </c>
      <c r="E158" s="218" t="s">
        <v>1866</v>
      </c>
      <c r="F158" s="219" t="s">
        <v>1867</v>
      </c>
      <c r="G158" s="220" t="s">
        <v>356</v>
      </c>
      <c r="H158" s="221">
        <v>28.998000000000001</v>
      </c>
      <c r="I158" s="222">
        <v>138</v>
      </c>
      <c r="J158" s="222">
        <f>ROUND(I158*H158,2)</f>
        <v>4001.7199999999998</v>
      </c>
      <c r="K158" s="223"/>
      <c r="L158" s="35"/>
      <c r="M158" s="224" t="s">
        <v>1</v>
      </c>
      <c r="N158" s="225" t="s">
        <v>38</v>
      </c>
      <c r="O158" s="226">
        <v>0.14799999999999999</v>
      </c>
      <c r="P158" s="226">
        <f>O158*H158</f>
        <v>4.2917040000000002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4001.7199999999998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4001.7199999999998</v>
      </c>
      <c r="BL158" s="14" t="s">
        <v>288</v>
      </c>
      <c r="BM158" s="228" t="s">
        <v>3208</v>
      </c>
    </row>
    <row r="159" s="2" customFormat="1" ht="21.75" customHeight="1">
      <c r="A159" s="29"/>
      <c r="B159" s="30"/>
      <c r="C159" s="217" t="s">
        <v>358</v>
      </c>
      <c r="D159" s="217" t="s">
        <v>284</v>
      </c>
      <c r="E159" s="218" t="s">
        <v>917</v>
      </c>
      <c r="F159" s="219" t="s">
        <v>918</v>
      </c>
      <c r="G159" s="220" t="s">
        <v>287</v>
      </c>
      <c r="H159" s="221">
        <v>18</v>
      </c>
      <c r="I159" s="222">
        <v>61</v>
      </c>
      <c r="J159" s="222">
        <f>ROUND(I159*H159,2)</f>
        <v>1098</v>
      </c>
      <c r="K159" s="223"/>
      <c r="L159" s="35"/>
      <c r="M159" s="224" t="s">
        <v>1</v>
      </c>
      <c r="N159" s="225" t="s">
        <v>38</v>
      </c>
      <c r="O159" s="226">
        <v>0.050999999999999997</v>
      </c>
      <c r="P159" s="226">
        <f>O159*H159</f>
        <v>0.91799999999999993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1098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1098</v>
      </c>
      <c r="BL159" s="14" t="s">
        <v>288</v>
      </c>
      <c r="BM159" s="228" t="s">
        <v>3209</v>
      </c>
    </row>
    <row r="160" s="2" customFormat="1" ht="33" customHeight="1">
      <c r="A160" s="29"/>
      <c r="B160" s="30"/>
      <c r="C160" s="217" t="s">
        <v>362</v>
      </c>
      <c r="D160" s="217" t="s">
        <v>284</v>
      </c>
      <c r="E160" s="218" t="s">
        <v>391</v>
      </c>
      <c r="F160" s="219" t="s">
        <v>392</v>
      </c>
      <c r="G160" s="220" t="s">
        <v>356</v>
      </c>
      <c r="H160" s="221">
        <v>6.383</v>
      </c>
      <c r="I160" s="222">
        <v>71.200000000000003</v>
      </c>
      <c r="J160" s="222">
        <f>ROUND(I160*H160,2)</f>
        <v>454.47000000000003</v>
      </c>
      <c r="K160" s="223"/>
      <c r="L160" s="35"/>
      <c r="M160" s="224" t="s">
        <v>1</v>
      </c>
      <c r="N160" s="225" t="s">
        <v>38</v>
      </c>
      <c r="O160" s="226">
        <v>0.043999999999999997</v>
      </c>
      <c r="P160" s="226">
        <f>O160*H160</f>
        <v>0.28085199999999999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454.47000000000003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454.47000000000003</v>
      </c>
      <c r="BL160" s="14" t="s">
        <v>288</v>
      </c>
      <c r="BM160" s="228" t="s">
        <v>3210</v>
      </c>
    </row>
    <row r="161" s="2" customFormat="1" ht="33" customHeight="1">
      <c r="A161" s="29"/>
      <c r="B161" s="30"/>
      <c r="C161" s="217" t="s">
        <v>7</v>
      </c>
      <c r="D161" s="217" t="s">
        <v>284</v>
      </c>
      <c r="E161" s="218" t="s">
        <v>395</v>
      </c>
      <c r="F161" s="219" t="s">
        <v>396</v>
      </c>
      <c r="G161" s="220" t="s">
        <v>356</v>
      </c>
      <c r="H161" s="221">
        <v>200.506</v>
      </c>
      <c r="I161" s="222">
        <v>100</v>
      </c>
      <c r="J161" s="222">
        <f>ROUND(I161*H161,2)</f>
        <v>20050.599999999999</v>
      </c>
      <c r="K161" s="223"/>
      <c r="L161" s="35"/>
      <c r="M161" s="224" t="s">
        <v>1</v>
      </c>
      <c r="N161" s="225" t="s">
        <v>38</v>
      </c>
      <c r="O161" s="226">
        <v>0.050000000000000003</v>
      </c>
      <c r="P161" s="226">
        <f>O161*H161</f>
        <v>10.025300000000001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20050.599999999999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20050.599999999999</v>
      </c>
      <c r="BL161" s="14" t="s">
        <v>288</v>
      </c>
      <c r="BM161" s="228" t="s">
        <v>3211</v>
      </c>
    </row>
    <row r="162" s="2" customFormat="1" ht="33" customHeight="1">
      <c r="A162" s="29"/>
      <c r="B162" s="30"/>
      <c r="C162" s="217" t="s">
        <v>369</v>
      </c>
      <c r="D162" s="217" t="s">
        <v>284</v>
      </c>
      <c r="E162" s="218" t="s">
        <v>399</v>
      </c>
      <c r="F162" s="219" t="s">
        <v>400</v>
      </c>
      <c r="G162" s="220" t="s">
        <v>356</v>
      </c>
      <c r="H162" s="221">
        <v>109.203</v>
      </c>
      <c r="I162" s="222">
        <v>115</v>
      </c>
      <c r="J162" s="222">
        <f>ROUND(I162*H162,2)</f>
        <v>12558.35</v>
      </c>
      <c r="K162" s="223"/>
      <c r="L162" s="35"/>
      <c r="M162" s="224" t="s">
        <v>1</v>
      </c>
      <c r="N162" s="225" t="s">
        <v>38</v>
      </c>
      <c r="O162" s="226">
        <v>0.057000000000000002</v>
      </c>
      <c r="P162" s="226">
        <f>O162*H162</f>
        <v>6.2245710000000001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12558.35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12558.35</v>
      </c>
      <c r="BL162" s="14" t="s">
        <v>288</v>
      </c>
      <c r="BM162" s="228" t="s">
        <v>3212</v>
      </c>
    </row>
    <row r="163" s="2" customFormat="1" ht="21.75" customHeight="1">
      <c r="A163" s="29"/>
      <c r="B163" s="30"/>
      <c r="C163" s="217" t="s">
        <v>373</v>
      </c>
      <c r="D163" s="217" t="s">
        <v>284</v>
      </c>
      <c r="E163" s="218" t="s">
        <v>407</v>
      </c>
      <c r="F163" s="219" t="s">
        <v>408</v>
      </c>
      <c r="G163" s="220" t="s">
        <v>356</v>
      </c>
      <c r="H163" s="221">
        <v>132.57499999999999</v>
      </c>
      <c r="I163" s="222">
        <v>45.5</v>
      </c>
      <c r="J163" s="222">
        <f>ROUND(I163*H163,2)</f>
        <v>6032.1599999999999</v>
      </c>
      <c r="K163" s="223"/>
      <c r="L163" s="35"/>
      <c r="M163" s="224" t="s">
        <v>1</v>
      </c>
      <c r="N163" s="225" t="s">
        <v>38</v>
      </c>
      <c r="O163" s="226">
        <v>0.071999999999999995</v>
      </c>
      <c r="P163" s="226">
        <f>O163*H163</f>
        <v>9.545399999999999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6032.1599999999999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6032.1599999999999</v>
      </c>
      <c r="BL163" s="14" t="s">
        <v>288</v>
      </c>
      <c r="BM163" s="228" t="s">
        <v>3213</v>
      </c>
    </row>
    <row r="164" s="2" customFormat="1" ht="21.75" customHeight="1">
      <c r="A164" s="29"/>
      <c r="B164" s="30"/>
      <c r="C164" s="217" t="s">
        <v>377</v>
      </c>
      <c r="D164" s="217" t="s">
        <v>284</v>
      </c>
      <c r="E164" s="218" t="s">
        <v>411</v>
      </c>
      <c r="F164" s="219" t="s">
        <v>412</v>
      </c>
      <c r="G164" s="220" t="s">
        <v>356</v>
      </c>
      <c r="H164" s="221">
        <v>79.659999999999997</v>
      </c>
      <c r="I164" s="222">
        <v>60.700000000000003</v>
      </c>
      <c r="J164" s="222">
        <f>ROUND(I164*H164,2)</f>
        <v>4835.3599999999997</v>
      </c>
      <c r="K164" s="223"/>
      <c r="L164" s="35"/>
      <c r="M164" s="224" t="s">
        <v>1</v>
      </c>
      <c r="N164" s="225" t="s">
        <v>38</v>
      </c>
      <c r="O164" s="226">
        <v>0.096000000000000002</v>
      </c>
      <c r="P164" s="226">
        <f>O164*H164</f>
        <v>7.6473599999999999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4835.3599999999997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4835.3599999999997</v>
      </c>
      <c r="BL164" s="14" t="s">
        <v>288</v>
      </c>
      <c r="BM164" s="228" t="s">
        <v>3214</v>
      </c>
    </row>
    <row r="165" s="2" customFormat="1" ht="16.5" customHeight="1">
      <c r="A165" s="29"/>
      <c r="B165" s="30"/>
      <c r="C165" s="217" t="s">
        <v>382</v>
      </c>
      <c r="D165" s="217" t="s">
        <v>284</v>
      </c>
      <c r="E165" s="218" t="s">
        <v>419</v>
      </c>
      <c r="F165" s="219" t="s">
        <v>420</v>
      </c>
      <c r="G165" s="220" t="s">
        <v>356</v>
      </c>
      <c r="H165" s="221">
        <v>189.804</v>
      </c>
      <c r="I165" s="222">
        <v>18.5</v>
      </c>
      <c r="J165" s="222">
        <f>ROUND(I165*H165,2)</f>
        <v>3511.3699999999999</v>
      </c>
      <c r="K165" s="223"/>
      <c r="L165" s="35"/>
      <c r="M165" s="224" t="s">
        <v>1</v>
      </c>
      <c r="N165" s="225" t="s">
        <v>38</v>
      </c>
      <c r="O165" s="226">
        <v>0.0089999999999999993</v>
      </c>
      <c r="P165" s="226">
        <f>O165*H165</f>
        <v>1.7082359999999999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3511.3699999999999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3511.3699999999999</v>
      </c>
      <c r="BL165" s="14" t="s">
        <v>288</v>
      </c>
      <c r="BM165" s="228" t="s">
        <v>3215</v>
      </c>
    </row>
    <row r="166" s="2" customFormat="1" ht="21.75" customHeight="1">
      <c r="A166" s="29"/>
      <c r="B166" s="30"/>
      <c r="C166" s="217" t="s">
        <v>386</v>
      </c>
      <c r="D166" s="217" t="s">
        <v>284</v>
      </c>
      <c r="E166" s="218" t="s">
        <v>423</v>
      </c>
      <c r="F166" s="219" t="s">
        <v>424</v>
      </c>
      <c r="G166" s="220" t="s">
        <v>356</v>
      </c>
      <c r="H166" s="221">
        <v>21.460000000000001</v>
      </c>
      <c r="I166" s="222">
        <v>195</v>
      </c>
      <c r="J166" s="222">
        <f>ROUND(I166*H166,2)</f>
        <v>4184.6999999999998</v>
      </c>
      <c r="K166" s="223"/>
      <c r="L166" s="35"/>
      <c r="M166" s="224" t="s">
        <v>1</v>
      </c>
      <c r="N166" s="225" t="s">
        <v>38</v>
      </c>
      <c r="O166" s="226">
        <v>0.435</v>
      </c>
      <c r="P166" s="226">
        <f>O166*H166</f>
        <v>9.3351000000000006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4184.6999999999998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4184.6999999999998</v>
      </c>
      <c r="BL166" s="14" t="s">
        <v>288</v>
      </c>
      <c r="BM166" s="228" t="s">
        <v>3216</v>
      </c>
    </row>
    <row r="167" s="2" customFormat="1" ht="16.5" customHeight="1">
      <c r="A167" s="29"/>
      <c r="B167" s="30"/>
      <c r="C167" s="230" t="s">
        <v>390</v>
      </c>
      <c r="D167" s="230" t="s">
        <v>378</v>
      </c>
      <c r="E167" s="231" t="s">
        <v>427</v>
      </c>
      <c r="F167" s="232" t="s">
        <v>428</v>
      </c>
      <c r="G167" s="233" t="s">
        <v>429</v>
      </c>
      <c r="H167" s="234">
        <v>38.628</v>
      </c>
      <c r="I167" s="235">
        <v>349</v>
      </c>
      <c r="J167" s="235">
        <f>ROUND(I167*H167,2)</f>
        <v>13481.17</v>
      </c>
      <c r="K167" s="236"/>
      <c r="L167" s="237"/>
      <c r="M167" s="238" t="s">
        <v>1</v>
      </c>
      <c r="N167" s="239" t="s">
        <v>38</v>
      </c>
      <c r="O167" s="226">
        <v>0</v>
      </c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311</v>
      </c>
      <c r="AT167" s="228" t="s">
        <v>378</v>
      </c>
      <c r="AU167" s="228" t="s">
        <v>82</v>
      </c>
      <c r="AY167" s="14" t="s">
        <v>282</v>
      </c>
      <c r="BE167" s="229">
        <f>IF(N167="základní",J167,0)</f>
        <v>13481.17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13481.17</v>
      </c>
      <c r="BL167" s="14" t="s">
        <v>288</v>
      </c>
      <c r="BM167" s="228" t="s">
        <v>3217</v>
      </c>
    </row>
    <row r="168" s="2" customFormat="1" ht="21.75" customHeight="1">
      <c r="A168" s="29"/>
      <c r="B168" s="30"/>
      <c r="C168" s="217" t="s">
        <v>394</v>
      </c>
      <c r="D168" s="217" t="s">
        <v>284</v>
      </c>
      <c r="E168" s="218" t="s">
        <v>432</v>
      </c>
      <c r="F168" s="219" t="s">
        <v>433</v>
      </c>
      <c r="G168" s="220" t="s">
        <v>356</v>
      </c>
      <c r="H168" s="221">
        <v>98.477000000000004</v>
      </c>
      <c r="I168" s="222">
        <v>133</v>
      </c>
      <c r="J168" s="222">
        <f>ROUND(I168*H168,2)</f>
        <v>13097.440000000001</v>
      </c>
      <c r="K168" s="223"/>
      <c r="L168" s="35"/>
      <c r="M168" s="224" t="s">
        <v>1</v>
      </c>
      <c r="N168" s="225" t="s">
        <v>38</v>
      </c>
      <c r="O168" s="226">
        <v>0.32800000000000001</v>
      </c>
      <c r="P168" s="226">
        <f>O168*H168</f>
        <v>32.300456000000004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13097.440000000001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13097.440000000001</v>
      </c>
      <c r="BL168" s="14" t="s">
        <v>288</v>
      </c>
      <c r="BM168" s="228" t="s">
        <v>3218</v>
      </c>
    </row>
    <row r="169" s="2" customFormat="1" ht="33" customHeight="1">
      <c r="A169" s="29"/>
      <c r="B169" s="30"/>
      <c r="C169" s="217" t="s">
        <v>398</v>
      </c>
      <c r="D169" s="217" t="s">
        <v>284</v>
      </c>
      <c r="E169" s="218" t="s">
        <v>440</v>
      </c>
      <c r="F169" s="219" t="s">
        <v>441</v>
      </c>
      <c r="G169" s="220" t="s">
        <v>356</v>
      </c>
      <c r="H169" s="221">
        <v>14.308</v>
      </c>
      <c r="I169" s="222">
        <v>256</v>
      </c>
      <c r="J169" s="222">
        <f>ROUND(I169*H169,2)</f>
        <v>3662.8499999999999</v>
      </c>
      <c r="K169" s="223"/>
      <c r="L169" s="35"/>
      <c r="M169" s="224" t="s">
        <v>1</v>
      </c>
      <c r="N169" s="225" t="s">
        <v>38</v>
      </c>
      <c r="O169" s="226">
        <v>0.086999999999999994</v>
      </c>
      <c r="P169" s="226">
        <f>O169*H169</f>
        <v>1.2447959999999998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3662.8499999999999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3662.8499999999999</v>
      </c>
      <c r="BL169" s="14" t="s">
        <v>288</v>
      </c>
      <c r="BM169" s="228" t="s">
        <v>3219</v>
      </c>
    </row>
    <row r="170" s="2" customFormat="1" ht="33" customHeight="1">
      <c r="A170" s="29"/>
      <c r="B170" s="30"/>
      <c r="C170" s="217" t="s">
        <v>402</v>
      </c>
      <c r="D170" s="217" t="s">
        <v>284</v>
      </c>
      <c r="E170" s="218" t="s">
        <v>444</v>
      </c>
      <c r="F170" s="219" t="s">
        <v>445</v>
      </c>
      <c r="G170" s="220" t="s">
        <v>356</v>
      </c>
      <c r="H170" s="221">
        <v>143.08000000000001</v>
      </c>
      <c r="I170" s="222">
        <v>19.399999999999999</v>
      </c>
      <c r="J170" s="222">
        <f>ROUND(I170*H170,2)</f>
        <v>2775.75</v>
      </c>
      <c r="K170" s="223"/>
      <c r="L170" s="35"/>
      <c r="M170" s="224" t="s">
        <v>1</v>
      </c>
      <c r="N170" s="225" t="s">
        <v>38</v>
      </c>
      <c r="O170" s="226">
        <v>0.0050000000000000001</v>
      </c>
      <c r="P170" s="226">
        <f>O170*H170</f>
        <v>0.71540000000000004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2775.75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2775.75</v>
      </c>
      <c r="BL170" s="14" t="s">
        <v>288</v>
      </c>
      <c r="BM170" s="228" t="s">
        <v>3220</v>
      </c>
    </row>
    <row r="171" s="2" customFormat="1" ht="33" customHeight="1">
      <c r="A171" s="29"/>
      <c r="B171" s="30"/>
      <c r="C171" s="217" t="s">
        <v>406</v>
      </c>
      <c r="D171" s="217" t="s">
        <v>284</v>
      </c>
      <c r="E171" s="218" t="s">
        <v>448</v>
      </c>
      <c r="F171" s="219" t="s">
        <v>449</v>
      </c>
      <c r="G171" s="220" t="s">
        <v>356</v>
      </c>
      <c r="H171" s="221">
        <v>50.116999999999997</v>
      </c>
      <c r="I171" s="222">
        <v>296</v>
      </c>
      <c r="J171" s="222">
        <f>ROUND(I171*H171,2)</f>
        <v>14834.629999999999</v>
      </c>
      <c r="K171" s="223"/>
      <c r="L171" s="35"/>
      <c r="M171" s="224" t="s">
        <v>1</v>
      </c>
      <c r="N171" s="225" t="s">
        <v>38</v>
      </c>
      <c r="O171" s="226">
        <v>0.099000000000000005</v>
      </c>
      <c r="P171" s="226">
        <f>O171*H171</f>
        <v>4.9615830000000001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14834.629999999999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14834.629999999999</v>
      </c>
      <c r="BL171" s="14" t="s">
        <v>288</v>
      </c>
      <c r="BM171" s="228" t="s">
        <v>3221</v>
      </c>
    </row>
    <row r="172" s="2" customFormat="1" ht="33" customHeight="1">
      <c r="A172" s="29"/>
      <c r="B172" s="30"/>
      <c r="C172" s="217" t="s">
        <v>410</v>
      </c>
      <c r="D172" s="217" t="s">
        <v>284</v>
      </c>
      <c r="E172" s="218" t="s">
        <v>452</v>
      </c>
      <c r="F172" s="219" t="s">
        <v>453</v>
      </c>
      <c r="G172" s="220" t="s">
        <v>356</v>
      </c>
      <c r="H172" s="221">
        <v>501.17000000000002</v>
      </c>
      <c r="I172" s="222">
        <v>22.800000000000001</v>
      </c>
      <c r="J172" s="222">
        <f>ROUND(I172*H172,2)</f>
        <v>11426.68</v>
      </c>
      <c r="K172" s="223"/>
      <c r="L172" s="35"/>
      <c r="M172" s="224" t="s">
        <v>1</v>
      </c>
      <c r="N172" s="225" t="s">
        <v>38</v>
      </c>
      <c r="O172" s="226">
        <v>0.0060000000000000001</v>
      </c>
      <c r="P172" s="226">
        <f>O172*H172</f>
        <v>3.0070200000000002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11426.68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11426.68</v>
      </c>
      <c r="BL172" s="14" t="s">
        <v>288</v>
      </c>
      <c r="BM172" s="228" t="s">
        <v>3222</v>
      </c>
    </row>
    <row r="173" s="2" customFormat="1" ht="33" customHeight="1">
      <c r="A173" s="29"/>
      <c r="B173" s="30"/>
      <c r="C173" s="217" t="s">
        <v>414</v>
      </c>
      <c r="D173" s="217" t="s">
        <v>284</v>
      </c>
      <c r="E173" s="218" t="s">
        <v>464</v>
      </c>
      <c r="F173" s="219" t="s">
        <v>465</v>
      </c>
      <c r="G173" s="220" t="s">
        <v>429</v>
      </c>
      <c r="H173" s="221">
        <v>109.523</v>
      </c>
      <c r="I173" s="222">
        <v>253</v>
      </c>
      <c r="J173" s="222">
        <f>ROUND(I173*H173,2)</f>
        <v>27709.32</v>
      </c>
      <c r="K173" s="223"/>
      <c r="L173" s="35"/>
      <c r="M173" s="224" t="s">
        <v>1</v>
      </c>
      <c r="N173" s="225" t="s">
        <v>38</v>
      </c>
      <c r="O173" s="226">
        <v>0</v>
      </c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27709.32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27709.32</v>
      </c>
      <c r="BL173" s="14" t="s">
        <v>288</v>
      </c>
      <c r="BM173" s="228" t="s">
        <v>3223</v>
      </c>
    </row>
    <row r="174" s="2" customFormat="1" ht="21.75" customHeight="1">
      <c r="A174" s="29"/>
      <c r="B174" s="30"/>
      <c r="C174" s="217" t="s">
        <v>418</v>
      </c>
      <c r="D174" s="217" t="s">
        <v>284</v>
      </c>
      <c r="E174" s="218" t="s">
        <v>468</v>
      </c>
      <c r="F174" s="219" t="s">
        <v>469</v>
      </c>
      <c r="G174" s="220" t="s">
        <v>287</v>
      </c>
      <c r="H174" s="221">
        <v>5.016</v>
      </c>
      <c r="I174" s="222">
        <v>13.699999999999999</v>
      </c>
      <c r="J174" s="222">
        <f>ROUND(I174*H174,2)</f>
        <v>68.719999999999999</v>
      </c>
      <c r="K174" s="223"/>
      <c r="L174" s="35"/>
      <c r="M174" s="224" t="s">
        <v>1</v>
      </c>
      <c r="N174" s="225" t="s">
        <v>38</v>
      </c>
      <c r="O174" s="226">
        <v>0.019</v>
      </c>
      <c r="P174" s="226">
        <f>O174*H174</f>
        <v>0.095304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68.719999999999999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68.719999999999999</v>
      </c>
      <c r="BL174" s="14" t="s">
        <v>288</v>
      </c>
      <c r="BM174" s="228" t="s">
        <v>3224</v>
      </c>
    </row>
    <row r="175" s="2" customFormat="1" ht="21.75" customHeight="1">
      <c r="A175" s="29"/>
      <c r="B175" s="30"/>
      <c r="C175" s="217" t="s">
        <v>422</v>
      </c>
      <c r="D175" s="217" t="s">
        <v>284</v>
      </c>
      <c r="E175" s="218" t="s">
        <v>472</v>
      </c>
      <c r="F175" s="219" t="s">
        <v>473</v>
      </c>
      <c r="G175" s="220" t="s">
        <v>287</v>
      </c>
      <c r="H175" s="221">
        <v>40.445999999999998</v>
      </c>
      <c r="I175" s="222">
        <v>21.800000000000001</v>
      </c>
      <c r="J175" s="222">
        <f>ROUND(I175*H175,2)</f>
        <v>881.72000000000003</v>
      </c>
      <c r="K175" s="223"/>
      <c r="L175" s="35"/>
      <c r="M175" s="224" t="s">
        <v>1</v>
      </c>
      <c r="N175" s="225" t="s">
        <v>38</v>
      </c>
      <c r="O175" s="226">
        <v>0.025000000000000001</v>
      </c>
      <c r="P175" s="226">
        <f>O175*H175</f>
        <v>1.01115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881.72000000000003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881.72000000000003</v>
      </c>
      <c r="BL175" s="14" t="s">
        <v>288</v>
      </c>
      <c r="BM175" s="228" t="s">
        <v>3225</v>
      </c>
    </row>
    <row r="176" s="2" customFormat="1" ht="33" customHeight="1">
      <c r="A176" s="29"/>
      <c r="B176" s="30"/>
      <c r="C176" s="217" t="s">
        <v>426</v>
      </c>
      <c r="D176" s="217" t="s">
        <v>284</v>
      </c>
      <c r="E176" s="218" t="s">
        <v>3173</v>
      </c>
      <c r="F176" s="219" t="s">
        <v>3174</v>
      </c>
      <c r="G176" s="220" t="s">
        <v>287</v>
      </c>
      <c r="H176" s="221">
        <v>5.016</v>
      </c>
      <c r="I176" s="222">
        <v>14.6</v>
      </c>
      <c r="J176" s="222">
        <f>ROUND(I176*H176,2)</f>
        <v>73.230000000000004</v>
      </c>
      <c r="K176" s="223"/>
      <c r="L176" s="35"/>
      <c r="M176" s="224" t="s">
        <v>1</v>
      </c>
      <c r="N176" s="225" t="s">
        <v>38</v>
      </c>
      <c r="O176" s="226">
        <v>0.012</v>
      </c>
      <c r="P176" s="226">
        <f>O176*H176</f>
        <v>0.060192000000000002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73.230000000000004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73.230000000000004</v>
      </c>
      <c r="BL176" s="14" t="s">
        <v>288</v>
      </c>
      <c r="BM176" s="228" t="s">
        <v>3226</v>
      </c>
    </row>
    <row r="177" s="2" customFormat="1" ht="21.75" customHeight="1">
      <c r="A177" s="29"/>
      <c r="B177" s="30"/>
      <c r="C177" s="217" t="s">
        <v>431</v>
      </c>
      <c r="D177" s="217" t="s">
        <v>284</v>
      </c>
      <c r="E177" s="218" t="s">
        <v>480</v>
      </c>
      <c r="F177" s="219" t="s">
        <v>481</v>
      </c>
      <c r="G177" s="220" t="s">
        <v>287</v>
      </c>
      <c r="H177" s="221">
        <v>5.016</v>
      </c>
      <c r="I177" s="222">
        <v>5.7999999999999998</v>
      </c>
      <c r="J177" s="222">
        <f>ROUND(I177*H177,2)</f>
        <v>29.09</v>
      </c>
      <c r="K177" s="223"/>
      <c r="L177" s="35"/>
      <c r="M177" s="224" t="s">
        <v>1</v>
      </c>
      <c r="N177" s="225" t="s">
        <v>38</v>
      </c>
      <c r="O177" s="226">
        <v>0.0070000000000000001</v>
      </c>
      <c r="P177" s="226">
        <f>O177*H177</f>
        <v>0.035111999999999997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29.09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29.09</v>
      </c>
      <c r="BL177" s="14" t="s">
        <v>288</v>
      </c>
      <c r="BM177" s="228" t="s">
        <v>3227</v>
      </c>
    </row>
    <row r="178" s="2" customFormat="1" ht="16.5" customHeight="1">
      <c r="A178" s="29"/>
      <c r="B178" s="30"/>
      <c r="C178" s="230" t="s">
        <v>435</v>
      </c>
      <c r="D178" s="230" t="s">
        <v>378</v>
      </c>
      <c r="E178" s="231" t="s">
        <v>484</v>
      </c>
      <c r="F178" s="232" t="s">
        <v>485</v>
      </c>
      <c r="G178" s="233" t="s">
        <v>486</v>
      </c>
      <c r="H178" s="234">
        <v>0.125</v>
      </c>
      <c r="I178" s="235">
        <v>104</v>
      </c>
      <c r="J178" s="235">
        <f>ROUND(I178*H178,2)</f>
        <v>13</v>
      </c>
      <c r="K178" s="236"/>
      <c r="L178" s="237"/>
      <c r="M178" s="238" t="s">
        <v>1</v>
      </c>
      <c r="N178" s="239" t="s">
        <v>38</v>
      </c>
      <c r="O178" s="226">
        <v>0</v>
      </c>
      <c r="P178" s="226">
        <f>O178*H178</f>
        <v>0</v>
      </c>
      <c r="Q178" s="226">
        <v>0.001</v>
      </c>
      <c r="R178" s="226">
        <f>Q178*H178</f>
        <v>0.000125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311</v>
      </c>
      <c r="AT178" s="228" t="s">
        <v>378</v>
      </c>
      <c r="AU178" s="228" t="s">
        <v>82</v>
      </c>
      <c r="AY178" s="14" t="s">
        <v>282</v>
      </c>
      <c r="BE178" s="229">
        <f>IF(N178="základní",J178,0)</f>
        <v>13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13</v>
      </c>
      <c r="BL178" s="14" t="s">
        <v>288</v>
      </c>
      <c r="BM178" s="228" t="s">
        <v>3228</v>
      </c>
    </row>
    <row r="179" s="12" customFormat="1" ht="22.8" customHeight="1">
      <c r="A179" s="12"/>
      <c r="B179" s="202"/>
      <c r="C179" s="203"/>
      <c r="D179" s="204" t="s">
        <v>72</v>
      </c>
      <c r="E179" s="215" t="s">
        <v>82</v>
      </c>
      <c r="F179" s="215" t="s">
        <v>488</v>
      </c>
      <c r="G179" s="203"/>
      <c r="H179" s="203"/>
      <c r="I179" s="203"/>
      <c r="J179" s="216">
        <f>BK179</f>
        <v>52904.340000000004</v>
      </c>
      <c r="K179" s="203"/>
      <c r="L179" s="207"/>
      <c r="M179" s="208"/>
      <c r="N179" s="209"/>
      <c r="O179" s="209"/>
      <c r="P179" s="210">
        <f>SUM(P180:P182)</f>
        <v>55.695959999999999</v>
      </c>
      <c r="Q179" s="209"/>
      <c r="R179" s="210">
        <f>SUM(R180:R182)</f>
        <v>51.747086699999997</v>
      </c>
      <c r="S179" s="209"/>
      <c r="T179" s="211">
        <f>SUM(T180:T182)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2" t="s">
        <v>80</v>
      </c>
      <c r="AT179" s="213" t="s">
        <v>72</v>
      </c>
      <c r="AU179" s="213" t="s">
        <v>80</v>
      </c>
      <c r="AY179" s="212" t="s">
        <v>282</v>
      </c>
      <c r="BK179" s="214">
        <f>SUM(BK180:BK182)</f>
        <v>52904.340000000004</v>
      </c>
    </row>
    <row r="180" s="2" customFormat="1" ht="16.5" customHeight="1">
      <c r="A180" s="29"/>
      <c r="B180" s="30"/>
      <c r="C180" s="217" t="s">
        <v>439</v>
      </c>
      <c r="D180" s="217" t="s">
        <v>284</v>
      </c>
      <c r="E180" s="218" t="s">
        <v>3229</v>
      </c>
      <c r="F180" s="219" t="s">
        <v>3230</v>
      </c>
      <c r="G180" s="220" t="s">
        <v>356</v>
      </c>
      <c r="H180" s="221">
        <v>10.098000000000001</v>
      </c>
      <c r="I180" s="222">
        <v>1970</v>
      </c>
      <c r="J180" s="222">
        <f>ROUND(I180*H180,2)</f>
        <v>19893.060000000001</v>
      </c>
      <c r="K180" s="223"/>
      <c r="L180" s="35"/>
      <c r="M180" s="224" t="s">
        <v>1</v>
      </c>
      <c r="N180" s="225" t="s">
        <v>38</v>
      </c>
      <c r="O180" s="226">
        <v>2.6200000000000001</v>
      </c>
      <c r="P180" s="226">
        <f>O180*H180</f>
        <v>26.456760000000003</v>
      </c>
      <c r="Q180" s="226">
        <v>2.9141499999999998</v>
      </c>
      <c r="R180" s="226">
        <f>Q180*H180</f>
        <v>29.4270867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19893.060000000001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19893.060000000001</v>
      </c>
      <c r="BL180" s="14" t="s">
        <v>288</v>
      </c>
      <c r="BM180" s="228" t="s">
        <v>602</v>
      </c>
    </row>
    <row r="181" s="2" customFormat="1" ht="16.5" customHeight="1">
      <c r="A181" s="29"/>
      <c r="B181" s="30"/>
      <c r="C181" s="217" t="s">
        <v>443</v>
      </c>
      <c r="D181" s="217" t="s">
        <v>284</v>
      </c>
      <c r="E181" s="218" t="s">
        <v>3231</v>
      </c>
      <c r="F181" s="219" t="s">
        <v>3232</v>
      </c>
      <c r="G181" s="220" t="s">
        <v>356</v>
      </c>
      <c r="H181" s="221">
        <v>11.16</v>
      </c>
      <c r="I181" s="222">
        <v>958</v>
      </c>
      <c r="J181" s="222">
        <f>ROUND(I181*H181,2)</f>
        <v>10691.280000000001</v>
      </c>
      <c r="K181" s="223"/>
      <c r="L181" s="35"/>
      <c r="M181" s="224" t="s">
        <v>1</v>
      </c>
      <c r="N181" s="225" t="s">
        <v>38</v>
      </c>
      <c r="O181" s="226">
        <v>2.6200000000000001</v>
      </c>
      <c r="P181" s="226">
        <f>O181*H181</f>
        <v>29.2392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10691.280000000001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10691.280000000001</v>
      </c>
      <c r="BL181" s="14" t="s">
        <v>288</v>
      </c>
      <c r="BM181" s="228" t="s">
        <v>610</v>
      </c>
    </row>
    <row r="182" s="2" customFormat="1" ht="16.5" customHeight="1">
      <c r="A182" s="29"/>
      <c r="B182" s="30"/>
      <c r="C182" s="230" t="s">
        <v>447</v>
      </c>
      <c r="D182" s="230" t="s">
        <v>378</v>
      </c>
      <c r="E182" s="231" t="s">
        <v>3233</v>
      </c>
      <c r="F182" s="232" t="s">
        <v>3234</v>
      </c>
      <c r="G182" s="233" t="s">
        <v>429</v>
      </c>
      <c r="H182" s="234">
        <v>22.32</v>
      </c>
      <c r="I182" s="235">
        <v>1000</v>
      </c>
      <c r="J182" s="235">
        <f>ROUND(I182*H182,2)</f>
        <v>22320</v>
      </c>
      <c r="K182" s="236"/>
      <c r="L182" s="237"/>
      <c r="M182" s="238" t="s">
        <v>1</v>
      </c>
      <c r="N182" s="239" t="s">
        <v>38</v>
      </c>
      <c r="O182" s="226">
        <v>0</v>
      </c>
      <c r="P182" s="226">
        <f>O182*H182</f>
        <v>0</v>
      </c>
      <c r="Q182" s="226">
        <v>1</v>
      </c>
      <c r="R182" s="226">
        <f>Q182*H182</f>
        <v>22.32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311</v>
      </c>
      <c r="AT182" s="228" t="s">
        <v>378</v>
      </c>
      <c r="AU182" s="228" t="s">
        <v>82</v>
      </c>
      <c r="AY182" s="14" t="s">
        <v>282</v>
      </c>
      <c r="BE182" s="229">
        <f>IF(N182="základní",J182,0)</f>
        <v>22320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22320</v>
      </c>
      <c r="BL182" s="14" t="s">
        <v>288</v>
      </c>
      <c r="BM182" s="228" t="s">
        <v>618</v>
      </c>
    </row>
    <row r="183" s="12" customFormat="1" ht="22.8" customHeight="1">
      <c r="A183" s="12"/>
      <c r="B183" s="202"/>
      <c r="C183" s="203"/>
      <c r="D183" s="204" t="s">
        <v>72</v>
      </c>
      <c r="E183" s="215" t="s">
        <v>386</v>
      </c>
      <c r="F183" s="215" t="s">
        <v>2259</v>
      </c>
      <c r="G183" s="203"/>
      <c r="H183" s="203"/>
      <c r="I183" s="203"/>
      <c r="J183" s="216">
        <f>BK183</f>
        <v>434363.10000000003</v>
      </c>
      <c r="K183" s="203"/>
      <c r="L183" s="207"/>
      <c r="M183" s="208"/>
      <c r="N183" s="209"/>
      <c r="O183" s="209"/>
      <c r="P183" s="210">
        <f>SUM(P184:P192)</f>
        <v>288.22564</v>
      </c>
      <c r="Q183" s="209"/>
      <c r="R183" s="210">
        <f>SUM(R184:R192)</f>
        <v>5.4290710200000003</v>
      </c>
      <c r="S183" s="209"/>
      <c r="T183" s="211">
        <f>SUM(T184:T192)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12" t="s">
        <v>80</v>
      </c>
      <c r="AT183" s="213" t="s">
        <v>72</v>
      </c>
      <c r="AU183" s="213" t="s">
        <v>80</v>
      </c>
      <c r="AY183" s="212" t="s">
        <v>282</v>
      </c>
      <c r="BK183" s="214">
        <f>SUM(BK184:BK192)</f>
        <v>434363.10000000003</v>
      </c>
    </row>
    <row r="184" s="2" customFormat="1" ht="16.5" customHeight="1">
      <c r="A184" s="29"/>
      <c r="B184" s="30"/>
      <c r="C184" s="217" t="s">
        <v>451</v>
      </c>
      <c r="D184" s="217" t="s">
        <v>284</v>
      </c>
      <c r="E184" s="218" t="s">
        <v>2266</v>
      </c>
      <c r="F184" s="219" t="s">
        <v>2267</v>
      </c>
      <c r="G184" s="220" t="s">
        <v>322</v>
      </c>
      <c r="H184" s="221">
        <v>16</v>
      </c>
      <c r="I184" s="222">
        <v>279</v>
      </c>
      <c r="J184" s="222">
        <f>ROUND(I184*H184,2)</f>
        <v>4464</v>
      </c>
      <c r="K184" s="223"/>
      <c r="L184" s="35"/>
      <c r="M184" s="224" t="s">
        <v>1</v>
      </c>
      <c r="N184" s="225" t="s">
        <v>38</v>
      </c>
      <c r="O184" s="226">
        <v>0.39100000000000001</v>
      </c>
      <c r="P184" s="226">
        <f>O184*H184</f>
        <v>6.2560000000000002</v>
      </c>
      <c r="Q184" s="226">
        <v>0.00033</v>
      </c>
      <c r="R184" s="226">
        <f>Q184*H184</f>
        <v>0.00528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4464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4464</v>
      </c>
      <c r="BL184" s="14" t="s">
        <v>288</v>
      </c>
      <c r="BM184" s="228" t="s">
        <v>3235</v>
      </c>
    </row>
    <row r="185" s="2" customFormat="1" ht="21.75" customHeight="1">
      <c r="A185" s="29"/>
      <c r="B185" s="30"/>
      <c r="C185" s="230" t="s">
        <v>455</v>
      </c>
      <c r="D185" s="230" t="s">
        <v>378</v>
      </c>
      <c r="E185" s="231" t="s">
        <v>2269</v>
      </c>
      <c r="F185" s="232" t="s">
        <v>2270</v>
      </c>
      <c r="G185" s="233" t="s">
        <v>429</v>
      </c>
      <c r="H185" s="234">
        <v>5.0090000000000003</v>
      </c>
      <c r="I185" s="235">
        <v>25800</v>
      </c>
      <c r="J185" s="235">
        <f>ROUND(I185*H185,2)</f>
        <v>129232.2</v>
      </c>
      <c r="K185" s="236"/>
      <c r="L185" s="237"/>
      <c r="M185" s="238" t="s">
        <v>1</v>
      </c>
      <c r="N185" s="239" t="s">
        <v>38</v>
      </c>
      <c r="O185" s="226">
        <v>0</v>
      </c>
      <c r="P185" s="226">
        <f>O185*H185</f>
        <v>0</v>
      </c>
      <c r="Q185" s="226">
        <v>1</v>
      </c>
      <c r="R185" s="226">
        <f>Q185*H185</f>
        <v>5.0090000000000003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311</v>
      </c>
      <c r="AT185" s="228" t="s">
        <v>378</v>
      </c>
      <c r="AU185" s="228" t="s">
        <v>82</v>
      </c>
      <c r="AY185" s="14" t="s">
        <v>282</v>
      </c>
      <c r="BE185" s="229">
        <f>IF(N185="základní",J185,0)</f>
        <v>129232.2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129232.2</v>
      </c>
      <c r="BL185" s="14" t="s">
        <v>288</v>
      </c>
      <c r="BM185" s="228" t="s">
        <v>3236</v>
      </c>
    </row>
    <row r="186" s="2" customFormat="1" ht="21.75" customHeight="1">
      <c r="A186" s="29"/>
      <c r="B186" s="30"/>
      <c r="C186" s="217" t="s">
        <v>459</v>
      </c>
      <c r="D186" s="217" t="s">
        <v>284</v>
      </c>
      <c r="E186" s="218" t="s">
        <v>3237</v>
      </c>
      <c r="F186" s="219" t="s">
        <v>3238</v>
      </c>
      <c r="G186" s="220" t="s">
        <v>287</v>
      </c>
      <c r="H186" s="221">
        <v>96.959999999999994</v>
      </c>
      <c r="I186" s="222">
        <v>433</v>
      </c>
      <c r="J186" s="222">
        <f>ROUND(I186*H186,2)</f>
        <v>41983.68</v>
      </c>
      <c r="K186" s="223"/>
      <c r="L186" s="35"/>
      <c r="M186" s="224" t="s">
        <v>1</v>
      </c>
      <c r="N186" s="225" t="s">
        <v>38</v>
      </c>
      <c r="O186" s="226">
        <v>0.54200000000000004</v>
      </c>
      <c r="P186" s="226">
        <f>O186*H186</f>
        <v>52.552320000000002</v>
      </c>
      <c r="Q186" s="226">
        <v>0.00014999999999999999</v>
      </c>
      <c r="R186" s="226">
        <f>Q186*H186</f>
        <v>0.014543999999999998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41983.68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41983.68</v>
      </c>
      <c r="BL186" s="14" t="s">
        <v>288</v>
      </c>
      <c r="BM186" s="228" t="s">
        <v>3239</v>
      </c>
    </row>
    <row r="187" s="2" customFormat="1" ht="21.75" customHeight="1">
      <c r="A187" s="29"/>
      <c r="B187" s="30"/>
      <c r="C187" s="217" t="s">
        <v>463</v>
      </c>
      <c r="D187" s="217" t="s">
        <v>284</v>
      </c>
      <c r="E187" s="218" t="s">
        <v>3240</v>
      </c>
      <c r="F187" s="219" t="s">
        <v>3241</v>
      </c>
      <c r="G187" s="220" t="s">
        <v>287</v>
      </c>
      <c r="H187" s="221">
        <v>96.959999999999994</v>
      </c>
      <c r="I187" s="222">
        <v>1250</v>
      </c>
      <c r="J187" s="222">
        <f>ROUND(I187*H187,2)</f>
        <v>121200</v>
      </c>
      <c r="K187" s="223"/>
      <c r="L187" s="35"/>
      <c r="M187" s="224" t="s">
        <v>1</v>
      </c>
      <c r="N187" s="225" t="s">
        <v>38</v>
      </c>
      <c r="O187" s="226">
        <v>1.0840000000000001</v>
      </c>
      <c r="P187" s="226">
        <f>O187*H187</f>
        <v>105.10464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121200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121200</v>
      </c>
      <c r="BL187" s="14" t="s">
        <v>288</v>
      </c>
      <c r="BM187" s="228" t="s">
        <v>3242</v>
      </c>
    </row>
    <row r="188" s="2" customFormat="1" ht="33" customHeight="1">
      <c r="A188" s="29"/>
      <c r="B188" s="30"/>
      <c r="C188" s="217" t="s">
        <v>467</v>
      </c>
      <c r="D188" s="217" t="s">
        <v>284</v>
      </c>
      <c r="E188" s="218" t="s">
        <v>3243</v>
      </c>
      <c r="F188" s="219" t="s">
        <v>3244</v>
      </c>
      <c r="G188" s="220" t="s">
        <v>287</v>
      </c>
      <c r="H188" s="221">
        <v>96.959999999999994</v>
      </c>
      <c r="I188" s="222">
        <v>1250</v>
      </c>
      <c r="J188" s="222">
        <f>ROUND(I188*H188,2)</f>
        <v>121200</v>
      </c>
      <c r="K188" s="223"/>
      <c r="L188" s="35"/>
      <c r="M188" s="224" t="s">
        <v>1</v>
      </c>
      <c r="N188" s="225" t="s">
        <v>38</v>
      </c>
      <c r="O188" s="226">
        <v>1.2</v>
      </c>
      <c r="P188" s="226">
        <f>O188*H188</f>
        <v>116.35199999999999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121200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121200</v>
      </c>
      <c r="BL188" s="14" t="s">
        <v>288</v>
      </c>
      <c r="BM188" s="228" t="s">
        <v>3245</v>
      </c>
    </row>
    <row r="189" s="2" customFormat="1" ht="21.75" customHeight="1">
      <c r="A189" s="29"/>
      <c r="B189" s="30"/>
      <c r="C189" s="217" t="s">
        <v>471</v>
      </c>
      <c r="D189" s="217" t="s">
        <v>284</v>
      </c>
      <c r="E189" s="218" t="s">
        <v>2275</v>
      </c>
      <c r="F189" s="219" t="s">
        <v>2276</v>
      </c>
      <c r="G189" s="220" t="s">
        <v>429</v>
      </c>
      <c r="H189" s="221">
        <v>0.378</v>
      </c>
      <c r="I189" s="222">
        <v>1230</v>
      </c>
      <c r="J189" s="222">
        <f>ROUND(I189*H189,2)</f>
        <v>464.94</v>
      </c>
      <c r="K189" s="223"/>
      <c r="L189" s="35"/>
      <c r="M189" s="224" t="s">
        <v>1</v>
      </c>
      <c r="N189" s="225" t="s">
        <v>38</v>
      </c>
      <c r="O189" s="226">
        <v>2.7189999999999999</v>
      </c>
      <c r="P189" s="226">
        <f>O189*H189</f>
        <v>1.027782</v>
      </c>
      <c r="Q189" s="226">
        <v>0.0020999999999999999</v>
      </c>
      <c r="R189" s="226">
        <f>Q189*H189</f>
        <v>0.0007938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464.94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464.94</v>
      </c>
      <c r="BL189" s="14" t="s">
        <v>288</v>
      </c>
      <c r="BM189" s="228" t="s">
        <v>3246</v>
      </c>
    </row>
    <row r="190" s="2" customFormat="1" ht="21.75" customHeight="1">
      <c r="A190" s="29"/>
      <c r="B190" s="30"/>
      <c r="C190" s="217" t="s">
        <v>475</v>
      </c>
      <c r="D190" s="217" t="s">
        <v>284</v>
      </c>
      <c r="E190" s="218" t="s">
        <v>2278</v>
      </c>
      <c r="F190" s="219" t="s">
        <v>2279</v>
      </c>
      <c r="G190" s="220" t="s">
        <v>429</v>
      </c>
      <c r="H190" s="221">
        <v>0.378</v>
      </c>
      <c r="I190" s="222">
        <v>10800</v>
      </c>
      <c r="J190" s="222">
        <f>ROUND(I190*H190,2)</f>
        <v>4082.4000000000001</v>
      </c>
      <c r="K190" s="223"/>
      <c r="L190" s="35"/>
      <c r="M190" s="224" t="s">
        <v>1</v>
      </c>
      <c r="N190" s="225" t="s">
        <v>38</v>
      </c>
      <c r="O190" s="226">
        <v>14.930999999999999</v>
      </c>
      <c r="P190" s="226">
        <f>O190*H190</f>
        <v>5.6439179999999993</v>
      </c>
      <c r="Q190" s="226">
        <v>0.00577</v>
      </c>
      <c r="R190" s="226">
        <f>Q190*H190</f>
        <v>0.0021810599999999999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4082.4000000000001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4082.4000000000001</v>
      </c>
      <c r="BL190" s="14" t="s">
        <v>288</v>
      </c>
      <c r="BM190" s="228" t="s">
        <v>3247</v>
      </c>
    </row>
    <row r="191" s="2" customFormat="1" ht="16.5" customHeight="1">
      <c r="A191" s="29"/>
      <c r="B191" s="30"/>
      <c r="C191" s="230" t="s">
        <v>479</v>
      </c>
      <c r="D191" s="230" t="s">
        <v>378</v>
      </c>
      <c r="E191" s="231" t="s">
        <v>2281</v>
      </c>
      <c r="F191" s="232" t="s">
        <v>2282</v>
      </c>
      <c r="G191" s="233" t="s">
        <v>429</v>
      </c>
      <c r="H191" s="234">
        <v>0.39700000000000002</v>
      </c>
      <c r="I191" s="235">
        <v>27600</v>
      </c>
      <c r="J191" s="235">
        <f>ROUND(I191*H191,2)</f>
        <v>10957.200000000001</v>
      </c>
      <c r="K191" s="236"/>
      <c r="L191" s="237"/>
      <c r="M191" s="238" t="s">
        <v>1</v>
      </c>
      <c r="N191" s="239" t="s">
        <v>38</v>
      </c>
      <c r="O191" s="226">
        <v>0</v>
      </c>
      <c r="P191" s="226">
        <f>O191*H191</f>
        <v>0</v>
      </c>
      <c r="Q191" s="226">
        <v>1</v>
      </c>
      <c r="R191" s="226">
        <f>Q191*H191</f>
        <v>0.39700000000000002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311</v>
      </c>
      <c r="AT191" s="228" t="s">
        <v>378</v>
      </c>
      <c r="AU191" s="228" t="s">
        <v>82</v>
      </c>
      <c r="AY191" s="14" t="s">
        <v>282</v>
      </c>
      <c r="BE191" s="229">
        <f>IF(N191="základní",J191,0)</f>
        <v>10957.200000000001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10957.200000000001</v>
      </c>
      <c r="BL191" s="14" t="s">
        <v>288</v>
      </c>
      <c r="BM191" s="228" t="s">
        <v>3248</v>
      </c>
    </row>
    <row r="192" s="2" customFormat="1" ht="21.75" customHeight="1">
      <c r="A192" s="29"/>
      <c r="B192" s="30"/>
      <c r="C192" s="217" t="s">
        <v>483</v>
      </c>
      <c r="D192" s="217" t="s">
        <v>284</v>
      </c>
      <c r="E192" s="218" t="s">
        <v>2284</v>
      </c>
      <c r="F192" s="219" t="s">
        <v>2285</v>
      </c>
      <c r="G192" s="220" t="s">
        <v>429</v>
      </c>
      <c r="H192" s="221">
        <v>0.378</v>
      </c>
      <c r="I192" s="222">
        <v>2060</v>
      </c>
      <c r="J192" s="222">
        <f>ROUND(I192*H192,2)</f>
        <v>778.67999999999995</v>
      </c>
      <c r="K192" s="223"/>
      <c r="L192" s="35"/>
      <c r="M192" s="224" t="s">
        <v>1</v>
      </c>
      <c r="N192" s="225" t="s">
        <v>38</v>
      </c>
      <c r="O192" s="226">
        <v>3.4100000000000001</v>
      </c>
      <c r="P192" s="226">
        <f>O192*H192</f>
        <v>1.28898</v>
      </c>
      <c r="Q192" s="226">
        <v>0.00072000000000000005</v>
      </c>
      <c r="R192" s="226">
        <f>Q192*H192</f>
        <v>0.00027216000000000002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778.67999999999995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778.67999999999995</v>
      </c>
      <c r="BL192" s="14" t="s">
        <v>288</v>
      </c>
      <c r="BM192" s="228" t="s">
        <v>3249</v>
      </c>
    </row>
    <row r="193" s="12" customFormat="1" ht="22.8" customHeight="1">
      <c r="A193" s="12"/>
      <c r="B193" s="202"/>
      <c r="C193" s="203"/>
      <c r="D193" s="204" t="s">
        <v>72</v>
      </c>
      <c r="E193" s="215" t="s">
        <v>288</v>
      </c>
      <c r="F193" s="215" t="s">
        <v>519</v>
      </c>
      <c r="G193" s="203"/>
      <c r="H193" s="203"/>
      <c r="I193" s="203"/>
      <c r="J193" s="216">
        <f>BK193</f>
        <v>6004.8400000000001</v>
      </c>
      <c r="K193" s="203"/>
      <c r="L193" s="207"/>
      <c r="M193" s="208"/>
      <c r="N193" s="209"/>
      <c r="O193" s="209"/>
      <c r="P193" s="210">
        <f>P194</f>
        <v>7.3910039999999997</v>
      </c>
      <c r="Q193" s="209"/>
      <c r="R193" s="210">
        <f>R194</f>
        <v>0</v>
      </c>
      <c r="S193" s="209"/>
      <c r="T193" s="211">
        <f>T194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12" t="s">
        <v>80</v>
      </c>
      <c r="AT193" s="213" t="s">
        <v>72</v>
      </c>
      <c r="AU193" s="213" t="s">
        <v>80</v>
      </c>
      <c r="AY193" s="212" t="s">
        <v>282</v>
      </c>
      <c r="BK193" s="214">
        <f>BK194</f>
        <v>6004.8400000000001</v>
      </c>
    </row>
    <row r="194" s="2" customFormat="1" ht="33" customHeight="1">
      <c r="A194" s="29"/>
      <c r="B194" s="30"/>
      <c r="C194" s="217" t="s">
        <v>489</v>
      </c>
      <c r="D194" s="217" t="s">
        <v>284</v>
      </c>
      <c r="E194" s="218" t="s">
        <v>521</v>
      </c>
      <c r="F194" s="219" t="s">
        <v>522</v>
      </c>
      <c r="G194" s="220" t="s">
        <v>356</v>
      </c>
      <c r="H194" s="221">
        <v>5.6120000000000001</v>
      </c>
      <c r="I194" s="222">
        <v>1070</v>
      </c>
      <c r="J194" s="222">
        <f>ROUND(I194*H194,2)</f>
        <v>6004.8400000000001</v>
      </c>
      <c r="K194" s="223"/>
      <c r="L194" s="35"/>
      <c r="M194" s="224" t="s">
        <v>1</v>
      </c>
      <c r="N194" s="225" t="s">
        <v>38</v>
      </c>
      <c r="O194" s="226">
        <v>1.317</v>
      </c>
      <c r="P194" s="226">
        <f>O194*H194</f>
        <v>7.3910039999999997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6004.8400000000001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6004.8400000000001</v>
      </c>
      <c r="BL194" s="14" t="s">
        <v>288</v>
      </c>
      <c r="BM194" s="228" t="s">
        <v>3250</v>
      </c>
    </row>
    <row r="195" s="12" customFormat="1" ht="22.8" customHeight="1">
      <c r="A195" s="12"/>
      <c r="B195" s="202"/>
      <c r="C195" s="203"/>
      <c r="D195" s="204" t="s">
        <v>72</v>
      </c>
      <c r="E195" s="215" t="s">
        <v>299</v>
      </c>
      <c r="F195" s="215" t="s">
        <v>552</v>
      </c>
      <c r="G195" s="203"/>
      <c r="H195" s="203"/>
      <c r="I195" s="203"/>
      <c r="J195" s="216">
        <f>BK195</f>
        <v>24366.73</v>
      </c>
      <c r="K195" s="203"/>
      <c r="L195" s="207"/>
      <c r="M195" s="208"/>
      <c r="N195" s="209"/>
      <c r="O195" s="209"/>
      <c r="P195" s="210">
        <f>SUM(P196:P201)</f>
        <v>18.285041000000003</v>
      </c>
      <c r="Q195" s="209"/>
      <c r="R195" s="210">
        <f>SUM(R196:R201)</f>
        <v>10.34119396</v>
      </c>
      <c r="S195" s="209"/>
      <c r="T195" s="211">
        <f>SUM(T196:T201)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2" t="s">
        <v>80</v>
      </c>
      <c r="AT195" s="213" t="s">
        <v>72</v>
      </c>
      <c r="AU195" s="213" t="s">
        <v>80</v>
      </c>
      <c r="AY195" s="212" t="s">
        <v>282</v>
      </c>
      <c r="BK195" s="214">
        <f>SUM(BK196:BK201)</f>
        <v>24366.73</v>
      </c>
    </row>
    <row r="196" s="2" customFormat="1" ht="16.5" customHeight="1">
      <c r="A196" s="29"/>
      <c r="B196" s="30"/>
      <c r="C196" s="217" t="s">
        <v>493</v>
      </c>
      <c r="D196" s="217" t="s">
        <v>284</v>
      </c>
      <c r="E196" s="218" t="s">
        <v>788</v>
      </c>
      <c r="F196" s="219" t="s">
        <v>789</v>
      </c>
      <c r="G196" s="220" t="s">
        <v>287</v>
      </c>
      <c r="H196" s="221">
        <v>33.942999999999998</v>
      </c>
      <c r="I196" s="222">
        <v>112</v>
      </c>
      <c r="J196" s="222">
        <f>ROUND(I196*H196,2)</f>
        <v>3801.6199999999999</v>
      </c>
      <c r="K196" s="223"/>
      <c r="L196" s="35"/>
      <c r="M196" s="224" t="s">
        <v>1</v>
      </c>
      <c r="N196" s="225" t="s">
        <v>38</v>
      </c>
      <c r="O196" s="226">
        <v>0.023</v>
      </c>
      <c r="P196" s="226">
        <f>O196*H196</f>
        <v>0.78068899999999997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3801.6199999999999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3801.6199999999999</v>
      </c>
      <c r="BL196" s="14" t="s">
        <v>288</v>
      </c>
      <c r="BM196" s="228" t="s">
        <v>3251</v>
      </c>
    </row>
    <row r="197" s="2" customFormat="1" ht="16.5" customHeight="1">
      <c r="A197" s="29"/>
      <c r="B197" s="30"/>
      <c r="C197" s="217" t="s">
        <v>498</v>
      </c>
      <c r="D197" s="217" t="s">
        <v>284</v>
      </c>
      <c r="E197" s="218" t="s">
        <v>791</v>
      </c>
      <c r="F197" s="219" t="s">
        <v>792</v>
      </c>
      <c r="G197" s="220" t="s">
        <v>287</v>
      </c>
      <c r="H197" s="221">
        <v>8.7530000000000001</v>
      </c>
      <c r="I197" s="222">
        <v>67.599999999999994</v>
      </c>
      <c r="J197" s="222">
        <f>ROUND(I197*H197,2)</f>
        <v>591.70000000000005</v>
      </c>
      <c r="K197" s="223"/>
      <c r="L197" s="35"/>
      <c r="M197" s="224" t="s">
        <v>1</v>
      </c>
      <c r="N197" s="225" t="s">
        <v>38</v>
      </c>
      <c r="O197" s="226">
        <v>0.024</v>
      </c>
      <c r="P197" s="226">
        <f>O197*H197</f>
        <v>0.21007200000000001</v>
      </c>
      <c r="Q197" s="226">
        <v>0.216</v>
      </c>
      <c r="R197" s="226">
        <f>Q197*H197</f>
        <v>1.8906480000000001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591.70000000000005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591.70000000000005</v>
      </c>
      <c r="BL197" s="14" t="s">
        <v>288</v>
      </c>
      <c r="BM197" s="228" t="s">
        <v>3252</v>
      </c>
    </row>
    <row r="198" s="2" customFormat="1" ht="33" customHeight="1">
      <c r="A198" s="29"/>
      <c r="B198" s="30"/>
      <c r="C198" s="217" t="s">
        <v>503</v>
      </c>
      <c r="D198" s="217" t="s">
        <v>284</v>
      </c>
      <c r="E198" s="218" t="s">
        <v>3253</v>
      </c>
      <c r="F198" s="219" t="s">
        <v>3254</v>
      </c>
      <c r="G198" s="220" t="s">
        <v>287</v>
      </c>
      <c r="H198" s="221">
        <v>23.370000000000001</v>
      </c>
      <c r="I198" s="222">
        <v>378</v>
      </c>
      <c r="J198" s="222">
        <f>ROUND(I198*H198,2)</f>
        <v>8833.8600000000006</v>
      </c>
      <c r="K198" s="223"/>
      <c r="L198" s="35"/>
      <c r="M198" s="224" t="s">
        <v>1</v>
      </c>
      <c r="N198" s="225" t="s">
        <v>38</v>
      </c>
      <c r="O198" s="226">
        <v>0.66000000000000003</v>
      </c>
      <c r="P198" s="226">
        <f>O198*H198</f>
        <v>15.424200000000001</v>
      </c>
      <c r="Q198" s="226">
        <v>0.14610000000000001</v>
      </c>
      <c r="R198" s="226">
        <f>Q198*H198</f>
        <v>3.4143570000000003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8833.8600000000006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8833.8600000000006</v>
      </c>
      <c r="BL198" s="14" t="s">
        <v>288</v>
      </c>
      <c r="BM198" s="228" t="s">
        <v>3255</v>
      </c>
    </row>
    <row r="199" s="2" customFormat="1" ht="21.75" customHeight="1">
      <c r="A199" s="29"/>
      <c r="B199" s="30"/>
      <c r="C199" s="230" t="s">
        <v>507</v>
      </c>
      <c r="D199" s="230" t="s">
        <v>378</v>
      </c>
      <c r="E199" s="231" t="s">
        <v>3256</v>
      </c>
      <c r="F199" s="232" t="s">
        <v>3257</v>
      </c>
      <c r="G199" s="233" t="s">
        <v>356</v>
      </c>
      <c r="H199" s="234">
        <v>0.64300000000000002</v>
      </c>
      <c r="I199" s="235">
        <v>2340</v>
      </c>
      <c r="J199" s="235">
        <f>ROUND(I199*H199,2)</f>
        <v>1504.6199999999999</v>
      </c>
      <c r="K199" s="236"/>
      <c r="L199" s="237"/>
      <c r="M199" s="238" t="s">
        <v>1</v>
      </c>
      <c r="N199" s="239" t="s">
        <v>38</v>
      </c>
      <c r="O199" s="226">
        <v>0</v>
      </c>
      <c r="P199" s="226">
        <f>O199*H199</f>
        <v>0</v>
      </c>
      <c r="Q199" s="226">
        <v>2.4350000000000001</v>
      </c>
      <c r="R199" s="226">
        <f>Q199*H199</f>
        <v>1.5657050000000001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311</v>
      </c>
      <c r="AT199" s="228" t="s">
        <v>378</v>
      </c>
      <c r="AU199" s="228" t="s">
        <v>82</v>
      </c>
      <c r="AY199" s="14" t="s">
        <v>282</v>
      </c>
      <c r="BE199" s="229">
        <f>IF(N199="základní",J199,0)</f>
        <v>1504.6199999999999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1504.6199999999999</v>
      </c>
      <c r="BL199" s="14" t="s">
        <v>288</v>
      </c>
      <c r="BM199" s="228" t="s">
        <v>3258</v>
      </c>
    </row>
    <row r="200" s="2" customFormat="1" ht="16.5" customHeight="1">
      <c r="A200" s="29"/>
      <c r="B200" s="30"/>
      <c r="C200" s="230" t="s">
        <v>511</v>
      </c>
      <c r="D200" s="230" t="s">
        <v>378</v>
      </c>
      <c r="E200" s="231" t="s">
        <v>3259</v>
      </c>
      <c r="F200" s="232" t="s">
        <v>3260</v>
      </c>
      <c r="G200" s="233" t="s">
        <v>287</v>
      </c>
      <c r="H200" s="234">
        <v>25.707000000000001</v>
      </c>
      <c r="I200" s="235">
        <v>336</v>
      </c>
      <c r="J200" s="235">
        <f>ROUND(I200*H200,2)</f>
        <v>8637.5499999999993</v>
      </c>
      <c r="K200" s="236"/>
      <c r="L200" s="237"/>
      <c r="M200" s="238" t="s">
        <v>1</v>
      </c>
      <c r="N200" s="239" t="s">
        <v>38</v>
      </c>
      <c r="O200" s="226">
        <v>0</v>
      </c>
      <c r="P200" s="226">
        <f>O200*H200</f>
        <v>0</v>
      </c>
      <c r="Q200" s="226">
        <v>0.13500000000000001</v>
      </c>
      <c r="R200" s="226">
        <f>Q200*H200</f>
        <v>3.4704450000000002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311</v>
      </c>
      <c r="AT200" s="228" t="s">
        <v>378</v>
      </c>
      <c r="AU200" s="228" t="s">
        <v>82</v>
      </c>
      <c r="AY200" s="14" t="s">
        <v>282</v>
      </c>
      <c r="BE200" s="229">
        <f>IF(N200="základní",J200,0)</f>
        <v>8637.5499999999993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8637.5499999999993</v>
      </c>
      <c r="BL200" s="14" t="s">
        <v>288</v>
      </c>
      <c r="BM200" s="228" t="s">
        <v>3261</v>
      </c>
    </row>
    <row r="201" s="2" customFormat="1" ht="21.75" customHeight="1">
      <c r="A201" s="29"/>
      <c r="B201" s="30"/>
      <c r="C201" s="217" t="s">
        <v>515</v>
      </c>
      <c r="D201" s="217" t="s">
        <v>284</v>
      </c>
      <c r="E201" s="218" t="s">
        <v>3262</v>
      </c>
      <c r="F201" s="219" t="s">
        <v>3263</v>
      </c>
      <c r="G201" s="220" t="s">
        <v>322</v>
      </c>
      <c r="H201" s="221">
        <v>3.8959999999999999</v>
      </c>
      <c r="I201" s="222">
        <v>256</v>
      </c>
      <c r="J201" s="222">
        <f>ROUND(I201*H201,2)</f>
        <v>997.38</v>
      </c>
      <c r="K201" s="223"/>
      <c r="L201" s="35"/>
      <c r="M201" s="224" t="s">
        <v>1</v>
      </c>
      <c r="N201" s="225" t="s">
        <v>38</v>
      </c>
      <c r="O201" s="226">
        <v>0.47999999999999998</v>
      </c>
      <c r="P201" s="226">
        <f>O201*H201</f>
        <v>1.87008</v>
      </c>
      <c r="Q201" s="226">
        <v>1.0000000000000001E-05</v>
      </c>
      <c r="R201" s="226">
        <f>Q201*H201</f>
        <v>3.896E-05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997.38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997.38</v>
      </c>
      <c r="BL201" s="14" t="s">
        <v>288</v>
      </c>
      <c r="BM201" s="228" t="s">
        <v>3264</v>
      </c>
    </row>
    <row r="202" s="12" customFormat="1" ht="22.8" customHeight="1">
      <c r="A202" s="12"/>
      <c r="B202" s="202"/>
      <c r="C202" s="203"/>
      <c r="D202" s="204" t="s">
        <v>72</v>
      </c>
      <c r="E202" s="215" t="s">
        <v>311</v>
      </c>
      <c r="F202" s="215" t="s">
        <v>597</v>
      </c>
      <c r="G202" s="203"/>
      <c r="H202" s="203"/>
      <c r="I202" s="203"/>
      <c r="J202" s="216">
        <f>BK202</f>
        <v>81555.229999999996</v>
      </c>
      <c r="K202" s="203"/>
      <c r="L202" s="207"/>
      <c r="M202" s="208"/>
      <c r="N202" s="209"/>
      <c r="O202" s="209"/>
      <c r="P202" s="210">
        <f>SUM(P203:P220)</f>
        <v>87.265519999999995</v>
      </c>
      <c r="Q202" s="209"/>
      <c r="R202" s="210">
        <f>SUM(R203:R220)</f>
        <v>8.5068147499999984</v>
      </c>
      <c r="S202" s="209"/>
      <c r="T202" s="211">
        <f>SUM(T203:T220)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2" t="s">
        <v>80</v>
      </c>
      <c r="AT202" s="213" t="s">
        <v>72</v>
      </c>
      <c r="AU202" s="213" t="s">
        <v>80</v>
      </c>
      <c r="AY202" s="212" t="s">
        <v>282</v>
      </c>
      <c r="BK202" s="214">
        <f>SUM(BK203:BK220)</f>
        <v>81555.229999999996</v>
      </c>
    </row>
    <row r="203" s="2" customFormat="1" ht="21.75" customHeight="1">
      <c r="A203" s="29"/>
      <c r="B203" s="30"/>
      <c r="C203" s="217" t="s">
        <v>520</v>
      </c>
      <c r="D203" s="217" t="s">
        <v>284</v>
      </c>
      <c r="E203" s="218" t="s">
        <v>3265</v>
      </c>
      <c r="F203" s="219" t="s">
        <v>3266</v>
      </c>
      <c r="G203" s="220" t="s">
        <v>322</v>
      </c>
      <c r="H203" s="221">
        <v>117.88</v>
      </c>
      <c r="I203" s="222">
        <v>78</v>
      </c>
      <c r="J203" s="222">
        <f>ROUND(I203*H203,2)</f>
        <v>9194.6399999999994</v>
      </c>
      <c r="K203" s="223"/>
      <c r="L203" s="35"/>
      <c r="M203" s="224" t="s">
        <v>1</v>
      </c>
      <c r="N203" s="225" t="s">
        <v>38</v>
      </c>
      <c r="O203" s="226">
        <v>0.19400000000000001</v>
      </c>
      <c r="P203" s="226">
        <f>O203*H203</f>
        <v>22.86872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9194.6399999999994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9194.6399999999994</v>
      </c>
      <c r="BL203" s="14" t="s">
        <v>288</v>
      </c>
      <c r="BM203" s="228" t="s">
        <v>3267</v>
      </c>
    </row>
    <row r="204" s="2" customFormat="1" ht="21.75" customHeight="1">
      <c r="A204" s="29"/>
      <c r="B204" s="30"/>
      <c r="C204" s="230" t="s">
        <v>524</v>
      </c>
      <c r="D204" s="230" t="s">
        <v>378</v>
      </c>
      <c r="E204" s="231" t="s">
        <v>3268</v>
      </c>
      <c r="F204" s="232" t="s">
        <v>3269</v>
      </c>
      <c r="G204" s="233" t="s">
        <v>322</v>
      </c>
      <c r="H204" s="234">
        <v>120.827</v>
      </c>
      <c r="I204" s="235">
        <v>77</v>
      </c>
      <c r="J204" s="235">
        <f>ROUND(I204*H204,2)</f>
        <v>9303.6800000000003</v>
      </c>
      <c r="K204" s="236"/>
      <c r="L204" s="237"/>
      <c r="M204" s="238" t="s">
        <v>1</v>
      </c>
      <c r="N204" s="239" t="s">
        <v>38</v>
      </c>
      <c r="O204" s="226">
        <v>0</v>
      </c>
      <c r="P204" s="226">
        <f>O204*H204</f>
        <v>0</v>
      </c>
      <c r="Q204" s="226">
        <v>0.0010499999999999999</v>
      </c>
      <c r="R204" s="226">
        <f>Q204*H204</f>
        <v>0.12686834999999999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311</v>
      </c>
      <c r="AT204" s="228" t="s">
        <v>378</v>
      </c>
      <c r="AU204" s="228" t="s">
        <v>82</v>
      </c>
      <c r="AY204" s="14" t="s">
        <v>282</v>
      </c>
      <c r="BE204" s="229">
        <f>IF(N204="základní",J204,0)</f>
        <v>9303.6800000000003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9303.6800000000003</v>
      </c>
      <c r="BL204" s="14" t="s">
        <v>288</v>
      </c>
      <c r="BM204" s="228" t="s">
        <v>3270</v>
      </c>
    </row>
    <row r="205" s="2" customFormat="1" ht="21.75" customHeight="1">
      <c r="A205" s="29"/>
      <c r="B205" s="30"/>
      <c r="C205" s="217" t="s">
        <v>528</v>
      </c>
      <c r="D205" s="217" t="s">
        <v>284</v>
      </c>
      <c r="E205" s="218" t="s">
        <v>1738</v>
      </c>
      <c r="F205" s="219" t="s">
        <v>1739</v>
      </c>
      <c r="G205" s="220" t="s">
        <v>501</v>
      </c>
      <c r="H205" s="221">
        <v>9</v>
      </c>
      <c r="I205" s="222">
        <v>226</v>
      </c>
      <c r="J205" s="222">
        <f>ROUND(I205*H205,2)</f>
        <v>2034</v>
      </c>
      <c r="K205" s="223"/>
      <c r="L205" s="35"/>
      <c r="M205" s="224" t="s">
        <v>1</v>
      </c>
      <c r="N205" s="225" t="s">
        <v>38</v>
      </c>
      <c r="O205" s="226">
        <v>0.52600000000000002</v>
      </c>
      <c r="P205" s="226">
        <f>O205*H205</f>
        <v>4.734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2034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2034</v>
      </c>
      <c r="BL205" s="14" t="s">
        <v>288</v>
      </c>
      <c r="BM205" s="228" t="s">
        <v>3271</v>
      </c>
    </row>
    <row r="206" s="2" customFormat="1" ht="16.5" customHeight="1">
      <c r="A206" s="29"/>
      <c r="B206" s="30"/>
      <c r="C206" s="230" t="s">
        <v>532</v>
      </c>
      <c r="D206" s="230" t="s">
        <v>378</v>
      </c>
      <c r="E206" s="231" t="s">
        <v>1741</v>
      </c>
      <c r="F206" s="232" t="s">
        <v>1742</v>
      </c>
      <c r="G206" s="233" t="s">
        <v>501</v>
      </c>
      <c r="H206" s="234">
        <v>8</v>
      </c>
      <c r="I206" s="235">
        <v>158</v>
      </c>
      <c r="J206" s="235">
        <f>ROUND(I206*H206,2)</f>
        <v>1264</v>
      </c>
      <c r="K206" s="236"/>
      <c r="L206" s="237"/>
      <c r="M206" s="238" t="s">
        <v>1</v>
      </c>
      <c r="N206" s="239" t="s">
        <v>38</v>
      </c>
      <c r="O206" s="226">
        <v>0</v>
      </c>
      <c r="P206" s="226">
        <f>O206*H206</f>
        <v>0</v>
      </c>
      <c r="Q206" s="226">
        <v>0.00012999999999999999</v>
      </c>
      <c r="R206" s="226">
        <f>Q206*H206</f>
        <v>0.0010399999999999999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311</v>
      </c>
      <c r="AT206" s="228" t="s">
        <v>378</v>
      </c>
      <c r="AU206" s="228" t="s">
        <v>82</v>
      </c>
      <c r="AY206" s="14" t="s">
        <v>282</v>
      </c>
      <c r="BE206" s="229">
        <f>IF(N206="základní",J206,0)</f>
        <v>1264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1264</v>
      </c>
      <c r="BL206" s="14" t="s">
        <v>288</v>
      </c>
      <c r="BM206" s="228" t="s">
        <v>3272</v>
      </c>
    </row>
    <row r="207" s="2" customFormat="1" ht="16.5" customHeight="1">
      <c r="A207" s="29"/>
      <c r="B207" s="30"/>
      <c r="C207" s="230" t="s">
        <v>536</v>
      </c>
      <c r="D207" s="230" t="s">
        <v>378</v>
      </c>
      <c r="E207" s="231" t="s">
        <v>3273</v>
      </c>
      <c r="F207" s="232" t="s">
        <v>3274</v>
      </c>
      <c r="G207" s="233" t="s">
        <v>501</v>
      </c>
      <c r="H207" s="234">
        <v>4</v>
      </c>
      <c r="I207" s="235">
        <v>136</v>
      </c>
      <c r="J207" s="235">
        <f>ROUND(I207*H207,2)</f>
        <v>544</v>
      </c>
      <c r="K207" s="236"/>
      <c r="L207" s="237"/>
      <c r="M207" s="238" t="s">
        <v>1</v>
      </c>
      <c r="N207" s="239" t="s">
        <v>38</v>
      </c>
      <c r="O207" s="226">
        <v>0</v>
      </c>
      <c r="P207" s="226">
        <f>O207*H207</f>
        <v>0</v>
      </c>
      <c r="Q207" s="226">
        <v>0.00012</v>
      </c>
      <c r="R207" s="226">
        <f>Q207*H207</f>
        <v>0.00048000000000000001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311</v>
      </c>
      <c r="AT207" s="228" t="s">
        <v>378</v>
      </c>
      <c r="AU207" s="228" t="s">
        <v>82</v>
      </c>
      <c r="AY207" s="14" t="s">
        <v>282</v>
      </c>
      <c r="BE207" s="229">
        <f>IF(N207="základní",J207,0)</f>
        <v>544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544</v>
      </c>
      <c r="BL207" s="14" t="s">
        <v>288</v>
      </c>
      <c r="BM207" s="228" t="s">
        <v>3275</v>
      </c>
    </row>
    <row r="208" s="2" customFormat="1" ht="21.75" customHeight="1">
      <c r="A208" s="29"/>
      <c r="B208" s="30"/>
      <c r="C208" s="230" t="s">
        <v>540</v>
      </c>
      <c r="D208" s="230" t="s">
        <v>378</v>
      </c>
      <c r="E208" s="231" t="s">
        <v>3276</v>
      </c>
      <c r="F208" s="232" t="s">
        <v>3277</v>
      </c>
      <c r="G208" s="233" t="s">
        <v>501</v>
      </c>
      <c r="H208" s="234">
        <v>4</v>
      </c>
      <c r="I208" s="235">
        <v>326</v>
      </c>
      <c r="J208" s="235">
        <f>ROUND(I208*H208,2)</f>
        <v>1304</v>
      </c>
      <c r="K208" s="236"/>
      <c r="L208" s="237"/>
      <c r="M208" s="238" t="s">
        <v>1</v>
      </c>
      <c r="N208" s="239" t="s">
        <v>38</v>
      </c>
      <c r="O208" s="226">
        <v>0</v>
      </c>
      <c r="P208" s="226">
        <f>O208*H208</f>
        <v>0</v>
      </c>
      <c r="Q208" s="226">
        <v>0.0018799999999999999</v>
      </c>
      <c r="R208" s="226">
        <f>Q208*H208</f>
        <v>0.0075199999999999998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311</v>
      </c>
      <c r="AT208" s="228" t="s">
        <v>378</v>
      </c>
      <c r="AU208" s="228" t="s">
        <v>82</v>
      </c>
      <c r="AY208" s="14" t="s">
        <v>282</v>
      </c>
      <c r="BE208" s="229">
        <f>IF(N208="základní",J208,0)</f>
        <v>1304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1304</v>
      </c>
      <c r="BL208" s="14" t="s">
        <v>288</v>
      </c>
      <c r="BM208" s="228" t="s">
        <v>3278</v>
      </c>
    </row>
    <row r="209" s="2" customFormat="1" ht="21.75" customHeight="1">
      <c r="A209" s="29"/>
      <c r="B209" s="30"/>
      <c r="C209" s="217" t="s">
        <v>544</v>
      </c>
      <c r="D209" s="217" t="s">
        <v>284</v>
      </c>
      <c r="E209" s="218" t="s">
        <v>1673</v>
      </c>
      <c r="F209" s="219" t="s">
        <v>1674</v>
      </c>
      <c r="G209" s="220" t="s">
        <v>501</v>
      </c>
      <c r="H209" s="221">
        <v>3</v>
      </c>
      <c r="I209" s="222">
        <v>226</v>
      </c>
      <c r="J209" s="222">
        <f>ROUND(I209*H209,2)</f>
        <v>678</v>
      </c>
      <c r="K209" s="223"/>
      <c r="L209" s="35"/>
      <c r="M209" s="224" t="s">
        <v>1</v>
      </c>
      <c r="N209" s="225" t="s">
        <v>38</v>
      </c>
      <c r="O209" s="226">
        <v>0.52600000000000002</v>
      </c>
      <c r="P209" s="226">
        <f>O209*H209</f>
        <v>1.5780000000000001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678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678</v>
      </c>
      <c r="BL209" s="14" t="s">
        <v>288</v>
      </c>
      <c r="BM209" s="228" t="s">
        <v>3279</v>
      </c>
    </row>
    <row r="210" s="2" customFormat="1" ht="16.5" customHeight="1">
      <c r="A210" s="29"/>
      <c r="B210" s="30"/>
      <c r="C210" s="230" t="s">
        <v>548</v>
      </c>
      <c r="D210" s="230" t="s">
        <v>378</v>
      </c>
      <c r="E210" s="231" t="s">
        <v>1682</v>
      </c>
      <c r="F210" s="232" t="s">
        <v>1683</v>
      </c>
      <c r="G210" s="233" t="s">
        <v>501</v>
      </c>
      <c r="H210" s="234">
        <v>3</v>
      </c>
      <c r="I210" s="235">
        <v>387</v>
      </c>
      <c r="J210" s="235">
        <f>ROUND(I210*H210,2)</f>
        <v>1161</v>
      </c>
      <c r="K210" s="236"/>
      <c r="L210" s="237"/>
      <c r="M210" s="238" t="s">
        <v>1</v>
      </c>
      <c r="N210" s="239" t="s">
        <v>38</v>
      </c>
      <c r="O210" s="226">
        <v>0</v>
      </c>
      <c r="P210" s="226">
        <f>O210*H210</f>
        <v>0</v>
      </c>
      <c r="Q210" s="226">
        <v>0.00020000000000000001</v>
      </c>
      <c r="R210" s="226">
        <f>Q210*H210</f>
        <v>0.00060000000000000006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311</v>
      </c>
      <c r="AT210" s="228" t="s">
        <v>378</v>
      </c>
      <c r="AU210" s="228" t="s">
        <v>82</v>
      </c>
      <c r="AY210" s="14" t="s">
        <v>282</v>
      </c>
      <c r="BE210" s="229">
        <f>IF(N210="základní",J210,0)</f>
        <v>1161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1161</v>
      </c>
      <c r="BL210" s="14" t="s">
        <v>288</v>
      </c>
      <c r="BM210" s="228" t="s">
        <v>3280</v>
      </c>
    </row>
    <row r="211" s="2" customFormat="1" ht="21.75" customHeight="1">
      <c r="A211" s="29"/>
      <c r="B211" s="30"/>
      <c r="C211" s="217" t="s">
        <v>553</v>
      </c>
      <c r="D211" s="217" t="s">
        <v>284</v>
      </c>
      <c r="E211" s="218" t="s">
        <v>3281</v>
      </c>
      <c r="F211" s="219" t="s">
        <v>3282</v>
      </c>
      <c r="G211" s="220" t="s">
        <v>322</v>
      </c>
      <c r="H211" s="221">
        <v>117.88</v>
      </c>
      <c r="I211" s="222">
        <v>25.199999999999999</v>
      </c>
      <c r="J211" s="222">
        <f>ROUND(I211*H211,2)</f>
        <v>2970.5799999999999</v>
      </c>
      <c r="K211" s="223"/>
      <c r="L211" s="35"/>
      <c r="M211" s="224" t="s">
        <v>1</v>
      </c>
      <c r="N211" s="225" t="s">
        <v>38</v>
      </c>
      <c r="O211" s="226">
        <v>0.062</v>
      </c>
      <c r="P211" s="226">
        <f>O211*H211</f>
        <v>7.3085599999999999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2970.5799999999999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2970.5799999999999</v>
      </c>
      <c r="BL211" s="14" t="s">
        <v>288</v>
      </c>
      <c r="BM211" s="228" t="s">
        <v>3283</v>
      </c>
    </row>
    <row r="212" s="2" customFormat="1" ht="16.5" customHeight="1">
      <c r="A212" s="29"/>
      <c r="B212" s="30"/>
      <c r="C212" s="217" t="s">
        <v>557</v>
      </c>
      <c r="D212" s="217" t="s">
        <v>284</v>
      </c>
      <c r="E212" s="218" t="s">
        <v>1346</v>
      </c>
      <c r="F212" s="219" t="s">
        <v>1347</v>
      </c>
      <c r="G212" s="220" t="s">
        <v>322</v>
      </c>
      <c r="H212" s="221">
        <v>117.88</v>
      </c>
      <c r="I212" s="222">
        <v>17.699999999999999</v>
      </c>
      <c r="J212" s="222">
        <f>ROUND(I212*H212,2)</f>
        <v>2086.48</v>
      </c>
      <c r="K212" s="223"/>
      <c r="L212" s="35"/>
      <c r="M212" s="224" t="s">
        <v>1</v>
      </c>
      <c r="N212" s="225" t="s">
        <v>38</v>
      </c>
      <c r="O212" s="226">
        <v>0.043999999999999997</v>
      </c>
      <c r="P212" s="226">
        <f>O212*H212</f>
        <v>5.1867199999999993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2086.48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2086.48</v>
      </c>
      <c r="BL212" s="14" t="s">
        <v>288</v>
      </c>
      <c r="BM212" s="228" t="s">
        <v>3284</v>
      </c>
    </row>
    <row r="213" s="2" customFormat="1" ht="21.75" customHeight="1">
      <c r="A213" s="29"/>
      <c r="B213" s="30"/>
      <c r="C213" s="217" t="s">
        <v>561</v>
      </c>
      <c r="D213" s="217" t="s">
        <v>284</v>
      </c>
      <c r="E213" s="218" t="s">
        <v>1358</v>
      </c>
      <c r="F213" s="219" t="s">
        <v>1359</v>
      </c>
      <c r="G213" s="220" t="s">
        <v>501</v>
      </c>
      <c r="H213" s="221">
        <v>1</v>
      </c>
      <c r="I213" s="222">
        <v>6650</v>
      </c>
      <c r="J213" s="222">
        <f>ROUND(I213*H213,2)</f>
        <v>6650</v>
      </c>
      <c r="K213" s="223"/>
      <c r="L213" s="35"/>
      <c r="M213" s="224" t="s">
        <v>1</v>
      </c>
      <c r="N213" s="225" t="s">
        <v>38</v>
      </c>
      <c r="O213" s="226">
        <v>10.300000000000001</v>
      </c>
      <c r="P213" s="226">
        <f>O213*H213</f>
        <v>10.300000000000001</v>
      </c>
      <c r="Q213" s="226">
        <v>0.45937</v>
      </c>
      <c r="R213" s="226">
        <f>Q213*H213</f>
        <v>0.45937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6650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6650</v>
      </c>
      <c r="BL213" s="14" t="s">
        <v>288</v>
      </c>
      <c r="BM213" s="228" t="s">
        <v>3285</v>
      </c>
    </row>
    <row r="214" s="2" customFormat="1" ht="16.5" customHeight="1">
      <c r="A214" s="29"/>
      <c r="B214" s="30"/>
      <c r="C214" s="217" t="s">
        <v>565</v>
      </c>
      <c r="D214" s="217" t="s">
        <v>284</v>
      </c>
      <c r="E214" s="218" t="s">
        <v>3286</v>
      </c>
      <c r="F214" s="219" t="s">
        <v>3287</v>
      </c>
      <c r="G214" s="220" t="s">
        <v>501</v>
      </c>
      <c r="H214" s="221">
        <v>1</v>
      </c>
      <c r="I214" s="222">
        <v>20850</v>
      </c>
      <c r="J214" s="222">
        <f>ROUND(I214*H214,2)</f>
        <v>20850</v>
      </c>
      <c r="K214" s="223"/>
      <c r="L214" s="35"/>
      <c r="M214" s="224" t="s">
        <v>1</v>
      </c>
      <c r="N214" s="225" t="s">
        <v>38</v>
      </c>
      <c r="O214" s="226">
        <v>25.977</v>
      </c>
      <c r="P214" s="226">
        <f>O214*H214</f>
        <v>25.977</v>
      </c>
      <c r="Q214" s="226">
        <v>2.4209299999999998</v>
      </c>
      <c r="R214" s="226">
        <f>Q214*H214</f>
        <v>2.4209299999999998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20850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20850</v>
      </c>
      <c r="BL214" s="14" t="s">
        <v>288</v>
      </c>
      <c r="BM214" s="228" t="s">
        <v>3288</v>
      </c>
    </row>
    <row r="215" s="2" customFormat="1" ht="16.5" customHeight="1">
      <c r="A215" s="29"/>
      <c r="B215" s="30"/>
      <c r="C215" s="230" t="s">
        <v>569</v>
      </c>
      <c r="D215" s="230" t="s">
        <v>378</v>
      </c>
      <c r="E215" s="231" t="s">
        <v>3289</v>
      </c>
      <c r="F215" s="232" t="s">
        <v>3290</v>
      </c>
      <c r="G215" s="233" t="s">
        <v>501</v>
      </c>
      <c r="H215" s="234">
        <v>4</v>
      </c>
      <c r="I215" s="235">
        <v>2790</v>
      </c>
      <c r="J215" s="235">
        <f>ROUND(I215*H215,2)</f>
        <v>11160</v>
      </c>
      <c r="K215" s="236"/>
      <c r="L215" s="237"/>
      <c r="M215" s="238" t="s">
        <v>1</v>
      </c>
      <c r="N215" s="239" t="s">
        <v>38</v>
      </c>
      <c r="O215" s="226">
        <v>0</v>
      </c>
      <c r="P215" s="226">
        <f>O215*H215</f>
        <v>0</v>
      </c>
      <c r="Q215" s="226">
        <v>1.0540000000000001</v>
      </c>
      <c r="R215" s="226">
        <f>Q215*H215</f>
        <v>4.2160000000000002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311</v>
      </c>
      <c r="AT215" s="228" t="s">
        <v>378</v>
      </c>
      <c r="AU215" s="228" t="s">
        <v>82</v>
      </c>
      <c r="AY215" s="14" t="s">
        <v>282</v>
      </c>
      <c r="BE215" s="229">
        <f>IF(N215="základní",J215,0)</f>
        <v>11160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11160</v>
      </c>
      <c r="BL215" s="14" t="s">
        <v>288</v>
      </c>
      <c r="BM215" s="228" t="s">
        <v>716</v>
      </c>
    </row>
    <row r="216" s="2" customFormat="1" ht="21.75" customHeight="1">
      <c r="A216" s="29"/>
      <c r="B216" s="30"/>
      <c r="C216" s="230" t="s">
        <v>573</v>
      </c>
      <c r="D216" s="230" t="s">
        <v>378</v>
      </c>
      <c r="E216" s="231" t="s">
        <v>639</v>
      </c>
      <c r="F216" s="232" t="s">
        <v>640</v>
      </c>
      <c r="G216" s="233" t="s">
        <v>501</v>
      </c>
      <c r="H216" s="234">
        <v>1</v>
      </c>
      <c r="I216" s="235">
        <v>2810</v>
      </c>
      <c r="J216" s="235">
        <f>ROUND(I216*H216,2)</f>
        <v>2810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1.0129999999999999</v>
      </c>
      <c r="R216" s="226">
        <f>Q216*H216</f>
        <v>1.0129999999999999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311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2810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2810</v>
      </c>
      <c r="BL216" s="14" t="s">
        <v>288</v>
      </c>
      <c r="BM216" s="228" t="s">
        <v>3291</v>
      </c>
    </row>
    <row r="217" s="2" customFormat="1" ht="21.75" customHeight="1">
      <c r="A217" s="29"/>
      <c r="B217" s="30"/>
      <c r="C217" s="230" t="s">
        <v>577</v>
      </c>
      <c r="D217" s="230" t="s">
        <v>378</v>
      </c>
      <c r="E217" s="231" t="s">
        <v>3292</v>
      </c>
      <c r="F217" s="232" t="s">
        <v>3293</v>
      </c>
      <c r="G217" s="233" t="s">
        <v>501</v>
      </c>
      <c r="H217" s="234">
        <v>1</v>
      </c>
      <c r="I217" s="235">
        <v>1240</v>
      </c>
      <c r="J217" s="235">
        <f>ROUND(I217*H217,2)</f>
        <v>1240</v>
      </c>
      <c r="K217" s="236"/>
      <c r="L217" s="237"/>
      <c r="M217" s="238" t="s">
        <v>1</v>
      </c>
      <c r="N217" s="239" t="s">
        <v>38</v>
      </c>
      <c r="O217" s="226">
        <v>0</v>
      </c>
      <c r="P217" s="226">
        <f>O217*H217</f>
        <v>0</v>
      </c>
      <c r="Q217" s="226">
        <v>0.22800000000000001</v>
      </c>
      <c r="R217" s="226">
        <f>Q217*H217</f>
        <v>0.22800000000000001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311</v>
      </c>
      <c r="AT217" s="228" t="s">
        <v>378</v>
      </c>
      <c r="AU217" s="228" t="s">
        <v>82</v>
      </c>
      <c r="AY217" s="14" t="s">
        <v>282</v>
      </c>
      <c r="BE217" s="229">
        <f>IF(N217="základní",J217,0)</f>
        <v>1240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1240</v>
      </c>
      <c r="BL217" s="14" t="s">
        <v>288</v>
      </c>
      <c r="BM217" s="228" t="s">
        <v>727</v>
      </c>
    </row>
    <row r="218" s="2" customFormat="1" ht="16.5" customHeight="1">
      <c r="A218" s="29"/>
      <c r="B218" s="30"/>
      <c r="C218" s="217" t="s">
        <v>581</v>
      </c>
      <c r="D218" s="217" t="s">
        <v>284</v>
      </c>
      <c r="E218" s="218" t="s">
        <v>1394</v>
      </c>
      <c r="F218" s="219" t="s">
        <v>1395</v>
      </c>
      <c r="G218" s="220" t="s">
        <v>322</v>
      </c>
      <c r="H218" s="221">
        <v>117.88</v>
      </c>
      <c r="I218" s="222">
        <v>43.299999999999997</v>
      </c>
      <c r="J218" s="222">
        <f>ROUND(I218*H218,2)</f>
        <v>5104.1999999999998</v>
      </c>
      <c r="K218" s="223"/>
      <c r="L218" s="35"/>
      <c r="M218" s="224" t="s">
        <v>1</v>
      </c>
      <c r="N218" s="225" t="s">
        <v>38</v>
      </c>
      <c r="O218" s="226">
        <v>0.053999999999999999</v>
      </c>
      <c r="P218" s="226">
        <f>O218*H218</f>
        <v>6.3655200000000001</v>
      </c>
      <c r="Q218" s="226">
        <v>0.00019000000000000001</v>
      </c>
      <c r="R218" s="226">
        <f>Q218*H218</f>
        <v>0.022397199999999999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5104.1999999999998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5104.1999999999998</v>
      </c>
      <c r="BL218" s="14" t="s">
        <v>288</v>
      </c>
      <c r="BM218" s="228" t="s">
        <v>3294</v>
      </c>
    </row>
    <row r="219" s="2" customFormat="1" ht="21.75" customHeight="1">
      <c r="A219" s="29"/>
      <c r="B219" s="30"/>
      <c r="C219" s="217" t="s">
        <v>585</v>
      </c>
      <c r="D219" s="217" t="s">
        <v>284</v>
      </c>
      <c r="E219" s="218" t="s">
        <v>676</v>
      </c>
      <c r="F219" s="219" t="s">
        <v>677</v>
      </c>
      <c r="G219" s="220" t="s">
        <v>322</v>
      </c>
      <c r="H219" s="221">
        <v>117.88</v>
      </c>
      <c r="I219" s="222">
        <v>12.9</v>
      </c>
      <c r="J219" s="222">
        <f>ROUND(I219*H219,2)</f>
        <v>1520.6500000000001</v>
      </c>
      <c r="K219" s="223"/>
      <c r="L219" s="35"/>
      <c r="M219" s="224" t="s">
        <v>1</v>
      </c>
      <c r="N219" s="225" t="s">
        <v>38</v>
      </c>
      <c r="O219" s="226">
        <v>0.025000000000000001</v>
      </c>
      <c r="P219" s="226">
        <f>O219*H219</f>
        <v>2.9470000000000001</v>
      </c>
      <c r="Q219" s="226">
        <v>9.0000000000000006E-05</v>
      </c>
      <c r="R219" s="226">
        <f>Q219*H219</f>
        <v>0.010609200000000001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1520.6500000000001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1520.6500000000001</v>
      </c>
      <c r="BL219" s="14" t="s">
        <v>288</v>
      </c>
      <c r="BM219" s="228" t="s">
        <v>3295</v>
      </c>
    </row>
    <row r="220" s="2" customFormat="1" ht="21.75" customHeight="1">
      <c r="A220" s="29"/>
      <c r="B220" s="30"/>
      <c r="C220" s="217" t="s">
        <v>589</v>
      </c>
      <c r="D220" s="217" t="s">
        <v>284</v>
      </c>
      <c r="E220" s="218" t="s">
        <v>1556</v>
      </c>
      <c r="F220" s="219" t="s">
        <v>1557</v>
      </c>
      <c r="G220" s="220" t="s">
        <v>719</v>
      </c>
      <c r="H220" s="221">
        <v>1</v>
      </c>
      <c r="I220" s="222">
        <v>1680</v>
      </c>
      <c r="J220" s="222">
        <f>ROUND(I220*H220,2)</f>
        <v>1680</v>
      </c>
      <c r="K220" s="223"/>
      <c r="L220" s="35"/>
      <c r="M220" s="224" t="s">
        <v>1</v>
      </c>
      <c r="N220" s="225" t="s">
        <v>38</v>
      </c>
      <c r="O220" s="226">
        <v>0</v>
      </c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1680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1680</v>
      </c>
      <c r="BL220" s="14" t="s">
        <v>288</v>
      </c>
      <c r="BM220" s="228" t="s">
        <v>3296</v>
      </c>
    </row>
    <row r="221" s="12" customFormat="1" ht="22.8" customHeight="1">
      <c r="A221" s="12"/>
      <c r="B221" s="202"/>
      <c r="C221" s="203"/>
      <c r="D221" s="204" t="s">
        <v>72</v>
      </c>
      <c r="E221" s="215" t="s">
        <v>315</v>
      </c>
      <c r="F221" s="215" t="s">
        <v>683</v>
      </c>
      <c r="G221" s="203"/>
      <c r="H221" s="203"/>
      <c r="I221" s="203"/>
      <c r="J221" s="216">
        <f>BK221</f>
        <v>426</v>
      </c>
      <c r="K221" s="203"/>
      <c r="L221" s="207"/>
      <c r="M221" s="208"/>
      <c r="N221" s="209"/>
      <c r="O221" s="209"/>
      <c r="P221" s="210">
        <f>P222</f>
        <v>0.22499999999999998</v>
      </c>
      <c r="Q221" s="209"/>
      <c r="R221" s="210">
        <f>R222</f>
        <v>0.0001005</v>
      </c>
      <c r="S221" s="209"/>
      <c r="T221" s="211">
        <f>T222</f>
        <v>0.0046499999999999996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2" t="s">
        <v>80</v>
      </c>
      <c r="AT221" s="213" t="s">
        <v>72</v>
      </c>
      <c r="AU221" s="213" t="s">
        <v>80</v>
      </c>
      <c r="AY221" s="212" t="s">
        <v>282</v>
      </c>
      <c r="BK221" s="214">
        <f>BK222</f>
        <v>426</v>
      </c>
    </row>
    <row r="222" s="2" customFormat="1" ht="21.75" customHeight="1">
      <c r="A222" s="29"/>
      <c r="B222" s="30"/>
      <c r="C222" s="217" t="s">
        <v>593</v>
      </c>
      <c r="D222" s="217" t="s">
        <v>284</v>
      </c>
      <c r="E222" s="218" t="s">
        <v>1561</v>
      </c>
      <c r="F222" s="219" t="s">
        <v>1562</v>
      </c>
      <c r="G222" s="220" t="s">
        <v>322</v>
      </c>
      <c r="H222" s="221">
        <v>0.14999999999999999</v>
      </c>
      <c r="I222" s="222">
        <v>2840</v>
      </c>
      <c r="J222" s="222">
        <f>ROUND(I222*H222,2)</f>
        <v>426</v>
      </c>
      <c r="K222" s="223"/>
      <c r="L222" s="35"/>
      <c r="M222" s="224" t="s">
        <v>1</v>
      </c>
      <c r="N222" s="225" t="s">
        <v>38</v>
      </c>
      <c r="O222" s="226">
        <v>1.5</v>
      </c>
      <c r="P222" s="226">
        <f>O222*H222</f>
        <v>0.22499999999999998</v>
      </c>
      <c r="Q222" s="226">
        <v>0.00067000000000000002</v>
      </c>
      <c r="R222" s="226">
        <f>Q222*H222</f>
        <v>0.0001005</v>
      </c>
      <c r="S222" s="226">
        <v>0.031</v>
      </c>
      <c r="T222" s="227">
        <f>S222*H222</f>
        <v>0.0046499999999999996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426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426</v>
      </c>
      <c r="BL222" s="14" t="s">
        <v>288</v>
      </c>
      <c r="BM222" s="228" t="s">
        <v>3297</v>
      </c>
    </row>
    <row r="223" s="12" customFormat="1" ht="22.8" customHeight="1">
      <c r="A223" s="12"/>
      <c r="B223" s="202"/>
      <c r="C223" s="203"/>
      <c r="D223" s="204" t="s">
        <v>72</v>
      </c>
      <c r="E223" s="215" t="s">
        <v>721</v>
      </c>
      <c r="F223" s="215" t="s">
        <v>722</v>
      </c>
      <c r="G223" s="203"/>
      <c r="H223" s="203"/>
      <c r="I223" s="203"/>
      <c r="J223" s="216">
        <f>BK223</f>
        <v>1096.9000000000001</v>
      </c>
      <c r="K223" s="203"/>
      <c r="L223" s="207"/>
      <c r="M223" s="208"/>
      <c r="N223" s="209"/>
      <c r="O223" s="209"/>
      <c r="P223" s="210">
        <f>SUM(P224:P227)</f>
        <v>0.40818400000000005</v>
      </c>
      <c r="Q223" s="209"/>
      <c r="R223" s="210">
        <f>SUM(R224:R227)</f>
        <v>0</v>
      </c>
      <c r="S223" s="209"/>
      <c r="T223" s="211">
        <f>SUM(T224:T227)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12" t="s">
        <v>80</v>
      </c>
      <c r="AT223" s="213" t="s">
        <v>72</v>
      </c>
      <c r="AU223" s="213" t="s">
        <v>80</v>
      </c>
      <c r="AY223" s="212" t="s">
        <v>282</v>
      </c>
      <c r="BK223" s="214">
        <f>SUM(BK224:BK227)</f>
        <v>1096.9000000000001</v>
      </c>
    </row>
    <row r="224" s="2" customFormat="1" ht="21.75" customHeight="1">
      <c r="A224" s="29"/>
      <c r="B224" s="30"/>
      <c r="C224" s="217" t="s">
        <v>598</v>
      </c>
      <c r="D224" s="217" t="s">
        <v>284</v>
      </c>
      <c r="E224" s="218" t="s">
        <v>724</v>
      </c>
      <c r="F224" s="219" t="s">
        <v>725</v>
      </c>
      <c r="G224" s="220" t="s">
        <v>429</v>
      </c>
      <c r="H224" s="221">
        <v>3.1520000000000001</v>
      </c>
      <c r="I224" s="222">
        <v>42.700000000000003</v>
      </c>
      <c r="J224" s="222">
        <f>ROUND(I224*H224,2)</f>
        <v>134.59</v>
      </c>
      <c r="K224" s="223"/>
      <c r="L224" s="35"/>
      <c r="M224" s="224" t="s">
        <v>1</v>
      </c>
      <c r="N224" s="225" t="s">
        <v>38</v>
      </c>
      <c r="O224" s="226">
        <v>0.029999999999999999</v>
      </c>
      <c r="P224" s="226">
        <f>O224*H224</f>
        <v>0.094560000000000005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134.59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134.59</v>
      </c>
      <c r="BL224" s="14" t="s">
        <v>288</v>
      </c>
      <c r="BM224" s="228" t="s">
        <v>3298</v>
      </c>
    </row>
    <row r="225" s="2" customFormat="1" ht="21.75" customHeight="1">
      <c r="A225" s="29"/>
      <c r="B225" s="30"/>
      <c r="C225" s="217" t="s">
        <v>602</v>
      </c>
      <c r="D225" s="217" t="s">
        <v>284</v>
      </c>
      <c r="E225" s="218" t="s">
        <v>728</v>
      </c>
      <c r="F225" s="219" t="s">
        <v>729</v>
      </c>
      <c r="G225" s="220" t="s">
        <v>429</v>
      </c>
      <c r="H225" s="221">
        <v>31.52</v>
      </c>
      <c r="I225" s="222">
        <v>9.6300000000000008</v>
      </c>
      <c r="J225" s="222">
        <f>ROUND(I225*H225,2)</f>
        <v>303.54000000000002</v>
      </c>
      <c r="K225" s="223"/>
      <c r="L225" s="35"/>
      <c r="M225" s="224" t="s">
        <v>1</v>
      </c>
      <c r="N225" s="225" t="s">
        <v>38</v>
      </c>
      <c r="O225" s="226">
        <v>0.002</v>
      </c>
      <c r="P225" s="226">
        <f>O225*H225</f>
        <v>0.063039999999999999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303.54000000000002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303.54000000000002</v>
      </c>
      <c r="BL225" s="14" t="s">
        <v>288</v>
      </c>
      <c r="BM225" s="228" t="s">
        <v>3299</v>
      </c>
    </row>
    <row r="226" s="2" customFormat="1" ht="21.75" customHeight="1">
      <c r="A226" s="29"/>
      <c r="B226" s="30"/>
      <c r="C226" s="217" t="s">
        <v>606</v>
      </c>
      <c r="D226" s="217" t="s">
        <v>284</v>
      </c>
      <c r="E226" s="218" t="s">
        <v>740</v>
      </c>
      <c r="F226" s="219" t="s">
        <v>741</v>
      </c>
      <c r="G226" s="220" t="s">
        <v>429</v>
      </c>
      <c r="H226" s="221">
        <v>1.5760000000000001</v>
      </c>
      <c r="I226" s="222">
        <v>165</v>
      </c>
      <c r="J226" s="222">
        <f>ROUND(I226*H226,2)</f>
        <v>260.04000000000002</v>
      </c>
      <c r="K226" s="223"/>
      <c r="L226" s="35"/>
      <c r="M226" s="224" t="s">
        <v>1</v>
      </c>
      <c r="N226" s="225" t="s">
        <v>38</v>
      </c>
      <c r="O226" s="226">
        <v>0.159</v>
      </c>
      <c r="P226" s="226">
        <f>O226*H226</f>
        <v>0.25058400000000003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260.04000000000002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260.04000000000002</v>
      </c>
      <c r="BL226" s="14" t="s">
        <v>288</v>
      </c>
      <c r="BM226" s="228" t="s">
        <v>3300</v>
      </c>
    </row>
    <row r="227" s="2" customFormat="1" ht="44.25" customHeight="1">
      <c r="A227" s="29"/>
      <c r="B227" s="30"/>
      <c r="C227" s="217" t="s">
        <v>610</v>
      </c>
      <c r="D227" s="217" t="s">
        <v>284</v>
      </c>
      <c r="E227" s="218" t="s">
        <v>748</v>
      </c>
      <c r="F227" s="219" t="s">
        <v>749</v>
      </c>
      <c r="G227" s="220" t="s">
        <v>429</v>
      </c>
      <c r="H227" s="221">
        <v>1.5760000000000001</v>
      </c>
      <c r="I227" s="222">
        <v>253</v>
      </c>
      <c r="J227" s="222">
        <f>ROUND(I227*H227,2)</f>
        <v>398.73000000000002</v>
      </c>
      <c r="K227" s="223"/>
      <c r="L227" s="35"/>
      <c r="M227" s="224" t="s">
        <v>1</v>
      </c>
      <c r="N227" s="225" t="s">
        <v>38</v>
      </c>
      <c r="O227" s="226">
        <v>0</v>
      </c>
      <c r="P227" s="226">
        <f>O227*H227</f>
        <v>0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398.73000000000002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398.73000000000002</v>
      </c>
      <c r="BL227" s="14" t="s">
        <v>288</v>
      </c>
      <c r="BM227" s="228" t="s">
        <v>3301</v>
      </c>
    </row>
    <row r="228" s="12" customFormat="1" ht="22.8" customHeight="1">
      <c r="A228" s="12"/>
      <c r="B228" s="202"/>
      <c r="C228" s="203"/>
      <c r="D228" s="204" t="s">
        <v>72</v>
      </c>
      <c r="E228" s="215" t="s">
        <v>755</v>
      </c>
      <c r="F228" s="215" t="s">
        <v>756</v>
      </c>
      <c r="G228" s="203"/>
      <c r="H228" s="203"/>
      <c r="I228" s="203"/>
      <c r="J228" s="216">
        <f>BK228</f>
        <v>72631.570000000007</v>
      </c>
      <c r="K228" s="203"/>
      <c r="L228" s="207"/>
      <c r="M228" s="208"/>
      <c r="N228" s="209"/>
      <c r="O228" s="209"/>
      <c r="P228" s="210">
        <f>P229</f>
        <v>112.55992000000001</v>
      </c>
      <c r="Q228" s="209"/>
      <c r="R228" s="210">
        <f>R229</f>
        <v>0</v>
      </c>
      <c r="S228" s="209"/>
      <c r="T228" s="211">
        <f>T229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2" t="s">
        <v>80</v>
      </c>
      <c r="AT228" s="213" t="s">
        <v>72</v>
      </c>
      <c r="AU228" s="213" t="s">
        <v>80</v>
      </c>
      <c r="AY228" s="212" t="s">
        <v>282</v>
      </c>
      <c r="BK228" s="214">
        <f>BK229</f>
        <v>72631.570000000007</v>
      </c>
    </row>
    <row r="229" s="2" customFormat="1" ht="21.75" customHeight="1">
      <c r="A229" s="29"/>
      <c r="B229" s="30"/>
      <c r="C229" s="217" t="s">
        <v>614</v>
      </c>
      <c r="D229" s="217" t="s">
        <v>284</v>
      </c>
      <c r="E229" s="218" t="s">
        <v>758</v>
      </c>
      <c r="F229" s="219" t="s">
        <v>759</v>
      </c>
      <c r="G229" s="220" t="s">
        <v>429</v>
      </c>
      <c r="H229" s="221">
        <v>76.054000000000002</v>
      </c>
      <c r="I229" s="222">
        <v>955</v>
      </c>
      <c r="J229" s="222">
        <f>ROUND(I229*H229,2)</f>
        <v>72631.570000000007</v>
      </c>
      <c r="K229" s="223"/>
      <c r="L229" s="35"/>
      <c r="M229" s="224" t="s">
        <v>1</v>
      </c>
      <c r="N229" s="225" t="s">
        <v>38</v>
      </c>
      <c r="O229" s="226">
        <v>1.48</v>
      </c>
      <c r="P229" s="226">
        <f>O229*H229</f>
        <v>112.55992000000001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72631.570000000007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72631.570000000007</v>
      </c>
      <c r="BL229" s="14" t="s">
        <v>288</v>
      </c>
      <c r="BM229" s="228" t="s">
        <v>891</v>
      </c>
    </row>
    <row r="230" s="12" customFormat="1" ht="25.92" customHeight="1">
      <c r="A230" s="12"/>
      <c r="B230" s="202"/>
      <c r="C230" s="203"/>
      <c r="D230" s="204" t="s">
        <v>72</v>
      </c>
      <c r="E230" s="205" t="s">
        <v>2079</v>
      </c>
      <c r="F230" s="205" t="s">
        <v>2080</v>
      </c>
      <c r="G230" s="203"/>
      <c r="H230" s="203"/>
      <c r="I230" s="203"/>
      <c r="J230" s="206">
        <f>BK230</f>
        <v>1262.5799999999999</v>
      </c>
      <c r="K230" s="203"/>
      <c r="L230" s="207"/>
      <c r="M230" s="208"/>
      <c r="N230" s="209"/>
      <c r="O230" s="209"/>
      <c r="P230" s="210">
        <f>P231</f>
        <v>0.70332699999999992</v>
      </c>
      <c r="Q230" s="209"/>
      <c r="R230" s="210">
        <f>R231</f>
        <v>0.0014800000000000002</v>
      </c>
      <c r="S230" s="209"/>
      <c r="T230" s="211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2" t="s">
        <v>82</v>
      </c>
      <c r="AT230" s="213" t="s">
        <v>72</v>
      </c>
      <c r="AU230" s="213" t="s">
        <v>73</v>
      </c>
      <c r="AY230" s="212" t="s">
        <v>282</v>
      </c>
      <c r="BK230" s="214">
        <f>BK231</f>
        <v>1262.5799999999999</v>
      </c>
    </row>
    <row r="231" s="12" customFormat="1" ht="22.8" customHeight="1">
      <c r="A231" s="12"/>
      <c r="B231" s="202"/>
      <c r="C231" s="203"/>
      <c r="D231" s="204" t="s">
        <v>72</v>
      </c>
      <c r="E231" s="215" t="s">
        <v>3302</v>
      </c>
      <c r="F231" s="215" t="s">
        <v>3303</v>
      </c>
      <c r="G231" s="203"/>
      <c r="H231" s="203"/>
      <c r="I231" s="203"/>
      <c r="J231" s="216">
        <f>BK231</f>
        <v>1262.5799999999999</v>
      </c>
      <c r="K231" s="203"/>
      <c r="L231" s="207"/>
      <c r="M231" s="208"/>
      <c r="N231" s="209"/>
      <c r="O231" s="209"/>
      <c r="P231" s="210">
        <f>SUM(P232:P234)</f>
        <v>0.70332699999999992</v>
      </c>
      <c r="Q231" s="209"/>
      <c r="R231" s="210">
        <f>SUM(R232:R234)</f>
        <v>0.0014800000000000002</v>
      </c>
      <c r="S231" s="209"/>
      <c r="T231" s="211">
        <f>SUM(T232:T234)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2" t="s">
        <v>82</v>
      </c>
      <c r="AT231" s="213" t="s">
        <v>72</v>
      </c>
      <c r="AU231" s="213" t="s">
        <v>80</v>
      </c>
      <c r="AY231" s="212" t="s">
        <v>282</v>
      </c>
      <c r="BK231" s="214">
        <f>SUM(BK232:BK234)</f>
        <v>1262.5799999999999</v>
      </c>
    </row>
    <row r="232" s="2" customFormat="1" ht="21.75" customHeight="1">
      <c r="A232" s="29"/>
      <c r="B232" s="30"/>
      <c r="C232" s="217" t="s">
        <v>618</v>
      </c>
      <c r="D232" s="217" t="s">
        <v>284</v>
      </c>
      <c r="E232" s="218" t="s">
        <v>3304</v>
      </c>
      <c r="F232" s="219" t="s">
        <v>3305</v>
      </c>
      <c r="G232" s="220" t="s">
        <v>501</v>
      </c>
      <c r="H232" s="221">
        <v>2</v>
      </c>
      <c r="I232" s="222">
        <v>172</v>
      </c>
      <c r="J232" s="222">
        <f>ROUND(I232*H232,2)</f>
        <v>344</v>
      </c>
      <c r="K232" s="223"/>
      <c r="L232" s="35"/>
      <c r="M232" s="224" t="s">
        <v>1</v>
      </c>
      <c r="N232" s="225" t="s">
        <v>38</v>
      </c>
      <c r="O232" s="226">
        <v>0.35099999999999998</v>
      </c>
      <c r="P232" s="226">
        <f>O232*H232</f>
        <v>0.70199999999999996</v>
      </c>
      <c r="Q232" s="226">
        <v>2.0000000000000002E-05</v>
      </c>
      <c r="R232" s="226">
        <f>Q232*H232</f>
        <v>4.0000000000000003E-05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345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344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344</v>
      </c>
      <c r="BL232" s="14" t="s">
        <v>345</v>
      </c>
      <c r="BM232" s="228" t="s">
        <v>3306</v>
      </c>
    </row>
    <row r="233" s="2" customFormat="1" ht="21.75" customHeight="1">
      <c r="A233" s="29"/>
      <c r="B233" s="30"/>
      <c r="C233" s="230" t="s">
        <v>622</v>
      </c>
      <c r="D233" s="230" t="s">
        <v>378</v>
      </c>
      <c r="E233" s="231" t="s">
        <v>3307</v>
      </c>
      <c r="F233" s="232" t="s">
        <v>3308</v>
      </c>
      <c r="G233" s="233" t="s">
        <v>501</v>
      </c>
      <c r="H233" s="234">
        <v>2</v>
      </c>
      <c r="I233" s="235">
        <v>459</v>
      </c>
      <c r="J233" s="235">
        <f>ROUND(I233*H233,2)</f>
        <v>918</v>
      </c>
      <c r="K233" s="236"/>
      <c r="L233" s="237"/>
      <c r="M233" s="238" t="s">
        <v>1</v>
      </c>
      <c r="N233" s="239" t="s">
        <v>38</v>
      </c>
      <c r="O233" s="226">
        <v>0</v>
      </c>
      <c r="P233" s="226">
        <f>O233*H233</f>
        <v>0</v>
      </c>
      <c r="Q233" s="226">
        <v>0.00072000000000000005</v>
      </c>
      <c r="R233" s="226">
        <f>Q233*H233</f>
        <v>0.0014400000000000001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311</v>
      </c>
      <c r="AT233" s="228" t="s">
        <v>378</v>
      </c>
      <c r="AU233" s="228" t="s">
        <v>82</v>
      </c>
      <c r="AY233" s="14" t="s">
        <v>282</v>
      </c>
      <c r="BE233" s="229">
        <f>IF(N233="základní",J233,0)</f>
        <v>918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918</v>
      </c>
      <c r="BL233" s="14" t="s">
        <v>288</v>
      </c>
      <c r="BM233" s="228" t="s">
        <v>3309</v>
      </c>
    </row>
    <row r="234" s="2" customFormat="1" ht="21.75" customHeight="1">
      <c r="A234" s="29"/>
      <c r="B234" s="30"/>
      <c r="C234" s="217" t="s">
        <v>626</v>
      </c>
      <c r="D234" s="217" t="s">
        <v>284</v>
      </c>
      <c r="E234" s="218" t="s">
        <v>3310</v>
      </c>
      <c r="F234" s="219" t="s">
        <v>3311</v>
      </c>
      <c r="G234" s="220" t="s">
        <v>429</v>
      </c>
      <c r="H234" s="221">
        <v>0.001</v>
      </c>
      <c r="I234" s="222">
        <v>582</v>
      </c>
      <c r="J234" s="222">
        <f>ROUND(I234*H234,2)</f>
        <v>0.57999999999999996</v>
      </c>
      <c r="K234" s="223"/>
      <c r="L234" s="35"/>
      <c r="M234" s="224" t="s">
        <v>1</v>
      </c>
      <c r="N234" s="225" t="s">
        <v>38</v>
      </c>
      <c r="O234" s="226">
        <v>1.327</v>
      </c>
      <c r="P234" s="226">
        <f>O234*H234</f>
        <v>0.0013270000000000001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544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0.57999999999999996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0.57999999999999996</v>
      </c>
      <c r="BL234" s="14" t="s">
        <v>544</v>
      </c>
      <c r="BM234" s="228" t="s">
        <v>3312</v>
      </c>
    </row>
    <row r="235" s="12" customFormat="1" ht="25.92" customHeight="1">
      <c r="A235" s="12"/>
      <c r="B235" s="202"/>
      <c r="C235" s="203"/>
      <c r="D235" s="204" t="s">
        <v>72</v>
      </c>
      <c r="E235" s="205" t="s">
        <v>378</v>
      </c>
      <c r="F235" s="205" t="s">
        <v>761</v>
      </c>
      <c r="G235" s="203"/>
      <c r="H235" s="203"/>
      <c r="I235" s="203"/>
      <c r="J235" s="206">
        <f>BK235</f>
        <v>68400</v>
      </c>
      <c r="K235" s="203"/>
      <c r="L235" s="207"/>
      <c r="M235" s="208"/>
      <c r="N235" s="209"/>
      <c r="O235" s="209"/>
      <c r="P235" s="210">
        <f>P236</f>
        <v>0</v>
      </c>
      <c r="Q235" s="209"/>
      <c r="R235" s="210">
        <f>R236</f>
        <v>0</v>
      </c>
      <c r="S235" s="209"/>
      <c r="T235" s="211">
        <f>T236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2" t="s">
        <v>155</v>
      </c>
      <c r="AT235" s="213" t="s">
        <v>72</v>
      </c>
      <c r="AU235" s="213" t="s">
        <v>73</v>
      </c>
      <c r="AY235" s="212" t="s">
        <v>282</v>
      </c>
      <c r="BK235" s="214">
        <f>BK236</f>
        <v>68400</v>
      </c>
    </row>
    <row r="236" s="12" customFormat="1" ht="22.8" customHeight="1">
      <c r="A236" s="12"/>
      <c r="B236" s="202"/>
      <c r="C236" s="203"/>
      <c r="D236" s="204" t="s">
        <v>72</v>
      </c>
      <c r="E236" s="215" t="s">
        <v>3313</v>
      </c>
      <c r="F236" s="215" t="s">
        <v>3314</v>
      </c>
      <c r="G236" s="203"/>
      <c r="H236" s="203"/>
      <c r="I236" s="203"/>
      <c r="J236" s="216">
        <f>BK236</f>
        <v>68400</v>
      </c>
      <c r="K236" s="203"/>
      <c r="L236" s="207"/>
      <c r="M236" s="208"/>
      <c r="N236" s="209"/>
      <c r="O236" s="209"/>
      <c r="P236" s="210">
        <f>P237</f>
        <v>0</v>
      </c>
      <c r="Q236" s="209"/>
      <c r="R236" s="210">
        <f>R237</f>
        <v>0</v>
      </c>
      <c r="S236" s="209"/>
      <c r="T236" s="211">
        <f>T237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12" t="s">
        <v>155</v>
      </c>
      <c r="AT236" s="213" t="s">
        <v>72</v>
      </c>
      <c r="AU236" s="213" t="s">
        <v>80</v>
      </c>
      <c r="AY236" s="212" t="s">
        <v>282</v>
      </c>
      <c r="BK236" s="214">
        <f>BK237</f>
        <v>68400</v>
      </c>
    </row>
    <row r="237" s="2" customFormat="1" ht="33" customHeight="1">
      <c r="A237" s="29"/>
      <c r="B237" s="30"/>
      <c r="C237" s="217" t="s">
        <v>630</v>
      </c>
      <c r="D237" s="217" t="s">
        <v>284</v>
      </c>
      <c r="E237" s="218" t="s">
        <v>3315</v>
      </c>
      <c r="F237" s="219" t="s">
        <v>3316</v>
      </c>
      <c r="G237" s="220" t="s">
        <v>1417</v>
      </c>
      <c r="H237" s="221">
        <v>1</v>
      </c>
      <c r="I237" s="222">
        <v>68400</v>
      </c>
      <c r="J237" s="222">
        <f>ROUND(I237*H237,2)</f>
        <v>68400</v>
      </c>
      <c r="K237" s="223"/>
      <c r="L237" s="35"/>
      <c r="M237" s="240" t="s">
        <v>1</v>
      </c>
      <c r="N237" s="241" t="s">
        <v>38</v>
      </c>
      <c r="O237" s="242">
        <v>0</v>
      </c>
      <c r="P237" s="242">
        <f>O237*H237</f>
        <v>0</v>
      </c>
      <c r="Q237" s="242">
        <v>0</v>
      </c>
      <c r="R237" s="242">
        <f>Q237*H237</f>
        <v>0</v>
      </c>
      <c r="S237" s="242">
        <v>0</v>
      </c>
      <c r="T237" s="243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68400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68400</v>
      </c>
      <c r="BL237" s="14" t="s">
        <v>288</v>
      </c>
      <c r="BM237" s="228" t="s">
        <v>751</v>
      </c>
    </row>
    <row r="238" s="2" customFormat="1" ht="6.96" customHeight="1">
      <c r="A238" s="29"/>
      <c r="B238" s="56"/>
      <c r="C238" s="57"/>
      <c r="D238" s="57"/>
      <c r="E238" s="57"/>
      <c r="F238" s="57"/>
      <c r="G238" s="57"/>
      <c r="H238" s="57"/>
      <c r="I238" s="57"/>
      <c r="J238" s="57"/>
      <c r="K238" s="57"/>
      <c r="L238" s="35"/>
      <c r="M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</row>
  </sheetData>
  <sheetProtection sheet="1" autoFilter="0" formatColumns="0" formatRows="0" objects="1" scenarios="1" spinCount="100000" saltValue="Lgk4grdA+jX5z07MAmhfa33gIiyr/ZiVCs05s1q7Ny8zSGPPQunAJ859zj9XCMuIxvWOh5gFAdMYllBVNMdEUw==" hashValue="z1HktmXTs91xV9e8aPRtgVYt1/StvkZGmf21kaubW8nEc9uZYccp6b4vXI64K6E3OP2LefehvlMrLZuikh8HTQ==" algorithmName="SHA-512" password="CC35"/>
  <autoFilter ref="C137:K23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4:H124"/>
    <mergeCell ref="E128:H128"/>
    <mergeCell ref="E126:H126"/>
    <mergeCell ref="E130:H13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214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2524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3154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6.5" customHeight="1">
      <c r="A13" s="29"/>
      <c r="B13" s="35"/>
      <c r="C13" s="29"/>
      <c r="D13" s="29"/>
      <c r="E13" s="143" t="s">
        <v>3317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ROUND(J134, 2)</f>
        <v>296740.51000000001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ROUND((SUM(BE134:BE213)),  2)</f>
        <v>296740.51000000001</v>
      </c>
      <c r="G37" s="29"/>
      <c r="H37" s="29"/>
      <c r="I37" s="155">
        <v>0.20999999999999999</v>
      </c>
      <c r="J37" s="154">
        <f>ROUND(((SUM(BE134:BE213))*I37),  2)</f>
        <v>62315.510000000002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ROUND((SUM(BF134:BF213)),  2)</f>
        <v>0</v>
      </c>
      <c r="G38" s="29"/>
      <c r="H38" s="29"/>
      <c r="I38" s="155">
        <v>0.14999999999999999</v>
      </c>
      <c r="J38" s="154">
        <f>ROUND(((SUM(BF134:BF213))*I38),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ROUND((SUM(BG134:BG213)),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ROUND((SUM(BH134:BH213)),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ROUND((SUM(BI134:BI213)),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359056.02000000002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2524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3154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6.5" customHeight="1">
      <c r="A91" s="29"/>
      <c r="B91" s="30"/>
      <c r="C91" s="31"/>
      <c r="D91" s="31"/>
      <c r="E91" s="66" t="str">
        <f>E13</f>
        <v>005-2-3 - SO 05.02.3 - Trubní propoje areál ČOV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J134</f>
        <v>296740.51000000001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255</v>
      </c>
      <c r="E101" s="182"/>
      <c r="F101" s="182"/>
      <c r="G101" s="182"/>
      <c r="H101" s="182"/>
      <c r="I101" s="182"/>
      <c r="J101" s="183">
        <f>J135</f>
        <v>293992.46000000002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5"/>
      <c r="C102" s="123"/>
      <c r="D102" s="186" t="s">
        <v>256</v>
      </c>
      <c r="E102" s="187"/>
      <c r="F102" s="187"/>
      <c r="G102" s="187"/>
      <c r="H102" s="187"/>
      <c r="I102" s="187"/>
      <c r="J102" s="188">
        <f>J136</f>
        <v>134984.99999999997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258</v>
      </c>
      <c r="E103" s="187"/>
      <c r="F103" s="187"/>
      <c r="G103" s="187"/>
      <c r="H103" s="187"/>
      <c r="I103" s="187"/>
      <c r="J103" s="188">
        <f>J155</f>
        <v>1327.78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259</v>
      </c>
      <c r="E104" s="187"/>
      <c r="F104" s="187"/>
      <c r="G104" s="187"/>
      <c r="H104" s="187"/>
      <c r="I104" s="187"/>
      <c r="J104" s="188">
        <f>J157</f>
        <v>11831.82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J167</f>
        <v>132800.64999999999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264</v>
      </c>
      <c r="E106" s="187"/>
      <c r="F106" s="187"/>
      <c r="G106" s="187"/>
      <c r="H106" s="187"/>
      <c r="I106" s="187"/>
      <c r="J106" s="188">
        <f>J205</f>
        <v>13047.209999999999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79"/>
      <c r="C107" s="180"/>
      <c r="D107" s="181" t="s">
        <v>1826</v>
      </c>
      <c r="E107" s="182"/>
      <c r="F107" s="182"/>
      <c r="G107" s="182"/>
      <c r="H107" s="182"/>
      <c r="I107" s="182"/>
      <c r="J107" s="183">
        <f>J207</f>
        <v>1283.9500000000001</v>
      </c>
      <c r="K107" s="180"/>
      <c r="L107" s="184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10" customFormat="1" ht="19.92" customHeight="1">
      <c r="A108" s="10"/>
      <c r="B108" s="185"/>
      <c r="C108" s="123"/>
      <c r="D108" s="186" t="s">
        <v>3318</v>
      </c>
      <c r="E108" s="187"/>
      <c r="F108" s="187"/>
      <c r="G108" s="187"/>
      <c r="H108" s="187"/>
      <c r="I108" s="187"/>
      <c r="J108" s="188">
        <f>J208</f>
        <v>1283.9500000000001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79"/>
      <c r="C109" s="180"/>
      <c r="D109" s="181" t="s">
        <v>265</v>
      </c>
      <c r="E109" s="182"/>
      <c r="F109" s="182"/>
      <c r="G109" s="182"/>
      <c r="H109" s="182"/>
      <c r="I109" s="182"/>
      <c r="J109" s="183">
        <f>J211</f>
        <v>1464.0999999999999</v>
      </c>
      <c r="K109" s="180"/>
      <c r="L109" s="184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85"/>
      <c r="C110" s="123"/>
      <c r="D110" s="186" t="s">
        <v>266</v>
      </c>
      <c r="E110" s="187"/>
      <c r="F110" s="187"/>
      <c r="G110" s="187"/>
      <c r="H110" s="187"/>
      <c r="I110" s="187"/>
      <c r="J110" s="188">
        <f>J212</f>
        <v>1464.0999999999999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29"/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6.96" customHeight="1">
      <c r="A112" s="29"/>
      <c r="B112" s="56"/>
      <c r="C112" s="57"/>
      <c r="D112" s="57"/>
      <c r="E112" s="57"/>
      <c r="F112" s="57"/>
      <c r="G112" s="57"/>
      <c r="H112" s="57"/>
      <c r="I112" s="57"/>
      <c r="J112" s="57"/>
      <c r="K112" s="57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="2" customFormat="1" ht="6.96" customHeight="1">
      <c r="A116" s="29"/>
      <c r="B116" s="58"/>
      <c r="C116" s="59"/>
      <c r="D116" s="59"/>
      <c r="E116" s="59"/>
      <c r="F116" s="59"/>
      <c r="G116" s="59"/>
      <c r="H116" s="59"/>
      <c r="I116" s="59"/>
      <c r="J116" s="59"/>
      <c r="K116" s="59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24.96" customHeight="1">
      <c r="A117" s="29"/>
      <c r="B117" s="30"/>
      <c r="C117" s="20" t="s">
        <v>267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14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26.25" customHeight="1">
      <c r="A120" s="29"/>
      <c r="B120" s="30"/>
      <c r="C120" s="31"/>
      <c r="D120" s="31"/>
      <c r="E120" s="174" t="str">
        <f>E7</f>
        <v>Kanalizace a ČOV pro obec Horní Kruty, místní část Dolní Kruty, Přestavlky a Bohouňovice II</v>
      </c>
      <c r="F120" s="26"/>
      <c r="G120" s="26"/>
      <c r="H120" s="26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1" customFormat="1" ht="12" customHeight="1">
      <c r="B121" s="18"/>
      <c r="C121" s="26" t="s">
        <v>246</v>
      </c>
      <c r="D121" s="19"/>
      <c r="E121" s="19"/>
      <c r="F121" s="19"/>
      <c r="G121" s="19"/>
      <c r="H121" s="19"/>
      <c r="I121" s="19"/>
      <c r="J121" s="19"/>
      <c r="K121" s="19"/>
      <c r="L121" s="17"/>
    </row>
    <row r="122" s="1" customFormat="1" ht="16.5" customHeight="1">
      <c r="B122" s="18"/>
      <c r="C122" s="19"/>
      <c r="D122" s="19"/>
      <c r="E122" s="174" t="s">
        <v>2524</v>
      </c>
      <c r="F122" s="19"/>
      <c r="G122" s="19"/>
      <c r="H122" s="19"/>
      <c r="I122" s="19"/>
      <c r="J122" s="19"/>
      <c r="K122" s="19"/>
      <c r="L122" s="17"/>
    </row>
    <row r="123" s="1" customFormat="1" ht="12" customHeight="1">
      <c r="B123" s="18"/>
      <c r="C123" s="26" t="s">
        <v>248</v>
      </c>
      <c r="D123" s="19"/>
      <c r="E123" s="19"/>
      <c r="F123" s="19"/>
      <c r="G123" s="19"/>
      <c r="H123" s="19"/>
      <c r="I123" s="19"/>
      <c r="J123" s="19"/>
      <c r="K123" s="19"/>
      <c r="L123" s="17"/>
    </row>
    <row r="124" s="2" customFormat="1" ht="16.5" customHeight="1">
      <c r="A124" s="29"/>
      <c r="B124" s="30"/>
      <c r="C124" s="31"/>
      <c r="D124" s="31"/>
      <c r="E124" s="244" t="s">
        <v>3154</v>
      </c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12" customHeight="1">
      <c r="A125" s="29"/>
      <c r="B125" s="30"/>
      <c r="C125" s="26" t="s">
        <v>1823</v>
      </c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6.5" customHeight="1">
      <c r="A126" s="29"/>
      <c r="B126" s="30"/>
      <c r="C126" s="31"/>
      <c r="D126" s="31"/>
      <c r="E126" s="66" t="str">
        <f>E13</f>
        <v>005-2-3 - SO 05.02.3 - Trubní propoje areál ČOV</v>
      </c>
      <c r="F126" s="31"/>
      <c r="G126" s="31"/>
      <c r="H126" s="31"/>
      <c r="I126" s="31"/>
      <c r="J126" s="31"/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6.96" customHeight="1">
      <c r="A127" s="29"/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12" customHeight="1">
      <c r="A128" s="29"/>
      <c r="B128" s="30"/>
      <c r="C128" s="26" t="s">
        <v>18</v>
      </c>
      <c r="D128" s="31"/>
      <c r="E128" s="31"/>
      <c r="F128" s="23" t="str">
        <f>F16</f>
        <v>Horní Kruty, místní část Dolní Kruty, Přestavlky a</v>
      </c>
      <c r="G128" s="31"/>
      <c r="H128" s="31"/>
      <c r="I128" s="26" t="s">
        <v>20</v>
      </c>
      <c r="J128" s="69" t="str">
        <f>IF(J16="","",J16)</f>
        <v>10. 2. 2021</v>
      </c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6.96" customHeight="1">
      <c r="A129" s="29"/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40.05" customHeight="1">
      <c r="A130" s="29"/>
      <c r="B130" s="30"/>
      <c r="C130" s="26" t="s">
        <v>22</v>
      </c>
      <c r="D130" s="31"/>
      <c r="E130" s="31"/>
      <c r="F130" s="23" t="str">
        <f>E19</f>
        <v>Obec Horní Kruty</v>
      </c>
      <c r="G130" s="31"/>
      <c r="H130" s="31"/>
      <c r="I130" s="26" t="s">
        <v>28</v>
      </c>
      <c r="J130" s="27" t="str">
        <f>E25</f>
        <v>Vodohospodářské inženýrské služby a.s.</v>
      </c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2" customFormat="1" ht="15.15" customHeight="1">
      <c r="A131" s="29"/>
      <c r="B131" s="30"/>
      <c r="C131" s="26" t="s">
        <v>26</v>
      </c>
      <c r="D131" s="31"/>
      <c r="E131" s="31"/>
      <c r="F131" s="23" t="str">
        <f>IF(E22="","",E22)</f>
        <v xml:space="preserve"> </v>
      </c>
      <c r="G131" s="31"/>
      <c r="H131" s="31"/>
      <c r="I131" s="26" t="s">
        <v>31</v>
      </c>
      <c r="J131" s="27" t="str">
        <f>E28</f>
        <v xml:space="preserve"> </v>
      </c>
      <c r="K131" s="31"/>
      <c r="L131" s="53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="2" customFormat="1" ht="10.32" customHeight="1">
      <c r="A132" s="29"/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53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="11" customFormat="1" ht="29.28" customHeight="1">
      <c r="A133" s="190"/>
      <c r="B133" s="191"/>
      <c r="C133" s="192" t="s">
        <v>268</v>
      </c>
      <c r="D133" s="193" t="s">
        <v>58</v>
      </c>
      <c r="E133" s="193" t="s">
        <v>54</v>
      </c>
      <c r="F133" s="193" t="s">
        <v>55</v>
      </c>
      <c r="G133" s="193" t="s">
        <v>269</v>
      </c>
      <c r="H133" s="193" t="s">
        <v>270</v>
      </c>
      <c r="I133" s="193" t="s">
        <v>271</v>
      </c>
      <c r="J133" s="194" t="s">
        <v>252</v>
      </c>
      <c r="K133" s="195" t="s">
        <v>272</v>
      </c>
      <c r="L133" s="196"/>
      <c r="M133" s="90" t="s">
        <v>1</v>
      </c>
      <c r="N133" s="91" t="s">
        <v>37</v>
      </c>
      <c r="O133" s="91" t="s">
        <v>273</v>
      </c>
      <c r="P133" s="91" t="s">
        <v>274</v>
      </c>
      <c r="Q133" s="91" t="s">
        <v>275</v>
      </c>
      <c r="R133" s="91" t="s">
        <v>276</v>
      </c>
      <c r="S133" s="91" t="s">
        <v>277</v>
      </c>
      <c r="T133" s="92" t="s">
        <v>278</v>
      </c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</row>
    <row r="134" s="2" customFormat="1" ht="22.8" customHeight="1">
      <c r="A134" s="29"/>
      <c r="B134" s="30"/>
      <c r="C134" s="97" t="s">
        <v>279</v>
      </c>
      <c r="D134" s="31"/>
      <c r="E134" s="31"/>
      <c r="F134" s="31"/>
      <c r="G134" s="31"/>
      <c r="H134" s="31"/>
      <c r="I134" s="31"/>
      <c r="J134" s="197">
        <f>BK134</f>
        <v>296740.51000000001</v>
      </c>
      <c r="K134" s="31"/>
      <c r="L134" s="35"/>
      <c r="M134" s="93"/>
      <c r="N134" s="198"/>
      <c r="O134" s="94"/>
      <c r="P134" s="199">
        <f>P135+P207+P211</f>
        <v>271.31915900000001</v>
      </c>
      <c r="Q134" s="94"/>
      <c r="R134" s="199">
        <f>R135+R207+R211</f>
        <v>13.66510181</v>
      </c>
      <c r="S134" s="94"/>
      <c r="T134" s="200">
        <f>T135+T207+T211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T134" s="14" t="s">
        <v>72</v>
      </c>
      <c r="AU134" s="14" t="s">
        <v>254</v>
      </c>
      <c r="BK134" s="201">
        <f>BK135+BK207+BK211</f>
        <v>296740.51000000001</v>
      </c>
    </row>
    <row r="135" s="12" customFormat="1" ht="25.92" customHeight="1">
      <c r="A135" s="12"/>
      <c r="B135" s="202"/>
      <c r="C135" s="203"/>
      <c r="D135" s="204" t="s">
        <v>72</v>
      </c>
      <c r="E135" s="205" t="s">
        <v>280</v>
      </c>
      <c r="F135" s="205" t="s">
        <v>281</v>
      </c>
      <c r="G135" s="203"/>
      <c r="H135" s="203"/>
      <c r="I135" s="203"/>
      <c r="J135" s="206">
        <f>BK135</f>
        <v>293992.46000000002</v>
      </c>
      <c r="K135" s="203"/>
      <c r="L135" s="207"/>
      <c r="M135" s="208"/>
      <c r="N135" s="209"/>
      <c r="O135" s="209"/>
      <c r="P135" s="210">
        <f>P136+P155+P157+P167+P205</f>
        <v>270.19674900000001</v>
      </c>
      <c r="Q135" s="209"/>
      <c r="R135" s="210">
        <f>R136+R155+R157+R167+R205</f>
        <v>13.662101809999999</v>
      </c>
      <c r="S135" s="209"/>
      <c r="T135" s="211">
        <f>T136+T155+T157+T167+T205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2" t="s">
        <v>80</v>
      </c>
      <c r="AT135" s="213" t="s">
        <v>72</v>
      </c>
      <c r="AU135" s="213" t="s">
        <v>73</v>
      </c>
      <c r="AY135" s="212" t="s">
        <v>282</v>
      </c>
      <c r="BK135" s="214">
        <f>BK136+BK155+BK157+BK167+BK205</f>
        <v>293992.46000000002</v>
      </c>
    </row>
    <row r="136" s="12" customFormat="1" ht="22.8" customHeight="1">
      <c r="A136" s="12"/>
      <c r="B136" s="202"/>
      <c r="C136" s="203"/>
      <c r="D136" s="204" t="s">
        <v>72</v>
      </c>
      <c r="E136" s="215" t="s">
        <v>80</v>
      </c>
      <c r="F136" s="215" t="s">
        <v>283</v>
      </c>
      <c r="G136" s="203"/>
      <c r="H136" s="203"/>
      <c r="I136" s="203"/>
      <c r="J136" s="216">
        <f>BK136</f>
        <v>134984.99999999997</v>
      </c>
      <c r="K136" s="203"/>
      <c r="L136" s="207"/>
      <c r="M136" s="208"/>
      <c r="N136" s="209"/>
      <c r="O136" s="209"/>
      <c r="P136" s="210">
        <f>SUM(P137:P154)</f>
        <v>124.98583900000001</v>
      </c>
      <c r="Q136" s="209"/>
      <c r="R136" s="210">
        <f>SUM(R137:R154)</f>
        <v>0.06207936</v>
      </c>
      <c r="S136" s="209"/>
      <c r="T136" s="211">
        <f>SUM(T137:T154)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2" t="s">
        <v>80</v>
      </c>
      <c r="AT136" s="213" t="s">
        <v>72</v>
      </c>
      <c r="AU136" s="213" t="s">
        <v>80</v>
      </c>
      <c r="AY136" s="212" t="s">
        <v>282</v>
      </c>
      <c r="BK136" s="214">
        <f>SUM(BK137:BK154)</f>
        <v>134984.99999999997</v>
      </c>
    </row>
    <row r="137" s="2" customFormat="1" ht="33" customHeight="1">
      <c r="A137" s="29"/>
      <c r="B137" s="30"/>
      <c r="C137" s="217" t="s">
        <v>80</v>
      </c>
      <c r="D137" s="217" t="s">
        <v>284</v>
      </c>
      <c r="E137" s="218" t="s">
        <v>3319</v>
      </c>
      <c r="F137" s="219" t="s">
        <v>3320</v>
      </c>
      <c r="G137" s="220" t="s">
        <v>356</v>
      </c>
      <c r="H137" s="221">
        <v>34.512</v>
      </c>
      <c r="I137" s="222">
        <v>590</v>
      </c>
      <c r="J137" s="222">
        <f>ROUND(I137*H137,2)</f>
        <v>20362.080000000002</v>
      </c>
      <c r="K137" s="223"/>
      <c r="L137" s="35"/>
      <c r="M137" s="224" t="s">
        <v>1</v>
      </c>
      <c r="N137" s="225" t="s">
        <v>38</v>
      </c>
      <c r="O137" s="226">
        <v>0.86499999999999999</v>
      </c>
      <c r="P137" s="226">
        <f>O137*H137</f>
        <v>29.852879999999999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20362.080000000002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20362.080000000002</v>
      </c>
      <c r="BL137" s="14" t="s">
        <v>288</v>
      </c>
      <c r="BM137" s="228" t="s">
        <v>357</v>
      </c>
    </row>
    <row r="138" s="2" customFormat="1" ht="33" customHeight="1">
      <c r="A138" s="29"/>
      <c r="B138" s="30"/>
      <c r="C138" s="217" t="s">
        <v>82</v>
      </c>
      <c r="D138" s="217" t="s">
        <v>284</v>
      </c>
      <c r="E138" s="218" t="s">
        <v>3167</v>
      </c>
      <c r="F138" s="219" t="s">
        <v>3168</v>
      </c>
      <c r="G138" s="220" t="s">
        <v>356</v>
      </c>
      <c r="H138" s="221">
        <v>23.007999999999999</v>
      </c>
      <c r="I138" s="222">
        <v>604</v>
      </c>
      <c r="J138" s="222">
        <f>ROUND(I138*H138,2)</f>
        <v>13896.83</v>
      </c>
      <c r="K138" s="223"/>
      <c r="L138" s="35"/>
      <c r="M138" s="224" t="s">
        <v>1</v>
      </c>
      <c r="N138" s="225" t="s">
        <v>38</v>
      </c>
      <c r="O138" s="226">
        <v>0.97399999999999998</v>
      </c>
      <c r="P138" s="226">
        <f>O138*H138</f>
        <v>22.409791999999999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13896.83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13896.83</v>
      </c>
      <c r="BL138" s="14" t="s">
        <v>288</v>
      </c>
      <c r="BM138" s="228" t="s">
        <v>361</v>
      </c>
    </row>
    <row r="139" s="2" customFormat="1" ht="21.75" customHeight="1">
      <c r="A139" s="29"/>
      <c r="B139" s="30"/>
      <c r="C139" s="217" t="s">
        <v>155</v>
      </c>
      <c r="D139" s="217" t="s">
        <v>284</v>
      </c>
      <c r="E139" s="218" t="s">
        <v>1106</v>
      </c>
      <c r="F139" s="219" t="s">
        <v>1107</v>
      </c>
      <c r="G139" s="220" t="s">
        <v>287</v>
      </c>
      <c r="H139" s="221">
        <v>73.903999999999996</v>
      </c>
      <c r="I139" s="222">
        <v>115</v>
      </c>
      <c r="J139" s="222">
        <f>ROUND(I139*H139,2)</f>
        <v>8498.9599999999991</v>
      </c>
      <c r="K139" s="223"/>
      <c r="L139" s="35"/>
      <c r="M139" s="224" t="s">
        <v>1</v>
      </c>
      <c r="N139" s="225" t="s">
        <v>38</v>
      </c>
      <c r="O139" s="226">
        <v>0.23599999999999999</v>
      </c>
      <c r="P139" s="226">
        <f>O139*H139</f>
        <v>17.441343999999997</v>
      </c>
      <c r="Q139" s="226">
        <v>0.00084000000000000003</v>
      </c>
      <c r="R139" s="226">
        <f>Q139*H139</f>
        <v>0.06207936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8498.9599999999991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8498.9599999999991</v>
      </c>
      <c r="BL139" s="14" t="s">
        <v>288</v>
      </c>
      <c r="BM139" s="228" t="s">
        <v>3170</v>
      </c>
    </row>
    <row r="140" s="2" customFormat="1" ht="21.75" customHeight="1">
      <c r="A140" s="29"/>
      <c r="B140" s="30"/>
      <c r="C140" s="217" t="s">
        <v>288</v>
      </c>
      <c r="D140" s="217" t="s">
        <v>284</v>
      </c>
      <c r="E140" s="218" t="s">
        <v>1112</v>
      </c>
      <c r="F140" s="219" t="s">
        <v>1113</v>
      </c>
      <c r="G140" s="220" t="s">
        <v>287</v>
      </c>
      <c r="H140" s="221">
        <v>73.903999999999996</v>
      </c>
      <c r="I140" s="222">
        <v>68.299999999999997</v>
      </c>
      <c r="J140" s="222">
        <f>ROUND(I140*H140,2)</f>
        <v>5047.6400000000003</v>
      </c>
      <c r="K140" s="223"/>
      <c r="L140" s="35"/>
      <c r="M140" s="224" t="s">
        <v>1</v>
      </c>
      <c r="N140" s="225" t="s">
        <v>38</v>
      </c>
      <c r="O140" s="226">
        <v>0.216</v>
      </c>
      <c r="P140" s="226">
        <f>O140*H140</f>
        <v>15.963263999999999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5047.6400000000003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5047.6400000000003</v>
      </c>
      <c r="BL140" s="14" t="s">
        <v>288</v>
      </c>
      <c r="BM140" s="228" t="s">
        <v>3171</v>
      </c>
    </row>
    <row r="141" s="2" customFormat="1" ht="33" customHeight="1">
      <c r="A141" s="29"/>
      <c r="B141" s="30"/>
      <c r="C141" s="217" t="s">
        <v>299</v>
      </c>
      <c r="D141" s="217" t="s">
        <v>284</v>
      </c>
      <c r="E141" s="218" t="s">
        <v>395</v>
      </c>
      <c r="F141" s="219" t="s">
        <v>396</v>
      </c>
      <c r="G141" s="220" t="s">
        <v>356</v>
      </c>
      <c r="H141" s="221">
        <v>77.986999999999995</v>
      </c>
      <c r="I141" s="222">
        <v>100</v>
      </c>
      <c r="J141" s="222">
        <f>ROUND(I141*H141,2)</f>
        <v>7798.6999999999998</v>
      </c>
      <c r="K141" s="223"/>
      <c r="L141" s="35"/>
      <c r="M141" s="224" t="s">
        <v>1</v>
      </c>
      <c r="N141" s="225" t="s">
        <v>38</v>
      </c>
      <c r="O141" s="226">
        <v>0.050000000000000003</v>
      </c>
      <c r="P141" s="226">
        <f>O141*H141</f>
        <v>3.8993500000000001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7798.6999999999998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7798.6999999999998</v>
      </c>
      <c r="BL141" s="14" t="s">
        <v>288</v>
      </c>
      <c r="BM141" s="228" t="s">
        <v>397</v>
      </c>
    </row>
    <row r="142" s="2" customFormat="1" ht="33" customHeight="1">
      <c r="A142" s="29"/>
      <c r="B142" s="30"/>
      <c r="C142" s="217" t="s">
        <v>303</v>
      </c>
      <c r="D142" s="217" t="s">
        <v>284</v>
      </c>
      <c r="E142" s="218" t="s">
        <v>399</v>
      </c>
      <c r="F142" s="219" t="s">
        <v>400</v>
      </c>
      <c r="G142" s="220" t="s">
        <v>356</v>
      </c>
      <c r="H142" s="221">
        <v>29.113</v>
      </c>
      <c r="I142" s="222">
        <v>115</v>
      </c>
      <c r="J142" s="222">
        <f>ROUND(I142*H142,2)</f>
        <v>3348</v>
      </c>
      <c r="K142" s="223"/>
      <c r="L142" s="35"/>
      <c r="M142" s="224" t="s">
        <v>1</v>
      </c>
      <c r="N142" s="225" t="s">
        <v>38</v>
      </c>
      <c r="O142" s="226">
        <v>0.057000000000000002</v>
      </c>
      <c r="P142" s="226">
        <f>O142*H142</f>
        <v>1.6594409999999999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3348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3348</v>
      </c>
      <c r="BL142" s="14" t="s">
        <v>288</v>
      </c>
      <c r="BM142" s="228" t="s">
        <v>401</v>
      </c>
    </row>
    <row r="143" s="2" customFormat="1" ht="21.75" customHeight="1">
      <c r="A143" s="29"/>
      <c r="B143" s="30"/>
      <c r="C143" s="217" t="s">
        <v>307</v>
      </c>
      <c r="D143" s="217" t="s">
        <v>284</v>
      </c>
      <c r="E143" s="218" t="s">
        <v>407</v>
      </c>
      <c r="F143" s="219" t="s">
        <v>408</v>
      </c>
      <c r="G143" s="220" t="s">
        <v>356</v>
      </c>
      <c r="H143" s="221">
        <v>71.882000000000005</v>
      </c>
      <c r="I143" s="222">
        <v>45.5</v>
      </c>
      <c r="J143" s="222">
        <f>ROUND(I143*H143,2)</f>
        <v>3270.6300000000001</v>
      </c>
      <c r="K143" s="223"/>
      <c r="L143" s="35"/>
      <c r="M143" s="224" t="s">
        <v>1</v>
      </c>
      <c r="N143" s="225" t="s">
        <v>38</v>
      </c>
      <c r="O143" s="226">
        <v>0.071999999999999995</v>
      </c>
      <c r="P143" s="226">
        <f>O143*H143</f>
        <v>5.1755040000000001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3270.6300000000001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3270.6300000000001</v>
      </c>
      <c r="BL143" s="14" t="s">
        <v>288</v>
      </c>
      <c r="BM143" s="228" t="s">
        <v>409</v>
      </c>
    </row>
    <row r="144" s="2" customFormat="1" ht="21.75" customHeight="1">
      <c r="A144" s="29"/>
      <c r="B144" s="30"/>
      <c r="C144" s="217" t="s">
        <v>311</v>
      </c>
      <c r="D144" s="217" t="s">
        <v>284</v>
      </c>
      <c r="E144" s="218" t="s">
        <v>411</v>
      </c>
      <c r="F144" s="219" t="s">
        <v>412</v>
      </c>
      <c r="G144" s="220" t="s">
        <v>356</v>
      </c>
      <c r="H144" s="221">
        <v>23.007999999999999</v>
      </c>
      <c r="I144" s="222">
        <v>60.700000000000003</v>
      </c>
      <c r="J144" s="222">
        <f>ROUND(I144*H144,2)</f>
        <v>1396.5899999999999</v>
      </c>
      <c r="K144" s="223"/>
      <c r="L144" s="35"/>
      <c r="M144" s="224" t="s">
        <v>1</v>
      </c>
      <c r="N144" s="225" t="s">
        <v>38</v>
      </c>
      <c r="O144" s="226">
        <v>0.096000000000000002</v>
      </c>
      <c r="P144" s="226">
        <f>O144*H144</f>
        <v>2.2087680000000001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1396.5899999999999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1396.5899999999999</v>
      </c>
      <c r="BL144" s="14" t="s">
        <v>288</v>
      </c>
      <c r="BM144" s="228" t="s">
        <v>413</v>
      </c>
    </row>
    <row r="145" s="2" customFormat="1" ht="16.5" customHeight="1">
      <c r="A145" s="29"/>
      <c r="B145" s="30"/>
      <c r="C145" s="217" t="s">
        <v>315</v>
      </c>
      <c r="D145" s="217" t="s">
        <v>284</v>
      </c>
      <c r="E145" s="218" t="s">
        <v>419</v>
      </c>
      <c r="F145" s="219" t="s">
        <v>420</v>
      </c>
      <c r="G145" s="220" t="s">
        <v>356</v>
      </c>
      <c r="H145" s="221">
        <v>57.520000000000003</v>
      </c>
      <c r="I145" s="222">
        <v>18.5</v>
      </c>
      <c r="J145" s="222">
        <f>ROUND(I145*H145,2)</f>
        <v>1064.1199999999999</v>
      </c>
      <c r="K145" s="223"/>
      <c r="L145" s="35"/>
      <c r="M145" s="224" t="s">
        <v>1</v>
      </c>
      <c r="N145" s="225" t="s">
        <v>38</v>
      </c>
      <c r="O145" s="226">
        <v>0.0089999999999999993</v>
      </c>
      <c r="P145" s="226">
        <f>O145*H145</f>
        <v>0.51768000000000003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1064.1199999999999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1064.1199999999999</v>
      </c>
      <c r="BL145" s="14" t="s">
        <v>288</v>
      </c>
      <c r="BM145" s="228" t="s">
        <v>421</v>
      </c>
    </row>
    <row r="146" s="2" customFormat="1" ht="21.75" customHeight="1">
      <c r="A146" s="29"/>
      <c r="B146" s="30"/>
      <c r="C146" s="217" t="s">
        <v>319</v>
      </c>
      <c r="D146" s="217" t="s">
        <v>284</v>
      </c>
      <c r="E146" s="218" t="s">
        <v>423</v>
      </c>
      <c r="F146" s="219" t="s">
        <v>424</v>
      </c>
      <c r="G146" s="220" t="s">
        <v>356</v>
      </c>
      <c r="H146" s="221">
        <v>32.060000000000002</v>
      </c>
      <c r="I146" s="222">
        <v>195</v>
      </c>
      <c r="J146" s="222">
        <f>ROUND(I146*H146,2)</f>
        <v>6251.6999999999998</v>
      </c>
      <c r="K146" s="223"/>
      <c r="L146" s="35"/>
      <c r="M146" s="224" t="s">
        <v>1</v>
      </c>
      <c r="N146" s="225" t="s">
        <v>38</v>
      </c>
      <c r="O146" s="226">
        <v>0.435</v>
      </c>
      <c r="P146" s="226">
        <f>O146*H146</f>
        <v>13.946100000000001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6251.6999999999998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6251.6999999999998</v>
      </c>
      <c r="BL146" s="14" t="s">
        <v>288</v>
      </c>
      <c r="BM146" s="228" t="s">
        <v>425</v>
      </c>
    </row>
    <row r="147" s="2" customFormat="1" ht="16.5" customHeight="1">
      <c r="A147" s="29"/>
      <c r="B147" s="30"/>
      <c r="C147" s="230" t="s">
        <v>324</v>
      </c>
      <c r="D147" s="230" t="s">
        <v>378</v>
      </c>
      <c r="E147" s="231" t="s">
        <v>427</v>
      </c>
      <c r="F147" s="232" t="s">
        <v>428</v>
      </c>
      <c r="G147" s="233" t="s">
        <v>429</v>
      </c>
      <c r="H147" s="234">
        <v>57.707999999999998</v>
      </c>
      <c r="I147" s="235">
        <v>349</v>
      </c>
      <c r="J147" s="235">
        <f>ROUND(I147*H147,2)</f>
        <v>20140.09</v>
      </c>
      <c r="K147" s="236"/>
      <c r="L147" s="237"/>
      <c r="M147" s="238" t="s">
        <v>1</v>
      </c>
      <c r="N147" s="239" t="s">
        <v>38</v>
      </c>
      <c r="O147" s="226">
        <v>0</v>
      </c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311</v>
      </c>
      <c r="AT147" s="228" t="s">
        <v>378</v>
      </c>
      <c r="AU147" s="228" t="s">
        <v>82</v>
      </c>
      <c r="AY147" s="14" t="s">
        <v>282</v>
      </c>
      <c r="BE147" s="229">
        <f>IF(N147="základní",J147,0)</f>
        <v>20140.09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20140.09</v>
      </c>
      <c r="BL147" s="14" t="s">
        <v>288</v>
      </c>
      <c r="BM147" s="228" t="s">
        <v>430</v>
      </c>
    </row>
    <row r="148" s="2" customFormat="1" ht="21.75" customHeight="1">
      <c r="A148" s="29"/>
      <c r="B148" s="30"/>
      <c r="C148" s="217" t="s">
        <v>329</v>
      </c>
      <c r="D148" s="217" t="s">
        <v>284</v>
      </c>
      <c r="E148" s="218" t="s">
        <v>432</v>
      </c>
      <c r="F148" s="219" t="s">
        <v>433</v>
      </c>
      <c r="G148" s="220" t="s">
        <v>356</v>
      </c>
      <c r="H148" s="221">
        <v>12.210000000000001</v>
      </c>
      <c r="I148" s="222">
        <v>133</v>
      </c>
      <c r="J148" s="222">
        <f>ROUND(I148*H148,2)</f>
        <v>1623.9300000000001</v>
      </c>
      <c r="K148" s="223"/>
      <c r="L148" s="35"/>
      <c r="M148" s="224" t="s">
        <v>1</v>
      </c>
      <c r="N148" s="225" t="s">
        <v>38</v>
      </c>
      <c r="O148" s="226">
        <v>0.32800000000000001</v>
      </c>
      <c r="P148" s="226">
        <f>O148*H148</f>
        <v>4.0048800000000009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1623.9300000000001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1623.9300000000001</v>
      </c>
      <c r="BL148" s="14" t="s">
        <v>288</v>
      </c>
      <c r="BM148" s="228" t="s">
        <v>434</v>
      </c>
    </row>
    <row r="149" s="2" customFormat="1" ht="33" customHeight="1">
      <c r="A149" s="29"/>
      <c r="B149" s="30"/>
      <c r="C149" s="217" t="s">
        <v>334</v>
      </c>
      <c r="D149" s="217" t="s">
        <v>284</v>
      </c>
      <c r="E149" s="218" t="s">
        <v>440</v>
      </c>
      <c r="F149" s="219" t="s">
        <v>441</v>
      </c>
      <c r="G149" s="220" t="s">
        <v>356</v>
      </c>
      <c r="H149" s="221">
        <v>28.407</v>
      </c>
      <c r="I149" s="222">
        <v>256</v>
      </c>
      <c r="J149" s="222">
        <f>ROUND(I149*H149,2)</f>
        <v>7272.1899999999996</v>
      </c>
      <c r="K149" s="223"/>
      <c r="L149" s="35"/>
      <c r="M149" s="224" t="s">
        <v>1</v>
      </c>
      <c r="N149" s="225" t="s">
        <v>38</v>
      </c>
      <c r="O149" s="226">
        <v>0.086999999999999994</v>
      </c>
      <c r="P149" s="226">
        <f>O149*H149</f>
        <v>2.471409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7272.1899999999996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7272.1899999999996</v>
      </c>
      <c r="BL149" s="14" t="s">
        <v>288</v>
      </c>
      <c r="BM149" s="228" t="s">
        <v>442</v>
      </c>
    </row>
    <row r="150" s="2" customFormat="1" ht="33" customHeight="1">
      <c r="A150" s="29"/>
      <c r="B150" s="30"/>
      <c r="C150" s="217" t="s">
        <v>338</v>
      </c>
      <c r="D150" s="217" t="s">
        <v>284</v>
      </c>
      <c r="E150" s="218" t="s">
        <v>444</v>
      </c>
      <c r="F150" s="219" t="s">
        <v>445</v>
      </c>
      <c r="G150" s="220" t="s">
        <v>356</v>
      </c>
      <c r="H150" s="221">
        <v>284.06999999999999</v>
      </c>
      <c r="I150" s="222">
        <v>19.399999999999999</v>
      </c>
      <c r="J150" s="222">
        <f>ROUND(I150*H150,2)</f>
        <v>5510.96</v>
      </c>
      <c r="K150" s="223"/>
      <c r="L150" s="35"/>
      <c r="M150" s="224" t="s">
        <v>1</v>
      </c>
      <c r="N150" s="225" t="s">
        <v>38</v>
      </c>
      <c r="O150" s="226">
        <v>0.0050000000000000001</v>
      </c>
      <c r="P150" s="226">
        <f>O150*H150</f>
        <v>1.42035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5510.96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5510.96</v>
      </c>
      <c r="BL150" s="14" t="s">
        <v>288</v>
      </c>
      <c r="BM150" s="228" t="s">
        <v>446</v>
      </c>
    </row>
    <row r="151" s="2" customFormat="1" ht="33" customHeight="1">
      <c r="A151" s="29"/>
      <c r="B151" s="30"/>
      <c r="C151" s="217" t="s">
        <v>8</v>
      </c>
      <c r="D151" s="217" t="s">
        <v>284</v>
      </c>
      <c r="E151" s="218" t="s">
        <v>448</v>
      </c>
      <c r="F151" s="219" t="s">
        <v>449</v>
      </c>
      <c r="G151" s="220" t="s">
        <v>356</v>
      </c>
      <c r="H151" s="221">
        <v>16.902999999999999</v>
      </c>
      <c r="I151" s="222">
        <v>296</v>
      </c>
      <c r="J151" s="222">
        <f>ROUND(I151*H151,2)</f>
        <v>5003.29</v>
      </c>
      <c r="K151" s="223"/>
      <c r="L151" s="35"/>
      <c r="M151" s="224" t="s">
        <v>1</v>
      </c>
      <c r="N151" s="225" t="s">
        <v>38</v>
      </c>
      <c r="O151" s="226">
        <v>0.099000000000000005</v>
      </c>
      <c r="P151" s="226">
        <f>O151*H151</f>
        <v>1.673397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5003.29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5003.29</v>
      </c>
      <c r="BL151" s="14" t="s">
        <v>288</v>
      </c>
      <c r="BM151" s="228" t="s">
        <v>450</v>
      </c>
    </row>
    <row r="152" s="2" customFormat="1" ht="33" customHeight="1">
      <c r="A152" s="29"/>
      <c r="B152" s="30"/>
      <c r="C152" s="217" t="s">
        <v>345</v>
      </c>
      <c r="D152" s="217" t="s">
        <v>284</v>
      </c>
      <c r="E152" s="218" t="s">
        <v>452</v>
      </c>
      <c r="F152" s="219" t="s">
        <v>453</v>
      </c>
      <c r="G152" s="220" t="s">
        <v>356</v>
      </c>
      <c r="H152" s="221">
        <v>169.03</v>
      </c>
      <c r="I152" s="222">
        <v>22.800000000000001</v>
      </c>
      <c r="J152" s="222">
        <f>ROUND(I152*H152,2)</f>
        <v>3853.8800000000001</v>
      </c>
      <c r="K152" s="223"/>
      <c r="L152" s="35"/>
      <c r="M152" s="224" t="s">
        <v>1</v>
      </c>
      <c r="N152" s="225" t="s">
        <v>38</v>
      </c>
      <c r="O152" s="226">
        <v>0.0060000000000000001</v>
      </c>
      <c r="P152" s="226">
        <f>O152*H152</f>
        <v>1.0141800000000001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3853.8800000000001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3853.8800000000001</v>
      </c>
      <c r="BL152" s="14" t="s">
        <v>288</v>
      </c>
      <c r="BM152" s="228" t="s">
        <v>454</v>
      </c>
    </row>
    <row r="153" s="2" customFormat="1" ht="33" customHeight="1">
      <c r="A153" s="29"/>
      <c r="B153" s="30"/>
      <c r="C153" s="217" t="s">
        <v>349</v>
      </c>
      <c r="D153" s="217" t="s">
        <v>284</v>
      </c>
      <c r="E153" s="218" t="s">
        <v>464</v>
      </c>
      <c r="F153" s="219" t="s">
        <v>465</v>
      </c>
      <c r="G153" s="220" t="s">
        <v>429</v>
      </c>
      <c r="H153" s="221">
        <v>77.027000000000001</v>
      </c>
      <c r="I153" s="222">
        <v>253</v>
      </c>
      <c r="J153" s="222">
        <f>ROUND(I153*H153,2)</f>
        <v>19487.830000000002</v>
      </c>
      <c r="K153" s="223"/>
      <c r="L153" s="35"/>
      <c r="M153" s="224" t="s">
        <v>1</v>
      </c>
      <c r="N153" s="225" t="s">
        <v>38</v>
      </c>
      <c r="O153" s="226">
        <v>0</v>
      </c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19487.830000000002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19487.830000000002</v>
      </c>
      <c r="BL153" s="14" t="s">
        <v>288</v>
      </c>
      <c r="BM153" s="228" t="s">
        <v>466</v>
      </c>
    </row>
    <row r="154" s="2" customFormat="1" ht="21.75" customHeight="1">
      <c r="A154" s="29"/>
      <c r="B154" s="30"/>
      <c r="C154" s="217" t="s">
        <v>353</v>
      </c>
      <c r="D154" s="217" t="s">
        <v>284</v>
      </c>
      <c r="E154" s="218" t="s">
        <v>472</v>
      </c>
      <c r="F154" s="219" t="s">
        <v>473</v>
      </c>
      <c r="G154" s="220" t="s">
        <v>287</v>
      </c>
      <c r="H154" s="221">
        <v>53.100000000000001</v>
      </c>
      <c r="I154" s="222">
        <v>21.800000000000001</v>
      </c>
      <c r="J154" s="222">
        <f>ROUND(I154*H154,2)</f>
        <v>1157.5799999999999</v>
      </c>
      <c r="K154" s="223"/>
      <c r="L154" s="35"/>
      <c r="M154" s="224" t="s">
        <v>1</v>
      </c>
      <c r="N154" s="225" t="s">
        <v>38</v>
      </c>
      <c r="O154" s="226">
        <v>0.025000000000000001</v>
      </c>
      <c r="P154" s="226">
        <f>O154*H154</f>
        <v>1.3275000000000001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1157.5799999999999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1157.5799999999999</v>
      </c>
      <c r="BL154" s="14" t="s">
        <v>288</v>
      </c>
      <c r="BM154" s="228" t="s">
        <v>784</v>
      </c>
    </row>
    <row r="155" s="12" customFormat="1" ht="22.8" customHeight="1">
      <c r="A155" s="12"/>
      <c r="B155" s="202"/>
      <c r="C155" s="203"/>
      <c r="D155" s="204" t="s">
        <v>72</v>
      </c>
      <c r="E155" s="215" t="s">
        <v>155</v>
      </c>
      <c r="F155" s="215" t="s">
        <v>497</v>
      </c>
      <c r="G155" s="203"/>
      <c r="H155" s="203"/>
      <c r="I155" s="203"/>
      <c r="J155" s="216">
        <f>BK155</f>
        <v>1327.78</v>
      </c>
      <c r="K155" s="203"/>
      <c r="L155" s="207"/>
      <c r="M155" s="208"/>
      <c r="N155" s="209"/>
      <c r="O155" s="209"/>
      <c r="P155" s="210">
        <f>P156</f>
        <v>2.7186000000000003</v>
      </c>
      <c r="Q155" s="209"/>
      <c r="R155" s="210">
        <f>R156</f>
        <v>0</v>
      </c>
      <c r="S155" s="209"/>
      <c r="T155" s="211">
        <f>T156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2" t="s">
        <v>80</v>
      </c>
      <c r="AT155" s="213" t="s">
        <v>72</v>
      </c>
      <c r="AU155" s="213" t="s">
        <v>80</v>
      </c>
      <c r="AY155" s="212" t="s">
        <v>282</v>
      </c>
      <c r="BK155" s="214">
        <f>BK156</f>
        <v>1327.78</v>
      </c>
    </row>
    <row r="156" s="2" customFormat="1" ht="16.5" customHeight="1">
      <c r="A156" s="29"/>
      <c r="B156" s="30"/>
      <c r="C156" s="217" t="s">
        <v>358</v>
      </c>
      <c r="D156" s="217" t="s">
        <v>284</v>
      </c>
      <c r="E156" s="218" t="s">
        <v>512</v>
      </c>
      <c r="F156" s="219" t="s">
        <v>513</v>
      </c>
      <c r="G156" s="220" t="s">
        <v>322</v>
      </c>
      <c r="H156" s="221">
        <v>39.399999999999999</v>
      </c>
      <c r="I156" s="222">
        <v>33.700000000000003</v>
      </c>
      <c r="J156" s="222">
        <f>ROUND(I156*H156,2)</f>
        <v>1327.78</v>
      </c>
      <c r="K156" s="223"/>
      <c r="L156" s="35"/>
      <c r="M156" s="224" t="s">
        <v>1</v>
      </c>
      <c r="N156" s="225" t="s">
        <v>38</v>
      </c>
      <c r="O156" s="226">
        <v>0.069000000000000006</v>
      </c>
      <c r="P156" s="226">
        <f>O156*H156</f>
        <v>2.7186000000000003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1327.78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1327.78</v>
      </c>
      <c r="BL156" s="14" t="s">
        <v>288</v>
      </c>
      <c r="BM156" s="228" t="s">
        <v>514</v>
      </c>
    </row>
    <row r="157" s="12" customFormat="1" ht="22.8" customHeight="1">
      <c r="A157" s="12"/>
      <c r="B157" s="202"/>
      <c r="C157" s="203"/>
      <c r="D157" s="204" t="s">
        <v>72</v>
      </c>
      <c r="E157" s="215" t="s">
        <v>288</v>
      </c>
      <c r="F157" s="215" t="s">
        <v>519</v>
      </c>
      <c r="G157" s="203"/>
      <c r="H157" s="203"/>
      <c r="I157" s="203"/>
      <c r="J157" s="216">
        <f>BK157</f>
        <v>11831.82</v>
      </c>
      <c r="K157" s="203"/>
      <c r="L157" s="207"/>
      <c r="M157" s="208"/>
      <c r="N157" s="209"/>
      <c r="O157" s="209"/>
      <c r="P157" s="210">
        <f>SUM(P158:P166)</f>
        <v>12.266550000000001</v>
      </c>
      <c r="Q157" s="209"/>
      <c r="R157" s="210">
        <f>SUM(R158:R166)</f>
        <v>2.3522560000000001</v>
      </c>
      <c r="S157" s="209"/>
      <c r="T157" s="211">
        <f>SUM(T158:T166)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2" t="s">
        <v>80</v>
      </c>
      <c r="AT157" s="213" t="s">
        <v>72</v>
      </c>
      <c r="AU157" s="213" t="s">
        <v>80</v>
      </c>
      <c r="AY157" s="212" t="s">
        <v>282</v>
      </c>
      <c r="BK157" s="214">
        <f>SUM(BK158:BK166)</f>
        <v>11831.82</v>
      </c>
    </row>
    <row r="158" s="2" customFormat="1" ht="33" customHeight="1">
      <c r="A158" s="29"/>
      <c r="B158" s="30"/>
      <c r="C158" s="217" t="s">
        <v>362</v>
      </c>
      <c r="D158" s="217" t="s">
        <v>284</v>
      </c>
      <c r="E158" s="218" t="s">
        <v>521</v>
      </c>
      <c r="F158" s="219" t="s">
        <v>522</v>
      </c>
      <c r="G158" s="220" t="s">
        <v>356</v>
      </c>
      <c r="H158" s="221">
        <v>5.3099999999999996</v>
      </c>
      <c r="I158" s="222">
        <v>1070</v>
      </c>
      <c r="J158" s="222">
        <f>ROUND(I158*H158,2)</f>
        <v>5681.6999999999998</v>
      </c>
      <c r="K158" s="223"/>
      <c r="L158" s="35"/>
      <c r="M158" s="224" t="s">
        <v>1</v>
      </c>
      <c r="N158" s="225" t="s">
        <v>38</v>
      </c>
      <c r="O158" s="226">
        <v>1.317</v>
      </c>
      <c r="P158" s="226">
        <f>O158*H158</f>
        <v>6.993269999999999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5681.6999999999998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5681.6999999999998</v>
      </c>
      <c r="BL158" s="14" t="s">
        <v>288</v>
      </c>
      <c r="BM158" s="228" t="s">
        <v>523</v>
      </c>
    </row>
    <row r="159" s="2" customFormat="1" ht="21.75" customHeight="1">
      <c r="A159" s="29"/>
      <c r="B159" s="30"/>
      <c r="C159" s="217" t="s">
        <v>7</v>
      </c>
      <c r="D159" s="217" t="s">
        <v>284</v>
      </c>
      <c r="E159" s="218" t="s">
        <v>525</v>
      </c>
      <c r="F159" s="219" t="s">
        <v>526</v>
      </c>
      <c r="G159" s="220" t="s">
        <v>501</v>
      </c>
      <c r="H159" s="221">
        <v>3</v>
      </c>
      <c r="I159" s="222">
        <v>144</v>
      </c>
      <c r="J159" s="222">
        <f>ROUND(I159*H159,2)</f>
        <v>432</v>
      </c>
      <c r="K159" s="223"/>
      <c r="L159" s="35"/>
      <c r="M159" s="224" t="s">
        <v>1</v>
      </c>
      <c r="N159" s="225" t="s">
        <v>38</v>
      </c>
      <c r="O159" s="226">
        <v>0.28000000000000003</v>
      </c>
      <c r="P159" s="226">
        <f>O159*H159</f>
        <v>0.84000000000000008</v>
      </c>
      <c r="Q159" s="226">
        <v>0.0066</v>
      </c>
      <c r="R159" s="226">
        <f>Q159*H159</f>
        <v>0.019799999999999998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432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432</v>
      </c>
      <c r="BL159" s="14" t="s">
        <v>288</v>
      </c>
      <c r="BM159" s="228" t="s">
        <v>527</v>
      </c>
    </row>
    <row r="160" s="2" customFormat="1" ht="21.75" customHeight="1">
      <c r="A160" s="29"/>
      <c r="B160" s="30"/>
      <c r="C160" s="217" t="s">
        <v>369</v>
      </c>
      <c r="D160" s="217" t="s">
        <v>284</v>
      </c>
      <c r="E160" s="218" t="s">
        <v>529</v>
      </c>
      <c r="F160" s="219" t="s">
        <v>530</v>
      </c>
      <c r="G160" s="220" t="s">
        <v>501</v>
      </c>
      <c r="H160" s="221">
        <v>1</v>
      </c>
      <c r="I160" s="222">
        <v>230</v>
      </c>
      <c r="J160" s="222">
        <f>ROUND(I160*H160,2)</f>
        <v>230</v>
      </c>
      <c r="K160" s="223"/>
      <c r="L160" s="35"/>
      <c r="M160" s="224" t="s">
        <v>1</v>
      </c>
      <c r="N160" s="225" t="s">
        <v>38</v>
      </c>
      <c r="O160" s="226">
        <v>0.56000000000000005</v>
      </c>
      <c r="P160" s="226">
        <f>O160*H160</f>
        <v>0.56000000000000005</v>
      </c>
      <c r="Q160" s="226">
        <v>0.0066</v>
      </c>
      <c r="R160" s="226">
        <f>Q160*H160</f>
        <v>0.0066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230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230</v>
      </c>
      <c r="BL160" s="14" t="s">
        <v>288</v>
      </c>
      <c r="BM160" s="228" t="s">
        <v>3321</v>
      </c>
    </row>
    <row r="161" s="2" customFormat="1" ht="21.75" customHeight="1">
      <c r="A161" s="29"/>
      <c r="B161" s="30"/>
      <c r="C161" s="230" t="s">
        <v>373</v>
      </c>
      <c r="D161" s="230" t="s">
        <v>378</v>
      </c>
      <c r="E161" s="231" t="s">
        <v>541</v>
      </c>
      <c r="F161" s="232" t="s">
        <v>542</v>
      </c>
      <c r="G161" s="233" t="s">
        <v>501</v>
      </c>
      <c r="H161" s="234">
        <v>1</v>
      </c>
      <c r="I161" s="235">
        <v>309</v>
      </c>
      <c r="J161" s="235">
        <f>ROUND(I161*H161,2)</f>
        <v>309</v>
      </c>
      <c r="K161" s="236"/>
      <c r="L161" s="237"/>
      <c r="M161" s="238" t="s">
        <v>1</v>
      </c>
      <c r="N161" s="239" t="s">
        <v>38</v>
      </c>
      <c r="O161" s="226">
        <v>0</v>
      </c>
      <c r="P161" s="226">
        <f>O161*H161</f>
        <v>0</v>
      </c>
      <c r="Q161" s="226">
        <v>0.050999999999999997</v>
      </c>
      <c r="R161" s="226">
        <f>Q161*H161</f>
        <v>0.050999999999999997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311</v>
      </c>
      <c r="AT161" s="228" t="s">
        <v>378</v>
      </c>
      <c r="AU161" s="228" t="s">
        <v>82</v>
      </c>
      <c r="AY161" s="14" t="s">
        <v>282</v>
      </c>
      <c r="BE161" s="229">
        <f>IF(N161="základní",J161,0)</f>
        <v>309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309</v>
      </c>
      <c r="BL161" s="14" t="s">
        <v>288</v>
      </c>
      <c r="BM161" s="228" t="s">
        <v>543</v>
      </c>
    </row>
    <row r="162" s="2" customFormat="1" ht="21.75" customHeight="1">
      <c r="A162" s="29"/>
      <c r="B162" s="30"/>
      <c r="C162" s="230" t="s">
        <v>377</v>
      </c>
      <c r="D162" s="230" t="s">
        <v>378</v>
      </c>
      <c r="E162" s="231" t="s">
        <v>785</v>
      </c>
      <c r="F162" s="232" t="s">
        <v>786</v>
      </c>
      <c r="G162" s="233" t="s">
        <v>501</v>
      </c>
      <c r="H162" s="234">
        <v>2</v>
      </c>
      <c r="I162" s="235">
        <v>332</v>
      </c>
      <c r="J162" s="235">
        <f>ROUND(I162*H162,2)</f>
        <v>664</v>
      </c>
      <c r="K162" s="236"/>
      <c r="L162" s="237"/>
      <c r="M162" s="238" t="s">
        <v>1</v>
      </c>
      <c r="N162" s="239" t="s">
        <v>38</v>
      </c>
      <c r="O162" s="226">
        <v>0</v>
      </c>
      <c r="P162" s="226">
        <f>O162*H162</f>
        <v>0</v>
      </c>
      <c r="Q162" s="226">
        <v>0.068000000000000005</v>
      </c>
      <c r="R162" s="226">
        <f>Q162*H162</f>
        <v>0.13600000000000001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311</v>
      </c>
      <c r="AT162" s="228" t="s">
        <v>378</v>
      </c>
      <c r="AU162" s="228" t="s">
        <v>82</v>
      </c>
      <c r="AY162" s="14" t="s">
        <v>282</v>
      </c>
      <c r="BE162" s="229">
        <f>IF(N162="základní",J162,0)</f>
        <v>664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664</v>
      </c>
      <c r="BL162" s="14" t="s">
        <v>288</v>
      </c>
      <c r="BM162" s="228" t="s">
        <v>787</v>
      </c>
    </row>
    <row r="163" s="2" customFormat="1" ht="21.75" customHeight="1">
      <c r="A163" s="29"/>
      <c r="B163" s="30"/>
      <c r="C163" s="230" t="s">
        <v>382</v>
      </c>
      <c r="D163" s="230" t="s">
        <v>378</v>
      </c>
      <c r="E163" s="231" t="s">
        <v>545</v>
      </c>
      <c r="F163" s="232" t="s">
        <v>546</v>
      </c>
      <c r="G163" s="233" t="s">
        <v>501</v>
      </c>
      <c r="H163" s="234">
        <v>1</v>
      </c>
      <c r="I163" s="235">
        <v>374</v>
      </c>
      <c r="J163" s="235">
        <f>ROUND(I163*H163,2)</f>
        <v>374</v>
      </c>
      <c r="K163" s="236"/>
      <c r="L163" s="237"/>
      <c r="M163" s="238" t="s">
        <v>1</v>
      </c>
      <c r="N163" s="239" t="s">
        <v>38</v>
      </c>
      <c r="O163" s="226">
        <v>0</v>
      </c>
      <c r="P163" s="226">
        <f>O163*H163</f>
        <v>0</v>
      </c>
      <c r="Q163" s="226">
        <v>0.081000000000000003</v>
      </c>
      <c r="R163" s="226">
        <f>Q163*H163</f>
        <v>0.081000000000000003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311</v>
      </c>
      <c r="AT163" s="228" t="s">
        <v>378</v>
      </c>
      <c r="AU163" s="228" t="s">
        <v>82</v>
      </c>
      <c r="AY163" s="14" t="s">
        <v>282</v>
      </c>
      <c r="BE163" s="229">
        <f>IF(N163="základní",J163,0)</f>
        <v>374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374</v>
      </c>
      <c r="BL163" s="14" t="s">
        <v>288</v>
      </c>
      <c r="BM163" s="228" t="s">
        <v>3322</v>
      </c>
    </row>
    <row r="164" s="2" customFormat="1" ht="21.75" customHeight="1">
      <c r="A164" s="29"/>
      <c r="B164" s="30"/>
      <c r="C164" s="217" t="s">
        <v>386</v>
      </c>
      <c r="D164" s="217" t="s">
        <v>284</v>
      </c>
      <c r="E164" s="218" t="s">
        <v>549</v>
      </c>
      <c r="F164" s="219" t="s">
        <v>550</v>
      </c>
      <c r="G164" s="220" t="s">
        <v>356</v>
      </c>
      <c r="H164" s="221">
        <v>0.51200000000000001</v>
      </c>
      <c r="I164" s="222">
        <v>2910</v>
      </c>
      <c r="J164" s="222">
        <f>ROUND(I164*H164,2)</f>
        <v>1489.9200000000001</v>
      </c>
      <c r="K164" s="223"/>
      <c r="L164" s="35"/>
      <c r="M164" s="224" t="s">
        <v>1</v>
      </c>
      <c r="N164" s="225" t="s">
        <v>38</v>
      </c>
      <c r="O164" s="226">
        <v>1.4650000000000001</v>
      </c>
      <c r="P164" s="226">
        <f>O164*H164</f>
        <v>0.75008000000000008</v>
      </c>
      <c r="Q164" s="226">
        <v>2.234</v>
      </c>
      <c r="R164" s="226">
        <f>Q164*H164</f>
        <v>1.1438079999999999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1489.9200000000001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1489.9200000000001</v>
      </c>
      <c r="BL164" s="14" t="s">
        <v>288</v>
      </c>
      <c r="BM164" s="228" t="s">
        <v>3323</v>
      </c>
    </row>
    <row r="165" s="2" customFormat="1" ht="21.75" customHeight="1">
      <c r="A165" s="29"/>
      <c r="B165" s="30"/>
      <c r="C165" s="217" t="s">
        <v>390</v>
      </c>
      <c r="D165" s="217" t="s">
        <v>284</v>
      </c>
      <c r="E165" s="218" t="s">
        <v>1128</v>
      </c>
      <c r="F165" s="219" t="s">
        <v>1129</v>
      </c>
      <c r="G165" s="220" t="s">
        <v>356</v>
      </c>
      <c r="H165" s="221">
        <v>0.40000000000000002</v>
      </c>
      <c r="I165" s="222">
        <v>2820</v>
      </c>
      <c r="J165" s="222">
        <f>ROUND(I165*H165,2)</f>
        <v>1128</v>
      </c>
      <c r="K165" s="223"/>
      <c r="L165" s="35"/>
      <c r="M165" s="224" t="s">
        <v>1</v>
      </c>
      <c r="N165" s="225" t="s">
        <v>38</v>
      </c>
      <c r="O165" s="226">
        <v>1.208</v>
      </c>
      <c r="P165" s="226">
        <f>O165*H165</f>
        <v>0.48320000000000002</v>
      </c>
      <c r="Q165" s="226">
        <v>2.234</v>
      </c>
      <c r="R165" s="226">
        <f>Q165*H165</f>
        <v>0.89360000000000006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1128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1128</v>
      </c>
      <c r="BL165" s="14" t="s">
        <v>288</v>
      </c>
      <c r="BM165" s="228" t="s">
        <v>3324</v>
      </c>
    </row>
    <row r="166" s="2" customFormat="1" ht="16.5" customHeight="1">
      <c r="A166" s="29"/>
      <c r="B166" s="30"/>
      <c r="C166" s="217" t="s">
        <v>394</v>
      </c>
      <c r="D166" s="217" t="s">
        <v>284</v>
      </c>
      <c r="E166" s="218" t="s">
        <v>1131</v>
      </c>
      <c r="F166" s="219" t="s">
        <v>1132</v>
      </c>
      <c r="G166" s="220" t="s">
        <v>287</v>
      </c>
      <c r="H166" s="221">
        <v>3.2000000000000002</v>
      </c>
      <c r="I166" s="222">
        <v>476</v>
      </c>
      <c r="J166" s="222">
        <f>ROUND(I166*H166,2)</f>
        <v>1523.2000000000001</v>
      </c>
      <c r="K166" s="223"/>
      <c r="L166" s="35"/>
      <c r="M166" s="224" t="s">
        <v>1</v>
      </c>
      <c r="N166" s="225" t="s">
        <v>38</v>
      </c>
      <c r="O166" s="226">
        <v>0.82499999999999996</v>
      </c>
      <c r="P166" s="226">
        <f>O166*H166</f>
        <v>2.6400000000000001</v>
      </c>
      <c r="Q166" s="226">
        <v>0.0063899999999999998</v>
      </c>
      <c r="R166" s="226">
        <f>Q166*H166</f>
        <v>0.020448000000000001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1523.2000000000001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1523.2000000000001</v>
      </c>
      <c r="BL166" s="14" t="s">
        <v>288</v>
      </c>
      <c r="BM166" s="228" t="s">
        <v>3325</v>
      </c>
    </row>
    <row r="167" s="12" customFormat="1" ht="22.8" customHeight="1">
      <c r="A167" s="12"/>
      <c r="B167" s="202"/>
      <c r="C167" s="203"/>
      <c r="D167" s="204" t="s">
        <v>72</v>
      </c>
      <c r="E167" s="215" t="s">
        <v>311</v>
      </c>
      <c r="F167" s="215" t="s">
        <v>597</v>
      </c>
      <c r="G167" s="203"/>
      <c r="H167" s="203"/>
      <c r="I167" s="203"/>
      <c r="J167" s="216">
        <f>BK167</f>
        <v>132800.64999999999</v>
      </c>
      <c r="K167" s="203"/>
      <c r="L167" s="207"/>
      <c r="M167" s="208"/>
      <c r="N167" s="209"/>
      <c r="O167" s="209"/>
      <c r="P167" s="210">
        <f>SUM(P168:P204)</f>
        <v>110.00599999999999</v>
      </c>
      <c r="Q167" s="209"/>
      <c r="R167" s="210">
        <f>SUM(R168:R204)</f>
        <v>11.24776645</v>
      </c>
      <c r="S167" s="209"/>
      <c r="T167" s="211">
        <f>SUM(T168:T204)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2" t="s">
        <v>80</v>
      </c>
      <c r="AT167" s="213" t="s">
        <v>72</v>
      </c>
      <c r="AU167" s="213" t="s">
        <v>80</v>
      </c>
      <c r="AY167" s="212" t="s">
        <v>282</v>
      </c>
      <c r="BK167" s="214">
        <f>SUM(BK168:BK204)</f>
        <v>132800.64999999999</v>
      </c>
    </row>
    <row r="168" s="2" customFormat="1" ht="33" customHeight="1">
      <c r="A168" s="29"/>
      <c r="B168" s="30"/>
      <c r="C168" s="217" t="s">
        <v>398</v>
      </c>
      <c r="D168" s="217" t="s">
        <v>284</v>
      </c>
      <c r="E168" s="218" t="s">
        <v>1210</v>
      </c>
      <c r="F168" s="219" t="s">
        <v>1211</v>
      </c>
      <c r="G168" s="220" t="s">
        <v>322</v>
      </c>
      <c r="H168" s="221">
        <v>26.199999999999999</v>
      </c>
      <c r="I168" s="222">
        <v>126</v>
      </c>
      <c r="J168" s="222">
        <f>ROUND(I168*H168,2)</f>
        <v>3301.1999999999998</v>
      </c>
      <c r="K168" s="223"/>
      <c r="L168" s="35"/>
      <c r="M168" s="224" t="s">
        <v>1</v>
      </c>
      <c r="N168" s="225" t="s">
        <v>38</v>
      </c>
      <c r="O168" s="226">
        <v>0.313</v>
      </c>
      <c r="P168" s="226">
        <f>O168*H168</f>
        <v>8.2005999999999997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3301.1999999999998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3301.1999999999998</v>
      </c>
      <c r="BL168" s="14" t="s">
        <v>288</v>
      </c>
      <c r="BM168" s="228" t="s">
        <v>3326</v>
      </c>
    </row>
    <row r="169" s="2" customFormat="1" ht="21.75" customHeight="1">
      <c r="A169" s="29"/>
      <c r="B169" s="30"/>
      <c r="C169" s="230" t="s">
        <v>402</v>
      </c>
      <c r="D169" s="230" t="s">
        <v>378</v>
      </c>
      <c r="E169" s="231" t="s">
        <v>1222</v>
      </c>
      <c r="F169" s="232" t="s">
        <v>1223</v>
      </c>
      <c r="G169" s="233" t="s">
        <v>322</v>
      </c>
      <c r="H169" s="234">
        <v>26.855</v>
      </c>
      <c r="I169" s="235">
        <v>226</v>
      </c>
      <c r="J169" s="235">
        <f>ROUND(I169*H169,2)</f>
        <v>6069.2299999999996</v>
      </c>
      <c r="K169" s="236"/>
      <c r="L169" s="237"/>
      <c r="M169" s="238" t="s">
        <v>1</v>
      </c>
      <c r="N169" s="239" t="s">
        <v>38</v>
      </c>
      <c r="O169" s="226">
        <v>0</v>
      </c>
      <c r="P169" s="226">
        <f>O169*H169</f>
        <v>0</v>
      </c>
      <c r="Q169" s="226">
        <v>0.0021199999999999999</v>
      </c>
      <c r="R169" s="226">
        <f>Q169*H169</f>
        <v>0.0569326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311</v>
      </c>
      <c r="AT169" s="228" t="s">
        <v>378</v>
      </c>
      <c r="AU169" s="228" t="s">
        <v>82</v>
      </c>
      <c r="AY169" s="14" t="s">
        <v>282</v>
      </c>
      <c r="BE169" s="229">
        <f>IF(N169="základní",J169,0)</f>
        <v>6069.2299999999996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6069.2299999999996</v>
      </c>
      <c r="BL169" s="14" t="s">
        <v>288</v>
      </c>
      <c r="BM169" s="228" t="s">
        <v>3327</v>
      </c>
    </row>
    <row r="170" s="2" customFormat="1" ht="33" customHeight="1">
      <c r="A170" s="29"/>
      <c r="B170" s="30"/>
      <c r="C170" s="217" t="s">
        <v>406</v>
      </c>
      <c r="D170" s="217" t="s">
        <v>284</v>
      </c>
      <c r="E170" s="218" t="s">
        <v>1610</v>
      </c>
      <c r="F170" s="219" t="s">
        <v>1611</v>
      </c>
      <c r="G170" s="220" t="s">
        <v>322</v>
      </c>
      <c r="H170" s="221">
        <v>39.399999999999999</v>
      </c>
      <c r="I170" s="222">
        <v>141</v>
      </c>
      <c r="J170" s="222">
        <f>ROUND(I170*H170,2)</f>
        <v>5555.3999999999996</v>
      </c>
      <c r="K170" s="223"/>
      <c r="L170" s="35"/>
      <c r="M170" s="224" t="s">
        <v>1</v>
      </c>
      <c r="N170" s="225" t="s">
        <v>38</v>
      </c>
      <c r="O170" s="226">
        <v>0.29199999999999998</v>
      </c>
      <c r="P170" s="226">
        <f>O170*H170</f>
        <v>11.5048</v>
      </c>
      <c r="Q170" s="226">
        <v>1.0000000000000001E-05</v>
      </c>
      <c r="R170" s="226">
        <f>Q170*H170</f>
        <v>0.00039400000000000004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5555.3999999999996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5555.3999999999996</v>
      </c>
      <c r="BL170" s="14" t="s">
        <v>288</v>
      </c>
      <c r="BM170" s="228" t="s">
        <v>3328</v>
      </c>
    </row>
    <row r="171" s="2" customFormat="1" ht="16.5" customHeight="1">
      <c r="A171" s="29"/>
      <c r="B171" s="30"/>
      <c r="C171" s="230" t="s">
        <v>410</v>
      </c>
      <c r="D171" s="230" t="s">
        <v>378</v>
      </c>
      <c r="E171" s="231" t="s">
        <v>1613</v>
      </c>
      <c r="F171" s="232" t="s">
        <v>1614</v>
      </c>
      <c r="G171" s="233" t="s">
        <v>322</v>
      </c>
      <c r="H171" s="234">
        <v>40.384999999999998</v>
      </c>
      <c r="I171" s="235">
        <v>368</v>
      </c>
      <c r="J171" s="235">
        <f>ROUND(I171*H171,2)</f>
        <v>14861.68</v>
      </c>
      <c r="K171" s="236"/>
      <c r="L171" s="237"/>
      <c r="M171" s="238" t="s">
        <v>1</v>
      </c>
      <c r="N171" s="239" t="s">
        <v>38</v>
      </c>
      <c r="O171" s="226">
        <v>0</v>
      </c>
      <c r="P171" s="226">
        <f>O171*H171</f>
        <v>0</v>
      </c>
      <c r="Q171" s="226">
        <v>0.0024099999999999998</v>
      </c>
      <c r="R171" s="226">
        <f>Q171*H171</f>
        <v>0.097327849999999994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311</v>
      </c>
      <c r="AT171" s="228" t="s">
        <v>378</v>
      </c>
      <c r="AU171" s="228" t="s">
        <v>82</v>
      </c>
      <c r="AY171" s="14" t="s">
        <v>282</v>
      </c>
      <c r="BE171" s="229">
        <f>IF(N171="základní",J171,0)</f>
        <v>14861.68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14861.68</v>
      </c>
      <c r="BL171" s="14" t="s">
        <v>288</v>
      </c>
      <c r="BM171" s="228" t="s">
        <v>3329</v>
      </c>
    </row>
    <row r="172" s="2" customFormat="1" ht="21.75" customHeight="1">
      <c r="A172" s="29"/>
      <c r="B172" s="30"/>
      <c r="C172" s="217" t="s">
        <v>414</v>
      </c>
      <c r="D172" s="217" t="s">
        <v>284</v>
      </c>
      <c r="E172" s="218" t="s">
        <v>1237</v>
      </c>
      <c r="F172" s="219" t="s">
        <v>1238</v>
      </c>
      <c r="G172" s="220" t="s">
        <v>501</v>
      </c>
      <c r="H172" s="221">
        <v>8</v>
      </c>
      <c r="I172" s="222">
        <v>272</v>
      </c>
      <c r="J172" s="222">
        <f>ROUND(I172*H172,2)</f>
        <v>2176</v>
      </c>
      <c r="K172" s="223"/>
      <c r="L172" s="35"/>
      <c r="M172" s="224" t="s">
        <v>1</v>
      </c>
      <c r="N172" s="225" t="s">
        <v>38</v>
      </c>
      <c r="O172" s="226">
        <v>0.625</v>
      </c>
      <c r="P172" s="226">
        <f>O172*H172</f>
        <v>5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2176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2176</v>
      </c>
      <c r="BL172" s="14" t="s">
        <v>288</v>
      </c>
      <c r="BM172" s="228" t="s">
        <v>3330</v>
      </c>
    </row>
    <row r="173" s="2" customFormat="1" ht="16.5" customHeight="1">
      <c r="A173" s="29"/>
      <c r="B173" s="30"/>
      <c r="C173" s="230" t="s">
        <v>418</v>
      </c>
      <c r="D173" s="230" t="s">
        <v>378</v>
      </c>
      <c r="E173" s="231" t="s">
        <v>1240</v>
      </c>
      <c r="F173" s="232" t="s">
        <v>1241</v>
      </c>
      <c r="G173" s="233" t="s">
        <v>501</v>
      </c>
      <c r="H173" s="234">
        <v>4</v>
      </c>
      <c r="I173" s="235">
        <v>282</v>
      </c>
      <c r="J173" s="235">
        <f>ROUND(I173*H173,2)</f>
        <v>1128</v>
      </c>
      <c r="K173" s="236"/>
      <c r="L173" s="237"/>
      <c r="M173" s="238" t="s">
        <v>1</v>
      </c>
      <c r="N173" s="239" t="s">
        <v>38</v>
      </c>
      <c r="O173" s="226">
        <v>0</v>
      </c>
      <c r="P173" s="226">
        <f>O173*H173</f>
        <v>0</v>
      </c>
      <c r="Q173" s="226">
        <v>0.00038999999999999999</v>
      </c>
      <c r="R173" s="226">
        <f>Q173*H173</f>
        <v>0.00156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311</v>
      </c>
      <c r="AT173" s="228" t="s">
        <v>378</v>
      </c>
      <c r="AU173" s="228" t="s">
        <v>82</v>
      </c>
      <c r="AY173" s="14" t="s">
        <v>282</v>
      </c>
      <c r="BE173" s="229">
        <f>IF(N173="základní",J173,0)</f>
        <v>1128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1128</v>
      </c>
      <c r="BL173" s="14" t="s">
        <v>288</v>
      </c>
      <c r="BM173" s="228" t="s">
        <v>3331</v>
      </c>
    </row>
    <row r="174" s="2" customFormat="1" ht="16.5" customHeight="1">
      <c r="A174" s="29"/>
      <c r="B174" s="30"/>
      <c r="C174" s="230" t="s">
        <v>422</v>
      </c>
      <c r="D174" s="230" t="s">
        <v>378</v>
      </c>
      <c r="E174" s="231" t="s">
        <v>3332</v>
      </c>
      <c r="F174" s="232" t="s">
        <v>3333</v>
      </c>
      <c r="G174" s="233" t="s">
        <v>501</v>
      </c>
      <c r="H174" s="234">
        <v>4</v>
      </c>
      <c r="I174" s="235">
        <v>262</v>
      </c>
      <c r="J174" s="235">
        <f>ROUND(I174*H174,2)</f>
        <v>1048</v>
      </c>
      <c r="K174" s="236"/>
      <c r="L174" s="237"/>
      <c r="M174" s="238" t="s">
        <v>1</v>
      </c>
      <c r="N174" s="239" t="s">
        <v>38</v>
      </c>
      <c r="O174" s="226">
        <v>0</v>
      </c>
      <c r="P174" s="226">
        <f>O174*H174</f>
        <v>0</v>
      </c>
      <c r="Q174" s="226">
        <v>0.00048000000000000001</v>
      </c>
      <c r="R174" s="226">
        <f>Q174*H174</f>
        <v>0.0019200000000000001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311</v>
      </c>
      <c r="AT174" s="228" t="s">
        <v>378</v>
      </c>
      <c r="AU174" s="228" t="s">
        <v>82</v>
      </c>
      <c r="AY174" s="14" t="s">
        <v>282</v>
      </c>
      <c r="BE174" s="229">
        <f>IF(N174="základní",J174,0)</f>
        <v>1048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1048</v>
      </c>
      <c r="BL174" s="14" t="s">
        <v>288</v>
      </c>
      <c r="BM174" s="228" t="s">
        <v>3334</v>
      </c>
    </row>
    <row r="175" s="2" customFormat="1" ht="21.75" customHeight="1">
      <c r="A175" s="29"/>
      <c r="B175" s="30"/>
      <c r="C175" s="230" t="s">
        <v>426</v>
      </c>
      <c r="D175" s="230" t="s">
        <v>378</v>
      </c>
      <c r="E175" s="231" t="s">
        <v>3335</v>
      </c>
      <c r="F175" s="232" t="s">
        <v>3336</v>
      </c>
      <c r="G175" s="233" t="s">
        <v>501</v>
      </c>
      <c r="H175" s="234">
        <v>4</v>
      </c>
      <c r="I175" s="235">
        <v>613</v>
      </c>
      <c r="J175" s="235">
        <f>ROUND(I175*H175,2)</f>
        <v>2452</v>
      </c>
      <c r="K175" s="236"/>
      <c r="L175" s="237"/>
      <c r="M175" s="238" t="s">
        <v>1</v>
      </c>
      <c r="N175" s="239" t="s">
        <v>38</v>
      </c>
      <c r="O175" s="226">
        <v>0</v>
      </c>
      <c r="P175" s="226">
        <f>O175*H175</f>
        <v>0</v>
      </c>
      <c r="Q175" s="226">
        <v>0.0035999999999999999</v>
      </c>
      <c r="R175" s="226">
        <f>Q175*H175</f>
        <v>0.0144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311</v>
      </c>
      <c r="AT175" s="228" t="s">
        <v>378</v>
      </c>
      <c r="AU175" s="228" t="s">
        <v>82</v>
      </c>
      <c r="AY175" s="14" t="s">
        <v>282</v>
      </c>
      <c r="BE175" s="229">
        <f>IF(N175="základní",J175,0)</f>
        <v>2452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2452</v>
      </c>
      <c r="BL175" s="14" t="s">
        <v>288</v>
      </c>
      <c r="BM175" s="228" t="s">
        <v>3337</v>
      </c>
    </row>
    <row r="176" s="2" customFormat="1" ht="21.75" customHeight="1">
      <c r="A176" s="29"/>
      <c r="B176" s="30"/>
      <c r="C176" s="217" t="s">
        <v>431</v>
      </c>
      <c r="D176" s="217" t="s">
        <v>284</v>
      </c>
      <c r="E176" s="218" t="s">
        <v>3338</v>
      </c>
      <c r="F176" s="219" t="s">
        <v>3339</v>
      </c>
      <c r="G176" s="220" t="s">
        <v>501</v>
      </c>
      <c r="H176" s="221">
        <v>4</v>
      </c>
      <c r="I176" s="222">
        <v>272</v>
      </c>
      <c r="J176" s="222">
        <f>ROUND(I176*H176,2)</f>
        <v>1088</v>
      </c>
      <c r="K176" s="223"/>
      <c r="L176" s="35"/>
      <c r="M176" s="224" t="s">
        <v>1</v>
      </c>
      <c r="N176" s="225" t="s">
        <v>38</v>
      </c>
      <c r="O176" s="226">
        <v>0.625</v>
      </c>
      <c r="P176" s="226">
        <f>O176*H176</f>
        <v>2.5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1088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1088</v>
      </c>
      <c r="BL176" s="14" t="s">
        <v>288</v>
      </c>
      <c r="BM176" s="228" t="s">
        <v>3340</v>
      </c>
    </row>
    <row r="177" s="2" customFormat="1" ht="16.5" customHeight="1">
      <c r="A177" s="29"/>
      <c r="B177" s="30"/>
      <c r="C177" s="230" t="s">
        <v>435</v>
      </c>
      <c r="D177" s="230" t="s">
        <v>378</v>
      </c>
      <c r="E177" s="231" t="s">
        <v>3341</v>
      </c>
      <c r="F177" s="232" t="s">
        <v>3342</v>
      </c>
      <c r="G177" s="233" t="s">
        <v>501</v>
      </c>
      <c r="H177" s="234">
        <v>4</v>
      </c>
      <c r="I177" s="235">
        <v>795</v>
      </c>
      <c r="J177" s="235">
        <f>ROUND(I177*H177,2)</f>
        <v>3180</v>
      </c>
      <c r="K177" s="236"/>
      <c r="L177" s="237"/>
      <c r="M177" s="238" t="s">
        <v>1</v>
      </c>
      <c r="N177" s="239" t="s">
        <v>38</v>
      </c>
      <c r="O177" s="226">
        <v>0</v>
      </c>
      <c r="P177" s="226">
        <f>O177*H177</f>
        <v>0</v>
      </c>
      <c r="Q177" s="226">
        <v>0.00084000000000000003</v>
      </c>
      <c r="R177" s="226">
        <f>Q177*H177</f>
        <v>0.0033600000000000001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311</v>
      </c>
      <c r="AT177" s="228" t="s">
        <v>378</v>
      </c>
      <c r="AU177" s="228" t="s">
        <v>82</v>
      </c>
      <c r="AY177" s="14" t="s">
        <v>282</v>
      </c>
      <c r="BE177" s="229">
        <f>IF(N177="základní",J177,0)</f>
        <v>3180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3180</v>
      </c>
      <c r="BL177" s="14" t="s">
        <v>288</v>
      </c>
      <c r="BM177" s="228" t="s">
        <v>3343</v>
      </c>
    </row>
    <row r="178" s="2" customFormat="1" ht="21.75" customHeight="1">
      <c r="A178" s="29"/>
      <c r="B178" s="30"/>
      <c r="C178" s="217" t="s">
        <v>439</v>
      </c>
      <c r="D178" s="217" t="s">
        <v>284</v>
      </c>
      <c r="E178" s="218" t="s">
        <v>1622</v>
      </c>
      <c r="F178" s="219" t="s">
        <v>1623</v>
      </c>
      <c r="G178" s="220" t="s">
        <v>501</v>
      </c>
      <c r="H178" s="221">
        <v>5</v>
      </c>
      <c r="I178" s="222">
        <v>226</v>
      </c>
      <c r="J178" s="222">
        <f>ROUND(I178*H178,2)</f>
        <v>1130</v>
      </c>
      <c r="K178" s="223"/>
      <c r="L178" s="35"/>
      <c r="M178" s="224" t="s">
        <v>1</v>
      </c>
      <c r="N178" s="225" t="s">
        <v>38</v>
      </c>
      <c r="O178" s="226">
        <v>0.68300000000000005</v>
      </c>
      <c r="P178" s="226">
        <f>O178*H178</f>
        <v>3.415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1130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1130</v>
      </c>
      <c r="BL178" s="14" t="s">
        <v>288</v>
      </c>
      <c r="BM178" s="228" t="s">
        <v>3344</v>
      </c>
    </row>
    <row r="179" s="2" customFormat="1" ht="16.5" customHeight="1">
      <c r="A179" s="29"/>
      <c r="B179" s="30"/>
      <c r="C179" s="230" t="s">
        <v>443</v>
      </c>
      <c r="D179" s="230" t="s">
        <v>378</v>
      </c>
      <c r="E179" s="231" t="s">
        <v>1625</v>
      </c>
      <c r="F179" s="232" t="s">
        <v>1626</v>
      </c>
      <c r="G179" s="233" t="s">
        <v>501</v>
      </c>
      <c r="H179" s="234">
        <v>2</v>
      </c>
      <c r="I179" s="235">
        <v>106</v>
      </c>
      <c r="J179" s="235">
        <f>ROUND(I179*H179,2)</f>
        <v>212</v>
      </c>
      <c r="K179" s="236"/>
      <c r="L179" s="237"/>
      <c r="M179" s="238" t="s">
        <v>1</v>
      </c>
      <c r="N179" s="239" t="s">
        <v>38</v>
      </c>
      <c r="O179" s="226">
        <v>0</v>
      </c>
      <c r="P179" s="226">
        <f>O179*H179</f>
        <v>0</v>
      </c>
      <c r="Q179" s="226">
        <v>0.00064999999999999997</v>
      </c>
      <c r="R179" s="226">
        <f>Q179*H179</f>
        <v>0.0012999999999999999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311</v>
      </c>
      <c r="AT179" s="228" t="s">
        <v>378</v>
      </c>
      <c r="AU179" s="228" t="s">
        <v>82</v>
      </c>
      <c r="AY179" s="14" t="s">
        <v>282</v>
      </c>
      <c r="BE179" s="229">
        <f>IF(N179="základní",J179,0)</f>
        <v>212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212</v>
      </c>
      <c r="BL179" s="14" t="s">
        <v>288</v>
      </c>
      <c r="BM179" s="228" t="s">
        <v>3345</v>
      </c>
    </row>
    <row r="180" s="2" customFormat="1" ht="16.5" customHeight="1">
      <c r="A180" s="29"/>
      <c r="B180" s="30"/>
      <c r="C180" s="230" t="s">
        <v>447</v>
      </c>
      <c r="D180" s="230" t="s">
        <v>378</v>
      </c>
      <c r="E180" s="231" t="s">
        <v>3346</v>
      </c>
      <c r="F180" s="232" t="s">
        <v>3347</v>
      </c>
      <c r="G180" s="233" t="s">
        <v>501</v>
      </c>
      <c r="H180" s="234">
        <v>2</v>
      </c>
      <c r="I180" s="235">
        <v>117</v>
      </c>
      <c r="J180" s="235">
        <f>ROUND(I180*H180,2)</f>
        <v>234</v>
      </c>
      <c r="K180" s="236"/>
      <c r="L180" s="237"/>
      <c r="M180" s="238" t="s">
        <v>1</v>
      </c>
      <c r="N180" s="239" t="s">
        <v>38</v>
      </c>
      <c r="O180" s="226">
        <v>0</v>
      </c>
      <c r="P180" s="226">
        <f>O180*H180</f>
        <v>0</v>
      </c>
      <c r="Q180" s="226">
        <v>0.00088000000000000003</v>
      </c>
      <c r="R180" s="226">
        <f>Q180*H180</f>
        <v>0.0017600000000000001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311</v>
      </c>
      <c r="AT180" s="228" t="s">
        <v>378</v>
      </c>
      <c r="AU180" s="228" t="s">
        <v>82</v>
      </c>
      <c r="AY180" s="14" t="s">
        <v>282</v>
      </c>
      <c r="BE180" s="229">
        <f>IF(N180="základní",J180,0)</f>
        <v>234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234</v>
      </c>
      <c r="BL180" s="14" t="s">
        <v>288</v>
      </c>
      <c r="BM180" s="228" t="s">
        <v>3348</v>
      </c>
    </row>
    <row r="181" s="2" customFormat="1" ht="21.75" customHeight="1">
      <c r="A181" s="29"/>
      <c r="B181" s="30"/>
      <c r="C181" s="230" t="s">
        <v>451</v>
      </c>
      <c r="D181" s="230" t="s">
        <v>378</v>
      </c>
      <c r="E181" s="231" t="s">
        <v>3349</v>
      </c>
      <c r="F181" s="232" t="s">
        <v>3350</v>
      </c>
      <c r="G181" s="233" t="s">
        <v>501</v>
      </c>
      <c r="H181" s="234">
        <v>1</v>
      </c>
      <c r="I181" s="235">
        <v>217</v>
      </c>
      <c r="J181" s="235">
        <f>ROUND(I181*H181,2)</f>
        <v>217</v>
      </c>
      <c r="K181" s="236"/>
      <c r="L181" s="237"/>
      <c r="M181" s="238" t="s">
        <v>1</v>
      </c>
      <c r="N181" s="239" t="s">
        <v>38</v>
      </c>
      <c r="O181" s="226">
        <v>0</v>
      </c>
      <c r="P181" s="226">
        <f>O181*H181</f>
        <v>0</v>
      </c>
      <c r="Q181" s="226">
        <v>0.00051999999999999995</v>
      </c>
      <c r="R181" s="226">
        <f>Q181*H181</f>
        <v>0.00051999999999999995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311</v>
      </c>
      <c r="AT181" s="228" t="s">
        <v>378</v>
      </c>
      <c r="AU181" s="228" t="s">
        <v>82</v>
      </c>
      <c r="AY181" s="14" t="s">
        <v>282</v>
      </c>
      <c r="BE181" s="229">
        <f>IF(N181="základní",J181,0)</f>
        <v>217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217</v>
      </c>
      <c r="BL181" s="14" t="s">
        <v>288</v>
      </c>
      <c r="BM181" s="228" t="s">
        <v>3351</v>
      </c>
    </row>
    <row r="182" s="2" customFormat="1" ht="21.75" customHeight="1">
      <c r="A182" s="29"/>
      <c r="B182" s="30"/>
      <c r="C182" s="217" t="s">
        <v>455</v>
      </c>
      <c r="D182" s="217" t="s">
        <v>284</v>
      </c>
      <c r="E182" s="218" t="s">
        <v>615</v>
      </c>
      <c r="F182" s="219" t="s">
        <v>616</v>
      </c>
      <c r="G182" s="220" t="s">
        <v>501</v>
      </c>
      <c r="H182" s="221">
        <v>2</v>
      </c>
      <c r="I182" s="222">
        <v>450</v>
      </c>
      <c r="J182" s="222">
        <f>ROUND(I182*H182,2)</f>
        <v>900</v>
      </c>
      <c r="K182" s="223"/>
      <c r="L182" s="35"/>
      <c r="M182" s="224" t="s">
        <v>1</v>
      </c>
      <c r="N182" s="225" t="s">
        <v>38</v>
      </c>
      <c r="O182" s="226">
        <v>1.3480000000000001</v>
      </c>
      <c r="P182" s="226">
        <f>O182*H182</f>
        <v>2.6960000000000002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900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900</v>
      </c>
      <c r="BL182" s="14" t="s">
        <v>288</v>
      </c>
      <c r="BM182" s="228" t="s">
        <v>3352</v>
      </c>
    </row>
    <row r="183" s="2" customFormat="1" ht="21.75" customHeight="1">
      <c r="A183" s="29"/>
      <c r="B183" s="30"/>
      <c r="C183" s="230" t="s">
        <v>459</v>
      </c>
      <c r="D183" s="230" t="s">
        <v>378</v>
      </c>
      <c r="E183" s="231" t="s">
        <v>619</v>
      </c>
      <c r="F183" s="232" t="s">
        <v>620</v>
      </c>
      <c r="G183" s="233" t="s">
        <v>501</v>
      </c>
      <c r="H183" s="234">
        <v>2</v>
      </c>
      <c r="I183" s="235">
        <v>1890</v>
      </c>
      <c r="J183" s="235">
        <f>ROUND(I183*H183,2)</f>
        <v>3780</v>
      </c>
      <c r="K183" s="236"/>
      <c r="L183" s="237"/>
      <c r="M183" s="238" t="s">
        <v>1</v>
      </c>
      <c r="N183" s="239" t="s">
        <v>38</v>
      </c>
      <c r="O183" s="226">
        <v>0</v>
      </c>
      <c r="P183" s="226">
        <f>O183*H183</f>
        <v>0</v>
      </c>
      <c r="Q183" s="226">
        <v>0.0041999999999999997</v>
      </c>
      <c r="R183" s="226">
        <f>Q183*H183</f>
        <v>0.0083999999999999995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311</v>
      </c>
      <c r="AT183" s="228" t="s">
        <v>378</v>
      </c>
      <c r="AU183" s="228" t="s">
        <v>82</v>
      </c>
      <c r="AY183" s="14" t="s">
        <v>282</v>
      </c>
      <c r="BE183" s="229">
        <f>IF(N183="základní",J183,0)</f>
        <v>3780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3780</v>
      </c>
      <c r="BL183" s="14" t="s">
        <v>288</v>
      </c>
      <c r="BM183" s="228" t="s">
        <v>3353</v>
      </c>
    </row>
    <row r="184" s="2" customFormat="1" ht="21.75" customHeight="1">
      <c r="A184" s="29"/>
      <c r="B184" s="30"/>
      <c r="C184" s="217" t="s">
        <v>463</v>
      </c>
      <c r="D184" s="217" t="s">
        <v>284</v>
      </c>
      <c r="E184" s="218" t="s">
        <v>1327</v>
      </c>
      <c r="F184" s="219" t="s">
        <v>1328</v>
      </c>
      <c r="G184" s="220" t="s">
        <v>501</v>
      </c>
      <c r="H184" s="221">
        <v>2</v>
      </c>
      <c r="I184" s="222">
        <v>10300</v>
      </c>
      <c r="J184" s="222">
        <f>ROUND(I184*H184,2)</f>
        <v>20600</v>
      </c>
      <c r="K184" s="223"/>
      <c r="L184" s="35"/>
      <c r="M184" s="224" t="s">
        <v>1</v>
      </c>
      <c r="N184" s="225" t="s">
        <v>38</v>
      </c>
      <c r="O184" s="226">
        <v>19.105</v>
      </c>
      <c r="P184" s="226">
        <f>O184*H184</f>
        <v>38.210000000000001</v>
      </c>
      <c r="Q184" s="226">
        <v>1.92726</v>
      </c>
      <c r="R184" s="226">
        <f>Q184*H184</f>
        <v>3.8545199999999999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20600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20600</v>
      </c>
      <c r="BL184" s="14" t="s">
        <v>288</v>
      </c>
      <c r="BM184" s="228" t="s">
        <v>3354</v>
      </c>
    </row>
    <row r="185" s="2" customFormat="1" ht="21.75" customHeight="1">
      <c r="A185" s="29"/>
      <c r="B185" s="30"/>
      <c r="C185" s="230" t="s">
        <v>467</v>
      </c>
      <c r="D185" s="230" t="s">
        <v>378</v>
      </c>
      <c r="E185" s="231" t="s">
        <v>3355</v>
      </c>
      <c r="F185" s="232" t="s">
        <v>3356</v>
      </c>
      <c r="G185" s="233" t="s">
        <v>501</v>
      </c>
      <c r="H185" s="234">
        <v>2</v>
      </c>
      <c r="I185" s="235">
        <v>4980</v>
      </c>
      <c r="J185" s="235">
        <f>ROUND(I185*H185,2)</f>
        <v>9960</v>
      </c>
      <c r="K185" s="236"/>
      <c r="L185" s="237"/>
      <c r="M185" s="238" t="s">
        <v>1</v>
      </c>
      <c r="N185" s="239" t="s">
        <v>38</v>
      </c>
      <c r="O185" s="226">
        <v>0</v>
      </c>
      <c r="P185" s="226">
        <f>O185*H185</f>
        <v>0</v>
      </c>
      <c r="Q185" s="226">
        <v>1.363</v>
      </c>
      <c r="R185" s="226">
        <f>Q185*H185</f>
        <v>2.726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311</v>
      </c>
      <c r="AT185" s="228" t="s">
        <v>378</v>
      </c>
      <c r="AU185" s="228" t="s">
        <v>82</v>
      </c>
      <c r="AY185" s="14" t="s">
        <v>282</v>
      </c>
      <c r="BE185" s="229">
        <f>IF(N185="základní",J185,0)</f>
        <v>9960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9960</v>
      </c>
      <c r="BL185" s="14" t="s">
        <v>288</v>
      </c>
      <c r="BM185" s="228" t="s">
        <v>3357</v>
      </c>
    </row>
    <row r="186" s="2" customFormat="1" ht="21.75" customHeight="1">
      <c r="A186" s="29"/>
      <c r="B186" s="30"/>
      <c r="C186" s="230" t="s">
        <v>471</v>
      </c>
      <c r="D186" s="230" t="s">
        <v>378</v>
      </c>
      <c r="E186" s="231" t="s">
        <v>631</v>
      </c>
      <c r="F186" s="232" t="s">
        <v>632</v>
      </c>
      <c r="G186" s="233" t="s">
        <v>501</v>
      </c>
      <c r="H186" s="234">
        <v>1</v>
      </c>
      <c r="I186" s="235">
        <v>1320</v>
      </c>
      <c r="J186" s="235">
        <f>ROUND(I186*H186,2)</f>
        <v>1320</v>
      </c>
      <c r="K186" s="236"/>
      <c r="L186" s="237"/>
      <c r="M186" s="238" t="s">
        <v>1</v>
      </c>
      <c r="N186" s="239" t="s">
        <v>38</v>
      </c>
      <c r="O186" s="226">
        <v>0</v>
      </c>
      <c r="P186" s="226">
        <f>O186*H186</f>
        <v>0</v>
      </c>
      <c r="Q186" s="226">
        <v>0.254</v>
      </c>
      <c r="R186" s="226">
        <f>Q186*H186</f>
        <v>0.254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311</v>
      </c>
      <c r="AT186" s="228" t="s">
        <v>378</v>
      </c>
      <c r="AU186" s="228" t="s">
        <v>82</v>
      </c>
      <c r="AY186" s="14" t="s">
        <v>282</v>
      </c>
      <c r="BE186" s="229">
        <f>IF(N186="základní",J186,0)</f>
        <v>1320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1320</v>
      </c>
      <c r="BL186" s="14" t="s">
        <v>288</v>
      </c>
      <c r="BM186" s="228" t="s">
        <v>633</v>
      </c>
    </row>
    <row r="187" s="2" customFormat="1" ht="21.75" customHeight="1">
      <c r="A187" s="29"/>
      <c r="B187" s="30"/>
      <c r="C187" s="230" t="s">
        <v>475</v>
      </c>
      <c r="D187" s="230" t="s">
        <v>378</v>
      </c>
      <c r="E187" s="231" t="s">
        <v>639</v>
      </c>
      <c r="F187" s="232" t="s">
        <v>640</v>
      </c>
      <c r="G187" s="233" t="s">
        <v>501</v>
      </c>
      <c r="H187" s="234">
        <v>1</v>
      </c>
      <c r="I187" s="235">
        <v>2810</v>
      </c>
      <c r="J187" s="235">
        <f>ROUND(I187*H187,2)</f>
        <v>2810</v>
      </c>
      <c r="K187" s="236"/>
      <c r="L187" s="237"/>
      <c r="M187" s="238" t="s">
        <v>1</v>
      </c>
      <c r="N187" s="239" t="s">
        <v>38</v>
      </c>
      <c r="O187" s="226">
        <v>0</v>
      </c>
      <c r="P187" s="226">
        <f>O187*H187</f>
        <v>0</v>
      </c>
      <c r="Q187" s="226">
        <v>1.0129999999999999</v>
      </c>
      <c r="R187" s="226">
        <f>Q187*H187</f>
        <v>1.0129999999999999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311</v>
      </c>
      <c r="AT187" s="228" t="s">
        <v>378</v>
      </c>
      <c r="AU187" s="228" t="s">
        <v>82</v>
      </c>
      <c r="AY187" s="14" t="s">
        <v>282</v>
      </c>
      <c r="BE187" s="229">
        <f>IF(N187="základní",J187,0)</f>
        <v>2810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2810</v>
      </c>
      <c r="BL187" s="14" t="s">
        <v>288</v>
      </c>
      <c r="BM187" s="228" t="s">
        <v>641</v>
      </c>
    </row>
    <row r="188" s="2" customFormat="1" ht="21.75" customHeight="1">
      <c r="A188" s="29"/>
      <c r="B188" s="30"/>
      <c r="C188" s="230" t="s">
        <v>479</v>
      </c>
      <c r="D188" s="230" t="s">
        <v>378</v>
      </c>
      <c r="E188" s="231" t="s">
        <v>3182</v>
      </c>
      <c r="F188" s="232" t="s">
        <v>3183</v>
      </c>
      <c r="G188" s="233" t="s">
        <v>501</v>
      </c>
      <c r="H188" s="234">
        <v>2</v>
      </c>
      <c r="I188" s="235">
        <v>3780</v>
      </c>
      <c r="J188" s="235">
        <f>ROUND(I188*H188,2)</f>
        <v>7560</v>
      </c>
      <c r="K188" s="236"/>
      <c r="L188" s="237"/>
      <c r="M188" s="238" t="s">
        <v>1</v>
      </c>
      <c r="N188" s="239" t="s">
        <v>38</v>
      </c>
      <c r="O188" s="226">
        <v>0</v>
      </c>
      <c r="P188" s="226">
        <f>O188*H188</f>
        <v>0</v>
      </c>
      <c r="Q188" s="226">
        <v>0.52100000000000002</v>
      </c>
      <c r="R188" s="226">
        <f>Q188*H188</f>
        <v>1.042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311</v>
      </c>
      <c r="AT188" s="228" t="s">
        <v>378</v>
      </c>
      <c r="AU188" s="228" t="s">
        <v>82</v>
      </c>
      <c r="AY188" s="14" t="s">
        <v>282</v>
      </c>
      <c r="BE188" s="229">
        <f>IF(N188="základní",J188,0)</f>
        <v>7560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7560</v>
      </c>
      <c r="BL188" s="14" t="s">
        <v>288</v>
      </c>
      <c r="BM188" s="228" t="s">
        <v>3358</v>
      </c>
    </row>
    <row r="189" s="2" customFormat="1" ht="21.75" customHeight="1">
      <c r="A189" s="29"/>
      <c r="B189" s="30"/>
      <c r="C189" s="230" t="s">
        <v>483</v>
      </c>
      <c r="D189" s="230" t="s">
        <v>378</v>
      </c>
      <c r="E189" s="231" t="s">
        <v>647</v>
      </c>
      <c r="F189" s="232" t="s">
        <v>648</v>
      </c>
      <c r="G189" s="233" t="s">
        <v>501</v>
      </c>
      <c r="H189" s="234">
        <v>4</v>
      </c>
      <c r="I189" s="235">
        <v>193</v>
      </c>
      <c r="J189" s="235">
        <f>ROUND(I189*H189,2)</f>
        <v>772</v>
      </c>
      <c r="K189" s="236"/>
      <c r="L189" s="237"/>
      <c r="M189" s="238" t="s">
        <v>1</v>
      </c>
      <c r="N189" s="239" t="s">
        <v>38</v>
      </c>
      <c r="O189" s="226">
        <v>0</v>
      </c>
      <c r="P189" s="226">
        <f>O189*H189</f>
        <v>0</v>
      </c>
      <c r="Q189" s="226">
        <v>0.002</v>
      </c>
      <c r="R189" s="226">
        <f>Q189*H189</f>
        <v>0.0080000000000000002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311</v>
      </c>
      <c r="AT189" s="228" t="s">
        <v>378</v>
      </c>
      <c r="AU189" s="228" t="s">
        <v>82</v>
      </c>
      <c r="AY189" s="14" t="s">
        <v>282</v>
      </c>
      <c r="BE189" s="229">
        <f>IF(N189="základní",J189,0)</f>
        <v>772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772</v>
      </c>
      <c r="BL189" s="14" t="s">
        <v>288</v>
      </c>
      <c r="BM189" s="228" t="s">
        <v>649</v>
      </c>
    </row>
    <row r="190" s="2" customFormat="1" ht="21.75" customHeight="1">
      <c r="A190" s="29"/>
      <c r="B190" s="30"/>
      <c r="C190" s="217" t="s">
        <v>489</v>
      </c>
      <c r="D190" s="217" t="s">
        <v>284</v>
      </c>
      <c r="E190" s="218" t="s">
        <v>1630</v>
      </c>
      <c r="F190" s="219" t="s">
        <v>1631</v>
      </c>
      <c r="G190" s="220" t="s">
        <v>501</v>
      </c>
      <c r="H190" s="221">
        <v>1</v>
      </c>
      <c r="I190" s="222">
        <v>1090</v>
      </c>
      <c r="J190" s="222">
        <f>ROUND(I190*H190,2)</f>
        <v>1090</v>
      </c>
      <c r="K190" s="223"/>
      <c r="L190" s="35"/>
      <c r="M190" s="224" t="s">
        <v>1</v>
      </c>
      <c r="N190" s="225" t="s">
        <v>38</v>
      </c>
      <c r="O190" s="226">
        <v>0.5</v>
      </c>
      <c r="P190" s="226">
        <f>O190*H190</f>
        <v>0.5</v>
      </c>
      <c r="Q190" s="226">
        <v>0.040050000000000002</v>
      </c>
      <c r="R190" s="226">
        <f>Q190*H190</f>
        <v>0.040050000000000002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1090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1090</v>
      </c>
      <c r="BL190" s="14" t="s">
        <v>288</v>
      </c>
      <c r="BM190" s="228" t="s">
        <v>3359</v>
      </c>
    </row>
    <row r="191" s="2" customFormat="1" ht="33" customHeight="1">
      <c r="A191" s="29"/>
      <c r="B191" s="30"/>
      <c r="C191" s="217" t="s">
        <v>493</v>
      </c>
      <c r="D191" s="217" t="s">
        <v>284</v>
      </c>
      <c r="E191" s="218" t="s">
        <v>1633</v>
      </c>
      <c r="F191" s="219" t="s">
        <v>1634</v>
      </c>
      <c r="G191" s="220" t="s">
        <v>501</v>
      </c>
      <c r="H191" s="221">
        <v>1</v>
      </c>
      <c r="I191" s="222">
        <v>1350</v>
      </c>
      <c r="J191" s="222">
        <f>ROUND(I191*H191,2)</f>
        <v>1350</v>
      </c>
      <c r="K191" s="223"/>
      <c r="L191" s="35"/>
      <c r="M191" s="224" t="s">
        <v>1</v>
      </c>
      <c r="N191" s="225" t="s">
        <v>38</v>
      </c>
      <c r="O191" s="226">
        <v>0.25</v>
      </c>
      <c r="P191" s="226">
        <f>O191*H191</f>
        <v>0.25</v>
      </c>
      <c r="Q191" s="226">
        <v>0.0081399999999999997</v>
      </c>
      <c r="R191" s="226">
        <f>Q191*H191</f>
        <v>0.0081399999999999997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1350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1350</v>
      </c>
      <c r="BL191" s="14" t="s">
        <v>288</v>
      </c>
      <c r="BM191" s="228" t="s">
        <v>3360</v>
      </c>
    </row>
    <row r="192" s="2" customFormat="1" ht="21.75" customHeight="1">
      <c r="A192" s="29"/>
      <c r="B192" s="30"/>
      <c r="C192" s="217" t="s">
        <v>498</v>
      </c>
      <c r="D192" s="217" t="s">
        <v>284</v>
      </c>
      <c r="E192" s="218" t="s">
        <v>1636</v>
      </c>
      <c r="F192" s="219" t="s">
        <v>1637</v>
      </c>
      <c r="G192" s="220" t="s">
        <v>501</v>
      </c>
      <c r="H192" s="221">
        <v>1</v>
      </c>
      <c r="I192" s="222">
        <v>75.200000000000003</v>
      </c>
      <c r="J192" s="222">
        <f>ROUND(I192*H192,2)</f>
        <v>75.200000000000003</v>
      </c>
      <c r="K192" s="223"/>
      <c r="L192" s="35"/>
      <c r="M192" s="224" t="s">
        <v>1</v>
      </c>
      <c r="N192" s="225" t="s">
        <v>38</v>
      </c>
      <c r="O192" s="226">
        <v>0.22</v>
      </c>
      <c r="P192" s="226">
        <f>O192*H192</f>
        <v>0.22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75.200000000000003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75.200000000000003</v>
      </c>
      <c r="BL192" s="14" t="s">
        <v>288</v>
      </c>
      <c r="BM192" s="228" t="s">
        <v>3361</v>
      </c>
    </row>
    <row r="193" s="2" customFormat="1" ht="33" customHeight="1">
      <c r="A193" s="29"/>
      <c r="B193" s="30"/>
      <c r="C193" s="217" t="s">
        <v>503</v>
      </c>
      <c r="D193" s="217" t="s">
        <v>284</v>
      </c>
      <c r="E193" s="218" t="s">
        <v>1639</v>
      </c>
      <c r="F193" s="219" t="s">
        <v>1640</v>
      </c>
      <c r="G193" s="220" t="s">
        <v>501</v>
      </c>
      <c r="H193" s="221">
        <v>1</v>
      </c>
      <c r="I193" s="222">
        <v>2470</v>
      </c>
      <c r="J193" s="222">
        <f>ROUND(I193*H193,2)</f>
        <v>2470</v>
      </c>
      <c r="K193" s="223"/>
      <c r="L193" s="35"/>
      <c r="M193" s="224" t="s">
        <v>1</v>
      </c>
      <c r="N193" s="225" t="s">
        <v>38</v>
      </c>
      <c r="O193" s="226">
        <v>0.34999999999999998</v>
      </c>
      <c r="P193" s="226">
        <f>O193*H193</f>
        <v>0.34999999999999998</v>
      </c>
      <c r="Q193" s="226">
        <v>0.037249999999999998</v>
      </c>
      <c r="R193" s="226">
        <f>Q193*H193</f>
        <v>0.037249999999999998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2470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2470</v>
      </c>
      <c r="BL193" s="14" t="s">
        <v>288</v>
      </c>
      <c r="BM193" s="228" t="s">
        <v>3362</v>
      </c>
    </row>
    <row r="194" s="2" customFormat="1" ht="21.75" customHeight="1">
      <c r="A194" s="29"/>
      <c r="B194" s="30"/>
      <c r="C194" s="217" t="s">
        <v>507</v>
      </c>
      <c r="D194" s="217" t="s">
        <v>284</v>
      </c>
      <c r="E194" s="218" t="s">
        <v>3363</v>
      </c>
      <c r="F194" s="219" t="s">
        <v>3364</v>
      </c>
      <c r="G194" s="220" t="s">
        <v>501</v>
      </c>
      <c r="H194" s="221">
        <v>1</v>
      </c>
      <c r="I194" s="222">
        <v>5900</v>
      </c>
      <c r="J194" s="222">
        <f>ROUND(I194*H194,2)</f>
        <v>5900</v>
      </c>
      <c r="K194" s="223"/>
      <c r="L194" s="35"/>
      <c r="M194" s="224" t="s">
        <v>1</v>
      </c>
      <c r="N194" s="225" t="s">
        <v>38</v>
      </c>
      <c r="O194" s="226">
        <v>4.1980000000000004</v>
      </c>
      <c r="P194" s="226">
        <f>O194*H194</f>
        <v>4.1980000000000004</v>
      </c>
      <c r="Q194" s="226">
        <v>0.34089999999999998</v>
      </c>
      <c r="R194" s="226">
        <f>Q194*H194</f>
        <v>0.34089999999999998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5900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5900</v>
      </c>
      <c r="BL194" s="14" t="s">
        <v>288</v>
      </c>
      <c r="BM194" s="228" t="s">
        <v>3365</v>
      </c>
    </row>
    <row r="195" s="2" customFormat="1" ht="21.75" customHeight="1">
      <c r="A195" s="29"/>
      <c r="B195" s="30"/>
      <c r="C195" s="217" t="s">
        <v>511</v>
      </c>
      <c r="D195" s="217" t="s">
        <v>284</v>
      </c>
      <c r="E195" s="218" t="s">
        <v>651</v>
      </c>
      <c r="F195" s="219" t="s">
        <v>652</v>
      </c>
      <c r="G195" s="220" t="s">
        <v>501</v>
      </c>
      <c r="H195" s="221">
        <v>2</v>
      </c>
      <c r="I195" s="222">
        <v>1080</v>
      </c>
      <c r="J195" s="222">
        <f>ROUND(I195*H195,2)</f>
        <v>2160</v>
      </c>
      <c r="K195" s="223"/>
      <c r="L195" s="35"/>
      <c r="M195" s="224" t="s">
        <v>1</v>
      </c>
      <c r="N195" s="225" t="s">
        <v>38</v>
      </c>
      <c r="O195" s="226">
        <v>1.694</v>
      </c>
      <c r="P195" s="226">
        <f>O195*H195</f>
        <v>3.3879999999999999</v>
      </c>
      <c r="Q195" s="226">
        <v>0.21734000000000001</v>
      </c>
      <c r="R195" s="226">
        <f>Q195*H195</f>
        <v>0.43468000000000001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2160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2160</v>
      </c>
      <c r="BL195" s="14" t="s">
        <v>288</v>
      </c>
      <c r="BM195" s="228" t="s">
        <v>653</v>
      </c>
    </row>
    <row r="196" s="2" customFormat="1" ht="21.75" customHeight="1">
      <c r="A196" s="29"/>
      <c r="B196" s="30"/>
      <c r="C196" s="230" t="s">
        <v>515</v>
      </c>
      <c r="D196" s="230" t="s">
        <v>378</v>
      </c>
      <c r="E196" s="231" t="s">
        <v>3185</v>
      </c>
      <c r="F196" s="232" t="s">
        <v>3186</v>
      </c>
      <c r="G196" s="233" t="s">
        <v>501</v>
      </c>
      <c r="H196" s="234">
        <v>2</v>
      </c>
      <c r="I196" s="235">
        <v>3260</v>
      </c>
      <c r="J196" s="235">
        <f>ROUND(I196*H196,2)</f>
        <v>6520</v>
      </c>
      <c r="K196" s="236"/>
      <c r="L196" s="237"/>
      <c r="M196" s="238" t="s">
        <v>1</v>
      </c>
      <c r="N196" s="239" t="s">
        <v>38</v>
      </c>
      <c r="O196" s="226">
        <v>0</v>
      </c>
      <c r="P196" s="226">
        <f>O196*H196</f>
        <v>0</v>
      </c>
      <c r="Q196" s="226">
        <v>0.054600000000000003</v>
      </c>
      <c r="R196" s="226">
        <f>Q196*H196</f>
        <v>0.10920000000000001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311</v>
      </c>
      <c r="AT196" s="228" t="s">
        <v>378</v>
      </c>
      <c r="AU196" s="228" t="s">
        <v>82</v>
      </c>
      <c r="AY196" s="14" t="s">
        <v>282</v>
      </c>
      <c r="BE196" s="229">
        <f>IF(N196="základní",J196,0)</f>
        <v>6520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6520</v>
      </c>
      <c r="BL196" s="14" t="s">
        <v>288</v>
      </c>
      <c r="BM196" s="228" t="s">
        <v>657</v>
      </c>
    </row>
    <row r="197" s="2" customFormat="1" ht="21.75" customHeight="1">
      <c r="A197" s="29"/>
      <c r="B197" s="30"/>
      <c r="C197" s="217" t="s">
        <v>520</v>
      </c>
      <c r="D197" s="217" t="s">
        <v>284</v>
      </c>
      <c r="E197" s="218" t="s">
        <v>3366</v>
      </c>
      <c r="F197" s="219" t="s">
        <v>3367</v>
      </c>
      <c r="G197" s="220" t="s">
        <v>501</v>
      </c>
      <c r="H197" s="221">
        <v>1</v>
      </c>
      <c r="I197" s="222">
        <v>1200</v>
      </c>
      <c r="J197" s="222">
        <f>ROUND(I197*H197,2)</f>
        <v>1200</v>
      </c>
      <c r="K197" s="223"/>
      <c r="L197" s="35"/>
      <c r="M197" s="224" t="s">
        <v>1</v>
      </c>
      <c r="N197" s="225" t="s">
        <v>38</v>
      </c>
      <c r="O197" s="226">
        <v>2.0640000000000001</v>
      </c>
      <c r="P197" s="226">
        <f>O197*H197</f>
        <v>2.0640000000000001</v>
      </c>
      <c r="Q197" s="226">
        <v>0.21734000000000001</v>
      </c>
      <c r="R197" s="226">
        <f>Q197*H197</f>
        <v>0.21734000000000001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1200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1200</v>
      </c>
      <c r="BL197" s="14" t="s">
        <v>288</v>
      </c>
      <c r="BM197" s="228" t="s">
        <v>3368</v>
      </c>
    </row>
    <row r="198" s="2" customFormat="1" ht="16.5" customHeight="1">
      <c r="A198" s="29"/>
      <c r="B198" s="30"/>
      <c r="C198" s="230" t="s">
        <v>524</v>
      </c>
      <c r="D198" s="230" t="s">
        <v>378</v>
      </c>
      <c r="E198" s="231" t="s">
        <v>3369</v>
      </c>
      <c r="F198" s="232" t="s">
        <v>3370</v>
      </c>
      <c r="G198" s="233" t="s">
        <v>501</v>
      </c>
      <c r="H198" s="234">
        <v>1</v>
      </c>
      <c r="I198" s="235">
        <v>4670</v>
      </c>
      <c r="J198" s="235">
        <f>ROUND(I198*H198,2)</f>
        <v>4670</v>
      </c>
      <c r="K198" s="236"/>
      <c r="L198" s="237"/>
      <c r="M198" s="238" t="s">
        <v>1</v>
      </c>
      <c r="N198" s="239" t="s">
        <v>38</v>
      </c>
      <c r="O198" s="226">
        <v>0</v>
      </c>
      <c r="P198" s="226">
        <f>O198*H198</f>
        <v>0</v>
      </c>
      <c r="Q198" s="226">
        <v>0.050599999999999999</v>
      </c>
      <c r="R198" s="226">
        <f>Q198*H198</f>
        <v>0.050599999999999999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311</v>
      </c>
      <c r="AT198" s="228" t="s">
        <v>378</v>
      </c>
      <c r="AU198" s="228" t="s">
        <v>82</v>
      </c>
      <c r="AY198" s="14" t="s">
        <v>282</v>
      </c>
      <c r="BE198" s="229">
        <f>IF(N198="základní",J198,0)</f>
        <v>4670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4670</v>
      </c>
      <c r="BL198" s="14" t="s">
        <v>288</v>
      </c>
      <c r="BM198" s="228" t="s">
        <v>3371</v>
      </c>
    </row>
    <row r="199" s="2" customFormat="1" ht="21.75" customHeight="1">
      <c r="A199" s="29"/>
      <c r="B199" s="30"/>
      <c r="C199" s="230" t="s">
        <v>528</v>
      </c>
      <c r="D199" s="230" t="s">
        <v>378</v>
      </c>
      <c r="E199" s="231" t="s">
        <v>3372</v>
      </c>
      <c r="F199" s="232" t="s">
        <v>3373</v>
      </c>
      <c r="G199" s="233" t="s">
        <v>501</v>
      </c>
      <c r="H199" s="234">
        <v>1</v>
      </c>
      <c r="I199" s="235">
        <v>658</v>
      </c>
      <c r="J199" s="235">
        <f>ROUND(I199*H199,2)</f>
        <v>658</v>
      </c>
      <c r="K199" s="236"/>
      <c r="L199" s="237"/>
      <c r="M199" s="238" t="s">
        <v>1</v>
      </c>
      <c r="N199" s="239" t="s">
        <v>38</v>
      </c>
      <c r="O199" s="226">
        <v>0</v>
      </c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311</v>
      </c>
      <c r="AT199" s="228" t="s">
        <v>378</v>
      </c>
      <c r="AU199" s="228" t="s">
        <v>82</v>
      </c>
      <c r="AY199" s="14" t="s">
        <v>282</v>
      </c>
      <c r="BE199" s="229">
        <f>IF(N199="základní",J199,0)</f>
        <v>658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658</v>
      </c>
      <c r="BL199" s="14" t="s">
        <v>288</v>
      </c>
      <c r="BM199" s="228" t="s">
        <v>3374</v>
      </c>
    </row>
    <row r="200" s="2" customFormat="1" ht="16.5" customHeight="1">
      <c r="A200" s="29"/>
      <c r="B200" s="30"/>
      <c r="C200" s="217" t="s">
        <v>532</v>
      </c>
      <c r="D200" s="217" t="s">
        <v>284</v>
      </c>
      <c r="E200" s="218" t="s">
        <v>1346</v>
      </c>
      <c r="F200" s="219" t="s">
        <v>1347</v>
      </c>
      <c r="G200" s="220" t="s">
        <v>322</v>
      </c>
      <c r="H200" s="221">
        <v>26.199999999999999</v>
      </c>
      <c r="I200" s="222">
        <v>17.699999999999999</v>
      </c>
      <c r="J200" s="222">
        <f>ROUND(I200*H200,2)</f>
        <v>463.74000000000001</v>
      </c>
      <c r="K200" s="223"/>
      <c r="L200" s="35"/>
      <c r="M200" s="224" t="s">
        <v>1</v>
      </c>
      <c r="N200" s="225" t="s">
        <v>38</v>
      </c>
      <c r="O200" s="226">
        <v>0.043999999999999997</v>
      </c>
      <c r="P200" s="226">
        <f>O200*H200</f>
        <v>1.1527999999999998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463.74000000000001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463.74000000000001</v>
      </c>
      <c r="BL200" s="14" t="s">
        <v>288</v>
      </c>
      <c r="BM200" s="228" t="s">
        <v>3375</v>
      </c>
    </row>
    <row r="201" s="2" customFormat="1" ht="21.75" customHeight="1">
      <c r="A201" s="29"/>
      <c r="B201" s="30"/>
      <c r="C201" s="217" t="s">
        <v>536</v>
      </c>
      <c r="D201" s="217" t="s">
        <v>284</v>
      </c>
      <c r="E201" s="218" t="s">
        <v>1354</v>
      </c>
      <c r="F201" s="219" t="s">
        <v>1355</v>
      </c>
      <c r="G201" s="220" t="s">
        <v>322</v>
      </c>
      <c r="H201" s="221">
        <v>26.199999999999999</v>
      </c>
      <c r="I201" s="222">
        <v>34</v>
      </c>
      <c r="J201" s="222">
        <f>ROUND(I201*H201,2)</f>
        <v>890.79999999999995</v>
      </c>
      <c r="K201" s="223"/>
      <c r="L201" s="35"/>
      <c r="M201" s="224" t="s">
        <v>1</v>
      </c>
      <c r="N201" s="225" t="s">
        <v>38</v>
      </c>
      <c r="O201" s="226">
        <v>0.079000000000000001</v>
      </c>
      <c r="P201" s="226">
        <f>O201*H201</f>
        <v>2.0697999999999999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890.79999999999995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890.79999999999995</v>
      </c>
      <c r="BL201" s="14" t="s">
        <v>288</v>
      </c>
      <c r="BM201" s="228" t="s">
        <v>3376</v>
      </c>
    </row>
    <row r="202" s="2" customFormat="1" ht="21.75" customHeight="1">
      <c r="A202" s="29"/>
      <c r="B202" s="30"/>
      <c r="C202" s="217" t="s">
        <v>540</v>
      </c>
      <c r="D202" s="217" t="s">
        <v>284</v>
      </c>
      <c r="E202" s="218" t="s">
        <v>1358</v>
      </c>
      <c r="F202" s="219" t="s">
        <v>1359</v>
      </c>
      <c r="G202" s="220" t="s">
        <v>501</v>
      </c>
      <c r="H202" s="221">
        <v>2</v>
      </c>
      <c r="I202" s="222">
        <v>6650</v>
      </c>
      <c r="J202" s="222">
        <f>ROUND(I202*H202,2)</f>
        <v>13300</v>
      </c>
      <c r="K202" s="223"/>
      <c r="L202" s="35"/>
      <c r="M202" s="224" t="s">
        <v>1</v>
      </c>
      <c r="N202" s="225" t="s">
        <v>38</v>
      </c>
      <c r="O202" s="226">
        <v>10.300000000000001</v>
      </c>
      <c r="P202" s="226">
        <f>O202*H202</f>
        <v>20.600000000000001</v>
      </c>
      <c r="Q202" s="226">
        <v>0.45937</v>
      </c>
      <c r="R202" s="226">
        <f>Q202*H202</f>
        <v>0.91874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13300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13300</v>
      </c>
      <c r="BL202" s="14" t="s">
        <v>288</v>
      </c>
      <c r="BM202" s="228" t="s">
        <v>3377</v>
      </c>
    </row>
    <row r="203" s="2" customFormat="1" ht="16.5" customHeight="1">
      <c r="A203" s="29"/>
      <c r="B203" s="30"/>
      <c r="C203" s="217" t="s">
        <v>544</v>
      </c>
      <c r="D203" s="217" t="s">
        <v>284</v>
      </c>
      <c r="E203" s="218" t="s">
        <v>1654</v>
      </c>
      <c r="F203" s="219" t="s">
        <v>1655</v>
      </c>
      <c r="G203" s="220" t="s">
        <v>322</v>
      </c>
      <c r="H203" s="221">
        <v>39.399999999999999</v>
      </c>
      <c r="I203" s="222">
        <v>23.199999999999999</v>
      </c>
      <c r="J203" s="222">
        <f>ROUND(I203*H203,2)</f>
        <v>914.08000000000004</v>
      </c>
      <c r="K203" s="223"/>
      <c r="L203" s="35"/>
      <c r="M203" s="224" t="s">
        <v>1</v>
      </c>
      <c r="N203" s="225" t="s">
        <v>38</v>
      </c>
      <c r="O203" s="226">
        <v>0.055</v>
      </c>
      <c r="P203" s="226">
        <f>O203*H203</f>
        <v>2.1669999999999998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914.08000000000004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914.08000000000004</v>
      </c>
      <c r="BL203" s="14" t="s">
        <v>288</v>
      </c>
      <c r="BM203" s="228" t="s">
        <v>3378</v>
      </c>
    </row>
    <row r="204" s="2" customFormat="1" ht="21.75" customHeight="1">
      <c r="A204" s="29"/>
      <c r="B204" s="30"/>
      <c r="C204" s="217" t="s">
        <v>548</v>
      </c>
      <c r="D204" s="217" t="s">
        <v>284</v>
      </c>
      <c r="E204" s="218" t="s">
        <v>676</v>
      </c>
      <c r="F204" s="219" t="s">
        <v>677</v>
      </c>
      <c r="G204" s="220" t="s">
        <v>322</v>
      </c>
      <c r="H204" s="221">
        <v>60.799999999999997</v>
      </c>
      <c r="I204" s="222">
        <v>12.9</v>
      </c>
      <c r="J204" s="222">
        <f>ROUND(I204*H204,2)</f>
        <v>784.32000000000005</v>
      </c>
      <c r="K204" s="223"/>
      <c r="L204" s="35"/>
      <c r="M204" s="224" t="s">
        <v>1</v>
      </c>
      <c r="N204" s="225" t="s">
        <v>38</v>
      </c>
      <c r="O204" s="226">
        <v>0.025000000000000001</v>
      </c>
      <c r="P204" s="226">
        <f>O204*H204</f>
        <v>1.52</v>
      </c>
      <c r="Q204" s="226">
        <v>9.0000000000000006E-05</v>
      </c>
      <c r="R204" s="226">
        <f>Q204*H204</f>
        <v>0.0054720000000000003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784.32000000000005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784.32000000000005</v>
      </c>
      <c r="BL204" s="14" t="s">
        <v>288</v>
      </c>
      <c r="BM204" s="228" t="s">
        <v>678</v>
      </c>
    </row>
    <row r="205" s="12" customFormat="1" ht="22.8" customHeight="1">
      <c r="A205" s="12"/>
      <c r="B205" s="202"/>
      <c r="C205" s="203"/>
      <c r="D205" s="204" t="s">
        <v>72</v>
      </c>
      <c r="E205" s="215" t="s">
        <v>755</v>
      </c>
      <c r="F205" s="215" t="s">
        <v>756</v>
      </c>
      <c r="G205" s="203"/>
      <c r="H205" s="203"/>
      <c r="I205" s="203"/>
      <c r="J205" s="216">
        <f>BK205</f>
        <v>13047.209999999999</v>
      </c>
      <c r="K205" s="203"/>
      <c r="L205" s="207"/>
      <c r="M205" s="208"/>
      <c r="N205" s="209"/>
      <c r="O205" s="209"/>
      <c r="P205" s="210">
        <f>P206</f>
        <v>20.219760000000001</v>
      </c>
      <c r="Q205" s="209"/>
      <c r="R205" s="210">
        <f>R206</f>
        <v>0</v>
      </c>
      <c r="S205" s="209"/>
      <c r="T205" s="211">
        <f>T206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2" t="s">
        <v>80</v>
      </c>
      <c r="AT205" s="213" t="s">
        <v>72</v>
      </c>
      <c r="AU205" s="213" t="s">
        <v>80</v>
      </c>
      <c r="AY205" s="212" t="s">
        <v>282</v>
      </c>
      <c r="BK205" s="214">
        <f>BK206</f>
        <v>13047.209999999999</v>
      </c>
    </row>
    <row r="206" s="2" customFormat="1" ht="21.75" customHeight="1">
      <c r="A206" s="29"/>
      <c r="B206" s="30"/>
      <c r="C206" s="217" t="s">
        <v>553</v>
      </c>
      <c r="D206" s="217" t="s">
        <v>284</v>
      </c>
      <c r="E206" s="218" t="s">
        <v>758</v>
      </c>
      <c r="F206" s="219" t="s">
        <v>759</v>
      </c>
      <c r="G206" s="220" t="s">
        <v>429</v>
      </c>
      <c r="H206" s="221">
        <v>13.662000000000001</v>
      </c>
      <c r="I206" s="222">
        <v>955</v>
      </c>
      <c r="J206" s="222">
        <f>ROUND(I206*H206,2)</f>
        <v>13047.209999999999</v>
      </c>
      <c r="K206" s="223"/>
      <c r="L206" s="35"/>
      <c r="M206" s="224" t="s">
        <v>1</v>
      </c>
      <c r="N206" s="225" t="s">
        <v>38</v>
      </c>
      <c r="O206" s="226">
        <v>1.48</v>
      </c>
      <c r="P206" s="226">
        <f>O206*H206</f>
        <v>20.219760000000001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13047.209999999999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13047.209999999999</v>
      </c>
      <c r="BL206" s="14" t="s">
        <v>288</v>
      </c>
      <c r="BM206" s="228" t="s">
        <v>3379</v>
      </c>
    </row>
    <row r="207" s="12" customFormat="1" ht="25.92" customHeight="1">
      <c r="A207" s="12"/>
      <c r="B207" s="202"/>
      <c r="C207" s="203"/>
      <c r="D207" s="204" t="s">
        <v>72</v>
      </c>
      <c r="E207" s="205" t="s">
        <v>2079</v>
      </c>
      <c r="F207" s="205" t="s">
        <v>2080</v>
      </c>
      <c r="G207" s="203"/>
      <c r="H207" s="203"/>
      <c r="I207" s="203"/>
      <c r="J207" s="206">
        <f>BK207</f>
        <v>1283.9500000000001</v>
      </c>
      <c r="K207" s="203"/>
      <c r="L207" s="207"/>
      <c r="M207" s="208"/>
      <c r="N207" s="209"/>
      <c r="O207" s="209"/>
      <c r="P207" s="210">
        <f>P208</f>
        <v>1.1224100000000001</v>
      </c>
      <c r="Q207" s="209"/>
      <c r="R207" s="210">
        <f>R208</f>
        <v>0.0030000000000000001</v>
      </c>
      <c r="S207" s="209"/>
      <c r="T207" s="211">
        <f>T208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2" t="s">
        <v>82</v>
      </c>
      <c r="AT207" s="213" t="s">
        <v>72</v>
      </c>
      <c r="AU207" s="213" t="s">
        <v>73</v>
      </c>
      <c r="AY207" s="212" t="s">
        <v>282</v>
      </c>
      <c r="BK207" s="214">
        <f>BK208</f>
        <v>1283.9500000000001</v>
      </c>
    </row>
    <row r="208" s="12" customFormat="1" ht="22.8" customHeight="1">
      <c r="A208" s="12"/>
      <c r="B208" s="202"/>
      <c r="C208" s="203"/>
      <c r="D208" s="204" t="s">
        <v>72</v>
      </c>
      <c r="E208" s="215" t="s">
        <v>3380</v>
      </c>
      <c r="F208" s="215" t="s">
        <v>3381</v>
      </c>
      <c r="G208" s="203"/>
      <c r="H208" s="203"/>
      <c r="I208" s="203"/>
      <c r="J208" s="216">
        <f>BK208</f>
        <v>1283.9500000000001</v>
      </c>
      <c r="K208" s="203"/>
      <c r="L208" s="207"/>
      <c r="M208" s="208"/>
      <c r="N208" s="209"/>
      <c r="O208" s="209"/>
      <c r="P208" s="210">
        <f>SUM(P209:P210)</f>
        <v>1.1224100000000001</v>
      </c>
      <c r="Q208" s="209"/>
      <c r="R208" s="210">
        <f>SUM(R209:R210)</f>
        <v>0.0030000000000000001</v>
      </c>
      <c r="S208" s="209"/>
      <c r="T208" s="211">
        <f>SUM(T209:T210)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12" t="s">
        <v>82</v>
      </c>
      <c r="AT208" s="213" t="s">
        <v>72</v>
      </c>
      <c r="AU208" s="213" t="s">
        <v>80</v>
      </c>
      <c r="AY208" s="212" t="s">
        <v>282</v>
      </c>
      <c r="BK208" s="214">
        <f>SUM(BK209:BK210)</f>
        <v>1283.9500000000001</v>
      </c>
    </row>
    <row r="209" s="2" customFormat="1" ht="21.75" customHeight="1">
      <c r="A209" s="29"/>
      <c r="B209" s="30"/>
      <c r="C209" s="217" t="s">
        <v>557</v>
      </c>
      <c r="D209" s="217" t="s">
        <v>284</v>
      </c>
      <c r="E209" s="218" t="s">
        <v>3382</v>
      </c>
      <c r="F209" s="219" t="s">
        <v>3383</v>
      </c>
      <c r="G209" s="220" t="s">
        <v>501</v>
      </c>
      <c r="H209" s="221">
        <v>2</v>
      </c>
      <c r="I209" s="222">
        <v>641</v>
      </c>
      <c r="J209" s="222">
        <f>ROUND(I209*H209,2)</f>
        <v>1282</v>
      </c>
      <c r="K209" s="223"/>
      <c r="L209" s="35"/>
      <c r="M209" s="224" t="s">
        <v>1</v>
      </c>
      <c r="N209" s="225" t="s">
        <v>38</v>
      </c>
      <c r="O209" s="226">
        <v>0.55900000000000005</v>
      </c>
      <c r="P209" s="226">
        <f>O209*H209</f>
        <v>1.1180000000000001</v>
      </c>
      <c r="Q209" s="226">
        <v>0.0015</v>
      </c>
      <c r="R209" s="226">
        <f>Q209*H209</f>
        <v>0.0030000000000000001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345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1282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1282</v>
      </c>
      <c r="BL209" s="14" t="s">
        <v>345</v>
      </c>
      <c r="BM209" s="228" t="s">
        <v>3384</v>
      </c>
    </row>
    <row r="210" s="2" customFormat="1" ht="21.75" customHeight="1">
      <c r="A210" s="29"/>
      <c r="B210" s="30"/>
      <c r="C210" s="217" t="s">
        <v>561</v>
      </c>
      <c r="D210" s="217" t="s">
        <v>284</v>
      </c>
      <c r="E210" s="218" t="s">
        <v>3385</v>
      </c>
      <c r="F210" s="219" t="s">
        <v>3386</v>
      </c>
      <c r="G210" s="220" t="s">
        <v>429</v>
      </c>
      <c r="H210" s="221">
        <v>0.0030000000000000001</v>
      </c>
      <c r="I210" s="222">
        <v>650</v>
      </c>
      <c r="J210" s="222">
        <f>ROUND(I210*H210,2)</f>
        <v>1.95</v>
      </c>
      <c r="K210" s="223"/>
      <c r="L210" s="35"/>
      <c r="M210" s="224" t="s">
        <v>1</v>
      </c>
      <c r="N210" s="225" t="s">
        <v>38</v>
      </c>
      <c r="O210" s="226">
        <v>1.47</v>
      </c>
      <c r="P210" s="226">
        <f>O210*H210</f>
        <v>0.0044099999999999999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345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1.95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1.95</v>
      </c>
      <c r="BL210" s="14" t="s">
        <v>345</v>
      </c>
      <c r="BM210" s="228" t="s">
        <v>3387</v>
      </c>
    </row>
    <row r="211" s="12" customFormat="1" ht="25.92" customHeight="1">
      <c r="A211" s="12"/>
      <c r="B211" s="202"/>
      <c r="C211" s="203"/>
      <c r="D211" s="204" t="s">
        <v>72</v>
      </c>
      <c r="E211" s="205" t="s">
        <v>378</v>
      </c>
      <c r="F211" s="205" t="s">
        <v>761</v>
      </c>
      <c r="G211" s="203"/>
      <c r="H211" s="203"/>
      <c r="I211" s="203"/>
      <c r="J211" s="206">
        <f>BK211</f>
        <v>1464.0999999999999</v>
      </c>
      <c r="K211" s="203"/>
      <c r="L211" s="207"/>
      <c r="M211" s="208"/>
      <c r="N211" s="209"/>
      <c r="O211" s="209"/>
      <c r="P211" s="210">
        <f>P212</f>
        <v>0</v>
      </c>
      <c r="Q211" s="209"/>
      <c r="R211" s="210">
        <f>R212</f>
        <v>0</v>
      </c>
      <c r="S211" s="209"/>
      <c r="T211" s="211">
        <f>T212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12" t="s">
        <v>155</v>
      </c>
      <c r="AT211" s="213" t="s">
        <v>72</v>
      </c>
      <c r="AU211" s="213" t="s">
        <v>73</v>
      </c>
      <c r="AY211" s="212" t="s">
        <v>282</v>
      </c>
      <c r="BK211" s="214">
        <f>BK212</f>
        <v>1464.0999999999999</v>
      </c>
    </row>
    <row r="212" s="12" customFormat="1" ht="22.8" customHeight="1">
      <c r="A212" s="12"/>
      <c r="B212" s="202"/>
      <c r="C212" s="203"/>
      <c r="D212" s="204" t="s">
        <v>72</v>
      </c>
      <c r="E212" s="215" t="s">
        <v>762</v>
      </c>
      <c r="F212" s="215" t="s">
        <v>763</v>
      </c>
      <c r="G212" s="203"/>
      <c r="H212" s="203"/>
      <c r="I212" s="203"/>
      <c r="J212" s="216">
        <f>BK212</f>
        <v>1464.0999999999999</v>
      </c>
      <c r="K212" s="203"/>
      <c r="L212" s="207"/>
      <c r="M212" s="208"/>
      <c r="N212" s="209"/>
      <c r="O212" s="209"/>
      <c r="P212" s="210">
        <f>P213</f>
        <v>0</v>
      </c>
      <c r="Q212" s="209"/>
      <c r="R212" s="210">
        <f>R213</f>
        <v>0</v>
      </c>
      <c r="S212" s="209"/>
      <c r="T212" s="211">
        <f>T213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12" t="s">
        <v>155</v>
      </c>
      <c r="AT212" s="213" t="s">
        <v>72</v>
      </c>
      <c r="AU212" s="213" t="s">
        <v>80</v>
      </c>
      <c r="AY212" s="212" t="s">
        <v>282</v>
      </c>
      <c r="BK212" s="214">
        <f>BK213</f>
        <v>1464.0999999999999</v>
      </c>
    </row>
    <row r="213" s="2" customFormat="1" ht="16.5" customHeight="1">
      <c r="A213" s="29"/>
      <c r="B213" s="30"/>
      <c r="C213" s="217" t="s">
        <v>565</v>
      </c>
      <c r="D213" s="217" t="s">
        <v>284</v>
      </c>
      <c r="E213" s="218" t="s">
        <v>3139</v>
      </c>
      <c r="F213" s="219" t="s">
        <v>3140</v>
      </c>
      <c r="G213" s="220" t="s">
        <v>322</v>
      </c>
      <c r="H213" s="221">
        <v>1.1000000000000001</v>
      </c>
      <c r="I213" s="222">
        <v>1331</v>
      </c>
      <c r="J213" s="222">
        <f>ROUND(I213*H213,2)</f>
        <v>1464.0999999999999</v>
      </c>
      <c r="K213" s="223"/>
      <c r="L213" s="35"/>
      <c r="M213" s="240" t="s">
        <v>1</v>
      </c>
      <c r="N213" s="241" t="s">
        <v>38</v>
      </c>
      <c r="O213" s="242">
        <v>0</v>
      </c>
      <c r="P213" s="242">
        <f>O213*H213</f>
        <v>0</v>
      </c>
      <c r="Q213" s="242">
        <v>0</v>
      </c>
      <c r="R213" s="242">
        <f>Q213*H213</f>
        <v>0</v>
      </c>
      <c r="S213" s="242">
        <v>0</v>
      </c>
      <c r="T213" s="243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1464.0999999999999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1464.0999999999999</v>
      </c>
      <c r="BL213" s="14" t="s">
        <v>288</v>
      </c>
      <c r="BM213" s="228" t="s">
        <v>3388</v>
      </c>
    </row>
    <row r="214" s="2" customFormat="1" ht="6.96" customHeight="1">
      <c r="A214" s="29"/>
      <c r="B214" s="56"/>
      <c r="C214" s="57"/>
      <c r="D214" s="57"/>
      <c r="E214" s="57"/>
      <c r="F214" s="57"/>
      <c r="G214" s="57"/>
      <c r="H214" s="57"/>
      <c r="I214" s="57"/>
      <c r="J214" s="57"/>
      <c r="K214" s="57"/>
      <c r="L214" s="35"/>
      <c r="M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</row>
  </sheetData>
  <sheetProtection sheet="1" autoFilter="0" formatColumns="0" formatRows="0" objects="1" scenarios="1" spinCount="100000" saltValue="nFKdT41IQ1wLt4tfXnpbYxVYCZ3xdL9XhPQWdmEZshOrjN7z6wE1v+oFHJqRt2Jb4FeXbvaTbJ7FYvhpE5tQNw==" hashValue="YjoreJhbmimHHo0Mw5n7UbydUNmHpizyW0bqZfdstlt92q1uoOCBA3/jifnquyjqrGOQGC+MkbqiRaSsHPlh7w==" algorithmName="SHA-512" password="CC35"/>
  <autoFilter ref="C133:K21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0:H120"/>
    <mergeCell ref="E124:H124"/>
    <mergeCell ref="E122:H122"/>
    <mergeCell ref="E126:H12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217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2524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3389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ROUND(J126, 2)</f>
        <v>1931908.6699999999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ROUND((SUM(BE126:BE171)),  2)</f>
        <v>1931908.6699999999</v>
      </c>
      <c r="G35" s="29"/>
      <c r="H35" s="29"/>
      <c r="I35" s="155">
        <v>0.20999999999999999</v>
      </c>
      <c r="J35" s="154">
        <f>ROUND(((SUM(BE126:BE171))*I35),  2)</f>
        <v>405700.82000000001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ROUND((SUM(BF126:BF171)),  2)</f>
        <v>0</v>
      </c>
      <c r="G36" s="29"/>
      <c r="H36" s="29"/>
      <c r="I36" s="155">
        <v>0.14999999999999999</v>
      </c>
      <c r="J36" s="154">
        <f>ROUND(((SUM(BF126:BF171))*I36),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ROUND((SUM(BG126:BG171)),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ROUND((SUM(BH126:BH171)),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ROUND((SUM(BI126:BI171)),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2337609.4899999998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2524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005-3 - SO 05.03 - Zpevněné plochy a terénní úpravy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J126</f>
        <v>1931908.6700000002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J127</f>
        <v>1931908.6700000002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J128</f>
        <v>474108.13000000006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J148</f>
        <v>84453.320000000007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260</v>
      </c>
      <c r="E102" s="187"/>
      <c r="F102" s="187"/>
      <c r="G102" s="187"/>
      <c r="H102" s="187"/>
      <c r="I102" s="187"/>
      <c r="J102" s="188">
        <f>J151</f>
        <v>1040843.4300000001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262</v>
      </c>
      <c r="E103" s="187"/>
      <c r="F103" s="187"/>
      <c r="G103" s="187"/>
      <c r="H103" s="187"/>
      <c r="I103" s="187"/>
      <c r="J103" s="188">
        <f>J158</f>
        <v>256660.80000000002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264</v>
      </c>
      <c r="E104" s="187"/>
      <c r="F104" s="187"/>
      <c r="G104" s="187"/>
      <c r="H104" s="187"/>
      <c r="I104" s="187"/>
      <c r="J104" s="188">
        <f>J170</f>
        <v>75842.990000000005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29"/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53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6" s="2" customFormat="1" ht="6.96" customHeight="1">
      <c r="A106" s="29"/>
      <c r="B106" s="56"/>
      <c r="C106" s="57"/>
      <c r="D106" s="57"/>
      <c r="E106" s="57"/>
      <c r="F106" s="57"/>
      <c r="G106" s="57"/>
      <c r="H106" s="57"/>
      <c r="I106" s="57"/>
      <c r="J106" s="57"/>
      <c r="K106" s="57"/>
      <c r="L106" s="53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10" s="2" customFormat="1" ht="6.96" customHeight="1">
      <c r="A110" s="29"/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24.96" customHeight="1">
      <c r="A111" s="29"/>
      <c r="B111" s="30"/>
      <c r="C111" s="20" t="s">
        <v>267</v>
      </c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6.96" customHeight="1">
      <c r="A112" s="29"/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12" customHeight="1">
      <c r="A113" s="29"/>
      <c r="B113" s="30"/>
      <c r="C113" s="26" t="s">
        <v>14</v>
      </c>
      <c r="D113" s="31"/>
      <c r="E113" s="31"/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26.25" customHeight="1">
      <c r="A114" s="29"/>
      <c r="B114" s="30"/>
      <c r="C114" s="31"/>
      <c r="D114" s="31"/>
      <c r="E114" s="174" t="str">
        <f>E7</f>
        <v>Kanalizace a ČOV pro obec Horní Kruty, místní část Dolní Kruty, Přestavlky a Bohouňovice II</v>
      </c>
      <c r="F114" s="26"/>
      <c r="G114" s="26"/>
      <c r="H114" s="26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1" customFormat="1" ht="12" customHeight="1">
      <c r="B115" s="18"/>
      <c r="C115" s="26" t="s">
        <v>246</v>
      </c>
      <c r="D115" s="19"/>
      <c r="E115" s="19"/>
      <c r="F115" s="19"/>
      <c r="G115" s="19"/>
      <c r="H115" s="19"/>
      <c r="I115" s="19"/>
      <c r="J115" s="19"/>
      <c r="K115" s="19"/>
      <c r="L115" s="17"/>
    </row>
    <row r="116" s="2" customFormat="1" ht="16.5" customHeight="1">
      <c r="A116" s="29"/>
      <c r="B116" s="30"/>
      <c r="C116" s="31"/>
      <c r="D116" s="31"/>
      <c r="E116" s="174" t="s">
        <v>2524</v>
      </c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2" customHeight="1">
      <c r="A117" s="29"/>
      <c r="B117" s="30"/>
      <c r="C117" s="26" t="s">
        <v>248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16.5" customHeight="1">
      <c r="A118" s="29"/>
      <c r="B118" s="30"/>
      <c r="C118" s="31"/>
      <c r="D118" s="31"/>
      <c r="E118" s="66" t="str">
        <f>E11</f>
        <v>005-3 - SO 05.03 - Zpevněné plochy a terénní úpravy</v>
      </c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6.96" customHeight="1">
      <c r="A119" s="29"/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12" customHeight="1">
      <c r="A120" s="29"/>
      <c r="B120" s="30"/>
      <c r="C120" s="26" t="s">
        <v>18</v>
      </c>
      <c r="D120" s="31"/>
      <c r="E120" s="31"/>
      <c r="F120" s="23" t="str">
        <f>F14</f>
        <v>Horní Kruty, místní část Dolní Kruty, Přestavlky a</v>
      </c>
      <c r="G120" s="31"/>
      <c r="H120" s="31"/>
      <c r="I120" s="26" t="s">
        <v>20</v>
      </c>
      <c r="J120" s="69" t="str">
        <f>IF(J14="","",J14)</f>
        <v>10. 2. 2021</v>
      </c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6.96" customHeight="1">
      <c r="A121" s="29"/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40.05" customHeight="1">
      <c r="A122" s="29"/>
      <c r="B122" s="30"/>
      <c r="C122" s="26" t="s">
        <v>22</v>
      </c>
      <c r="D122" s="31"/>
      <c r="E122" s="31"/>
      <c r="F122" s="23" t="str">
        <f>E17</f>
        <v>Obec Horní Kruty</v>
      </c>
      <c r="G122" s="31"/>
      <c r="H122" s="31"/>
      <c r="I122" s="26" t="s">
        <v>28</v>
      </c>
      <c r="J122" s="27" t="str">
        <f>E23</f>
        <v>Vodohospodářské inženýrské služby a.s.</v>
      </c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5.15" customHeight="1">
      <c r="A123" s="29"/>
      <c r="B123" s="30"/>
      <c r="C123" s="26" t="s">
        <v>26</v>
      </c>
      <c r="D123" s="31"/>
      <c r="E123" s="31"/>
      <c r="F123" s="23" t="str">
        <f>IF(E20="","",E20)</f>
        <v xml:space="preserve"> </v>
      </c>
      <c r="G123" s="31"/>
      <c r="H123" s="31"/>
      <c r="I123" s="26" t="s">
        <v>31</v>
      </c>
      <c r="J123" s="27" t="str">
        <f>E26</f>
        <v xml:space="preserve"> </v>
      </c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0.32" customHeight="1">
      <c r="A124" s="29"/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11" customFormat="1" ht="29.28" customHeight="1">
      <c r="A125" s="190"/>
      <c r="B125" s="191"/>
      <c r="C125" s="192" t="s">
        <v>268</v>
      </c>
      <c r="D125" s="193" t="s">
        <v>58</v>
      </c>
      <c r="E125" s="193" t="s">
        <v>54</v>
      </c>
      <c r="F125" s="193" t="s">
        <v>55</v>
      </c>
      <c r="G125" s="193" t="s">
        <v>269</v>
      </c>
      <c r="H125" s="193" t="s">
        <v>270</v>
      </c>
      <c r="I125" s="193" t="s">
        <v>271</v>
      </c>
      <c r="J125" s="194" t="s">
        <v>252</v>
      </c>
      <c r="K125" s="195" t="s">
        <v>272</v>
      </c>
      <c r="L125" s="196"/>
      <c r="M125" s="90" t="s">
        <v>1</v>
      </c>
      <c r="N125" s="91" t="s">
        <v>37</v>
      </c>
      <c r="O125" s="91" t="s">
        <v>273</v>
      </c>
      <c r="P125" s="91" t="s">
        <v>274</v>
      </c>
      <c r="Q125" s="91" t="s">
        <v>275</v>
      </c>
      <c r="R125" s="91" t="s">
        <v>276</v>
      </c>
      <c r="S125" s="91" t="s">
        <v>277</v>
      </c>
      <c r="T125" s="92" t="s">
        <v>278</v>
      </c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</row>
    <row r="126" s="2" customFormat="1" ht="22.8" customHeight="1">
      <c r="A126" s="29"/>
      <c r="B126" s="30"/>
      <c r="C126" s="97" t="s">
        <v>279</v>
      </c>
      <c r="D126" s="31"/>
      <c r="E126" s="31"/>
      <c r="F126" s="31"/>
      <c r="G126" s="31"/>
      <c r="H126" s="31"/>
      <c r="I126" s="31"/>
      <c r="J126" s="197">
        <f>BK126</f>
        <v>1931908.6700000002</v>
      </c>
      <c r="K126" s="31"/>
      <c r="L126" s="35"/>
      <c r="M126" s="93"/>
      <c r="N126" s="198"/>
      <c r="O126" s="94"/>
      <c r="P126" s="199">
        <f>P127</f>
        <v>699.14748999999995</v>
      </c>
      <c r="Q126" s="94"/>
      <c r="R126" s="199">
        <f>R127</f>
        <v>1163.23593532</v>
      </c>
      <c r="S126" s="94"/>
      <c r="T126" s="200">
        <f>T127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T126" s="14" t="s">
        <v>72</v>
      </c>
      <c r="AU126" s="14" t="s">
        <v>254</v>
      </c>
      <c r="BK126" s="201">
        <f>BK127</f>
        <v>1931908.6700000002</v>
      </c>
    </row>
    <row r="127" s="12" customFormat="1" ht="25.92" customHeight="1">
      <c r="A127" s="12"/>
      <c r="B127" s="202"/>
      <c r="C127" s="203"/>
      <c r="D127" s="204" t="s">
        <v>72</v>
      </c>
      <c r="E127" s="205" t="s">
        <v>280</v>
      </c>
      <c r="F127" s="205" t="s">
        <v>281</v>
      </c>
      <c r="G127" s="203"/>
      <c r="H127" s="203"/>
      <c r="I127" s="203"/>
      <c r="J127" s="206">
        <f>BK127</f>
        <v>1931908.6700000002</v>
      </c>
      <c r="K127" s="203"/>
      <c r="L127" s="207"/>
      <c r="M127" s="208"/>
      <c r="N127" s="209"/>
      <c r="O127" s="209"/>
      <c r="P127" s="210">
        <f>P128+P148+P151+P158+P170</f>
        <v>699.14748999999995</v>
      </c>
      <c r="Q127" s="209"/>
      <c r="R127" s="210">
        <f>R128+R148+R151+R158+R170</f>
        <v>1163.23593532</v>
      </c>
      <c r="S127" s="209"/>
      <c r="T127" s="211">
        <f>T128+T148+T151+T158+T170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2" t="s">
        <v>80</v>
      </c>
      <c r="AT127" s="213" t="s">
        <v>72</v>
      </c>
      <c r="AU127" s="213" t="s">
        <v>73</v>
      </c>
      <c r="AY127" s="212" t="s">
        <v>282</v>
      </c>
      <c r="BK127" s="214">
        <f>BK128+BK148+BK151+BK158+BK170</f>
        <v>1931908.6700000002</v>
      </c>
    </row>
    <row r="128" s="12" customFormat="1" ht="22.8" customHeight="1">
      <c r="A128" s="12"/>
      <c r="B128" s="202"/>
      <c r="C128" s="203"/>
      <c r="D128" s="204" t="s">
        <v>72</v>
      </c>
      <c r="E128" s="215" t="s">
        <v>80</v>
      </c>
      <c r="F128" s="215" t="s">
        <v>283</v>
      </c>
      <c r="G128" s="203"/>
      <c r="H128" s="203"/>
      <c r="I128" s="203"/>
      <c r="J128" s="216">
        <f>BK128</f>
        <v>474108.13000000006</v>
      </c>
      <c r="K128" s="203"/>
      <c r="L128" s="207"/>
      <c r="M128" s="208"/>
      <c r="N128" s="209"/>
      <c r="O128" s="209"/>
      <c r="P128" s="210">
        <f>SUM(P129:P147)</f>
        <v>280.51205799999991</v>
      </c>
      <c r="Q128" s="209"/>
      <c r="R128" s="210">
        <f>SUM(R129:R147)</f>
        <v>0.98397425000000005</v>
      </c>
      <c r="S128" s="209"/>
      <c r="T128" s="211">
        <f>SUM(T129:T147)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2" t="s">
        <v>80</v>
      </c>
      <c r="AT128" s="213" t="s">
        <v>72</v>
      </c>
      <c r="AU128" s="213" t="s">
        <v>80</v>
      </c>
      <c r="AY128" s="212" t="s">
        <v>282</v>
      </c>
      <c r="BK128" s="214">
        <f>SUM(BK129:BK147)</f>
        <v>474108.13000000006</v>
      </c>
    </row>
    <row r="129" s="2" customFormat="1" ht="33" customHeight="1">
      <c r="A129" s="29"/>
      <c r="B129" s="30"/>
      <c r="C129" s="217" t="s">
        <v>80</v>
      </c>
      <c r="D129" s="217" t="s">
        <v>284</v>
      </c>
      <c r="E129" s="218" t="s">
        <v>1024</v>
      </c>
      <c r="F129" s="219" t="s">
        <v>1025</v>
      </c>
      <c r="G129" s="220" t="s">
        <v>287</v>
      </c>
      <c r="H129" s="221">
        <v>30</v>
      </c>
      <c r="I129" s="222">
        <v>215</v>
      </c>
      <c r="J129" s="222">
        <f>ROUND(I129*H129,2)</f>
        <v>6450</v>
      </c>
      <c r="K129" s="223"/>
      <c r="L129" s="35"/>
      <c r="M129" s="224" t="s">
        <v>1</v>
      </c>
      <c r="N129" s="225" t="s">
        <v>38</v>
      </c>
      <c r="O129" s="226">
        <v>0.58599999999999997</v>
      </c>
      <c r="P129" s="226">
        <f>O129*H129</f>
        <v>17.579999999999998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288</v>
      </c>
      <c r="AT129" s="228" t="s">
        <v>284</v>
      </c>
      <c r="AU129" s="228" t="s">
        <v>82</v>
      </c>
      <c r="AY129" s="14" t="s">
        <v>282</v>
      </c>
      <c r="BE129" s="229">
        <f>IF(N129="základní",J129,0)</f>
        <v>6450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6450</v>
      </c>
      <c r="BL129" s="14" t="s">
        <v>288</v>
      </c>
      <c r="BM129" s="228" t="s">
        <v>3390</v>
      </c>
    </row>
    <row r="130" s="2" customFormat="1" ht="21.75" customHeight="1">
      <c r="A130" s="29"/>
      <c r="B130" s="30"/>
      <c r="C130" s="217" t="s">
        <v>82</v>
      </c>
      <c r="D130" s="217" t="s">
        <v>284</v>
      </c>
      <c r="E130" s="218" t="s">
        <v>350</v>
      </c>
      <c r="F130" s="219" t="s">
        <v>351</v>
      </c>
      <c r="G130" s="220" t="s">
        <v>287</v>
      </c>
      <c r="H130" s="221">
        <v>670.53499999999997</v>
      </c>
      <c r="I130" s="222">
        <v>50.399999999999999</v>
      </c>
      <c r="J130" s="222">
        <f>ROUND(I130*H130,2)</f>
        <v>33794.959999999999</v>
      </c>
      <c r="K130" s="223"/>
      <c r="L130" s="35"/>
      <c r="M130" s="224" t="s">
        <v>1</v>
      </c>
      <c r="N130" s="225" t="s">
        <v>38</v>
      </c>
      <c r="O130" s="226">
        <v>0.075999999999999998</v>
      </c>
      <c r="P130" s="226">
        <f>O130*H130</f>
        <v>50.960659999999997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288</v>
      </c>
      <c r="AT130" s="228" t="s">
        <v>284</v>
      </c>
      <c r="AU130" s="228" t="s">
        <v>82</v>
      </c>
      <c r="AY130" s="14" t="s">
        <v>282</v>
      </c>
      <c r="BE130" s="229">
        <f>IF(N130="základní",J130,0)</f>
        <v>33794.959999999999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33794.959999999999</v>
      </c>
      <c r="BL130" s="14" t="s">
        <v>288</v>
      </c>
      <c r="BM130" s="228" t="s">
        <v>82</v>
      </c>
    </row>
    <row r="131" s="2" customFormat="1" ht="33" customHeight="1">
      <c r="A131" s="29"/>
      <c r="B131" s="30"/>
      <c r="C131" s="217" t="s">
        <v>155</v>
      </c>
      <c r="D131" s="217" t="s">
        <v>284</v>
      </c>
      <c r="E131" s="218" t="s">
        <v>3391</v>
      </c>
      <c r="F131" s="219" t="s">
        <v>3392</v>
      </c>
      <c r="G131" s="220" t="s">
        <v>356</v>
      </c>
      <c r="H131" s="221">
        <v>153.97499999999999</v>
      </c>
      <c r="I131" s="222">
        <v>131</v>
      </c>
      <c r="J131" s="222">
        <f>ROUND(I131*H131,2)</f>
        <v>20170.73</v>
      </c>
      <c r="K131" s="223"/>
      <c r="L131" s="35"/>
      <c r="M131" s="224" t="s">
        <v>1</v>
      </c>
      <c r="N131" s="225" t="s">
        <v>38</v>
      </c>
      <c r="O131" s="226">
        <v>0.21199999999999999</v>
      </c>
      <c r="P131" s="226">
        <f>O131*H131</f>
        <v>32.642699999999998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288</v>
      </c>
      <c r="AT131" s="228" t="s">
        <v>284</v>
      </c>
      <c r="AU131" s="228" t="s">
        <v>82</v>
      </c>
      <c r="AY131" s="14" t="s">
        <v>282</v>
      </c>
      <c r="BE131" s="229">
        <f>IF(N131="základní",J131,0)</f>
        <v>20170.73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20170.73</v>
      </c>
      <c r="BL131" s="14" t="s">
        <v>288</v>
      </c>
      <c r="BM131" s="228" t="s">
        <v>288</v>
      </c>
    </row>
    <row r="132" s="2" customFormat="1" ht="21.75" customHeight="1">
      <c r="A132" s="29"/>
      <c r="B132" s="30"/>
      <c r="C132" s="217" t="s">
        <v>288</v>
      </c>
      <c r="D132" s="217" t="s">
        <v>284</v>
      </c>
      <c r="E132" s="218" t="s">
        <v>917</v>
      </c>
      <c r="F132" s="219" t="s">
        <v>918</v>
      </c>
      <c r="G132" s="220" t="s">
        <v>287</v>
      </c>
      <c r="H132" s="221">
        <v>30</v>
      </c>
      <c r="I132" s="222">
        <v>61</v>
      </c>
      <c r="J132" s="222">
        <f>ROUND(I132*H132,2)</f>
        <v>1830</v>
      </c>
      <c r="K132" s="223"/>
      <c r="L132" s="35"/>
      <c r="M132" s="224" t="s">
        <v>1</v>
      </c>
      <c r="N132" s="225" t="s">
        <v>38</v>
      </c>
      <c r="O132" s="226">
        <v>0.050999999999999997</v>
      </c>
      <c r="P132" s="226">
        <f>O132*H132</f>
        <v>1.5299999999999998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82</v>
      </c>
      <c r="AY132" s="14" t="s">
        <v>282</v>
      </c>
      <c r="BE132" s="229">
        <f>IF(N132="základní",J132,0)</f>
        <v>1830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1830</v>
      </c>
      <c r="BL132" s="14" t="s">
        <v>288</v>
      </c>
      <c r="BM132" s="228" t="s">
        <v>3393</v>
      </c>
    </row>
    <row r="133" s="2" customFormat="1" ht="33" customHeight="1">
      <c r="A133" s="29"/>
      <c r="B133" s="30"/>
      <c r="C133" s="217" t="s">
        <v>299</v>
      </c>
      <c r="D133" s="217" t="s">
        <v>284</v>
      </c>
      <c r="E133" s="218" t="s">
        <v>391</v>
      </c>
      <c r="F133" s="219" t="s">
        <v>392</v>
      </c>
      <c r="G133" s="220" t="s">
        <v>356</v>
      </c>
      <c r="H133" s="221">
        <v>305.88900000000001</v>
      </c>
      <c r="I133" s="222">
        <v>71.200000000000003</v>
      </c>
      <c r="J133" s="222">
        <f>ROUND(I133*H133,2)</f>
        <v>21779.299999999999</v>
      </c>
      <c r="K133" s="223"/>
      <c r="L133" s="35"/>
      <c r="M133" s="224" t="s">
        <v>1</v>
      </c>
      <c r="N133" s="225" t="s">
        <v>38</v>
      </c>
      <c r="O133" s="226">
        <v>0.043999999999999997</v>
      </c>
      <c r="P133" s="226">
        <f>O133*H133</f>
        <v>13.459116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21779.299999999999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21779.299999999999</v>
      </c>
      <c r="BL133" s="14" t="s">
        <v>288</v>
      </c>
      <c r="BM133" s="228" t="s">
        <v>3394</v>
      </c>
    </row>
    <row r="134" s="2" customFormat="1" ht="33" customHeight="1">
      <c r="A134" s="29"/>
      <c r="B134" s="30"/>
      <c r="C134" s="217" t="s">
        <v>303</v>
      </c>
      <c r="D134" s="217" t="s">
        <v>284</v>
      </c>
      <c r="E134" s="218" t="s">
        <v>395</v>
      </c>
      <c r="F134" s="219" t="s">
        <v>396</v>
      </c>
      <c r="G134" s="220" t="s">
        <v>356</v>
      </c>
      <c r="H134" s="221">
        <v>153.97499999999999</v>
      </c>
      <c r="I134" s="222">
        <v>100</v>
      </c>
      <c r="J134" s="222">
        <f>ROUND(I134*H134,2)</f>
        <v>15397.5</v>
      </c>
      <c r="K134" s="223"/>
      <c r="L134" s="35"/>
      <c r="M134" s="224" t="s">
        <v>1</v>
      </c>
      <c r="N134" s="225" t="s">
        <v>38</v>
      </c>
      <c r="O134" s="226">
        <v>0.050000000000000003</v>
      </c>
      <c r="P134" s="226">
        <f>O134*H134</f>
        <v>7.6987500000000004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15397.5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15397.5</v>
      </c>
      <c r="BL134" s="14" t="s">
        <v>288</v>
      </c>
      <c r="BM134" s="228" t="s">
        <v>3395</v>
      </c>
    </row>
    <row r="135" s="2" customFormat="1" ht="21.75" customHeight="1">
      <c r="A135" s="29"/>
      <c r="B135" s="30"/>
      <c r="C135" s="217" t="s">
        <v>307</v>
      </c>
      <c r="D135" s="217" t="s">
        <v>284</v>
      </c>
      <c r="E135" s="218" t="s">
        <v>407</v>
      </c>
      <c r="F135" s="219" t="s">
        <v>408</v>
      </c>
      <c r="G135" s="220" t="s">
        <v>356</v>
      </c>
      <c r="H135" s="221">
        <v>325.757</v>
      </c>
      <c r="I135" s="222">
        <v>45.5</v>
      </c>
      <c r="J135" s="222">
        <f>ROUND(I135*H135,2)</f>
        <v>14821.940000000001</v>
      </c>
      <c r="K135" s="223"/>
      <c r="L135" s="35"/>
      <c r="M135" s="224" t="s">
        <v>1</v>
      </c>
      <c r="N135" s="225" t="s">
        <v>38</v>
      </c>
      <c r="O135" s="226">
        <v>0.071999999999999995</v>
      </c>
      <c r="P135" s="226">
        <f>O135*H135</f>
        <v>23.454504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14821.940000000001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14821.940000000001</v>
      </c>
      <c r="BL135" s="14" t="s">
        <v>288</v>
      </c>
      <c r="BM135" s="228" t="s">
        <v>3396</v>
      </c>
    </row>
    <row r="136" s="2" customFormat="1" ht="16.5" customHeight="1">
      <c r="A136" s="29"/>
      <c r="B136" s="30"/>
      <c r="C136" s="217" t="s">
        <v>311</v>
      </c>
      <c r="D136" s="217" t="s">
        <v>284</v>
      </c>
      <c r="E136" s="218" t="s">
        <v>419</v>
      </c>
      <c r="F136" s="219" t="s">
        <v>420</v>
      </c>
      <c r="G136" s="220" t="s">
        <v>356</v>
      </c>
      <c r="H136" s="221">
        <v>153.97499999999999</v>
      </c>
      <c r="I136" s="222">
        <v>18.5</v>
      </c>
      <c r="J136" s="222">
        <f>ROUND(I136*H136,2)</f>
        <v>2848.54</v>
      </c>
      <c r="K136" s="223"/>
      <c r="L136" s="35"/>
      <c r="M136" s="224" t="s">
        <v>1</v>
      </c>
      <c r="N136" s="225" t="s">
        <v>38</v>
      </c>
      <c r="O136" s="226">
        <v>0.0089999999999999993</v>
      </c>
      <c r="P136" s="226">
        <f>O136*H136</f>
        <v>1.3857749999999998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2848.54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2848.54</v>
      </c>
      <c r="BL136" s="14" t="s">
        <v>288</v>
      </c>
      <c r="BM136" s="228" t="s">
        <v>329</v>
      </c>
    </row>
    <row r="137" s="2" customFormat="1" ht="33" customHeight="1">
      <c r="A137" s="29"/>
      <c r="B137" s="30"/>
      <c r="C137" s="217" t="s">
        <v>315</v>
      </c>
      <c r="D137" s="217" t="s">
        <v>284</v>
      </c>
      <c r="E137" s="218" t="s">
        <v>440</v>
      </c>
      <c r="F137" s="219" t="s">
        <v>441</v>
      </c>
      <c r="G137" s="220" t="s">
        <v>356</v>
      </c>
      <c r="H137" s="221">
        <v>153.97499999999999</v>
      </c>
      <c r="I137" s="222">
        <v>256</v>
      </c>
      <c r="J137" s="222">
        <f>ROUND(I137*H137,2)</f>
        <v>39417.599999999999</v>
      </c>
      <c r="K137" s="223"/>
      <c r="L137" s="35"/>
      <c r="M137" s="224" t="s">
        <v>1</v>
      </c>
      <c r="N137" s="225" t="s">
        <v>38</v>
      </c>
      <c r="O137" s="226">
        <v>0.086999999999999994</v>
      </c>
      <c r="P137" s="226">
        <f>O137*H137</f>
        <v>13.395824999999999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39417.599999999999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39417.599999999999</v>
      </c>
      <c r="BL137" s="14" t="s">
        <v>288</v>
      </c>
      <c r="BM137" s="228" t="s">
        <v>3397</v>
      </c>
    </row>
    <row r="138" s="2" customFormat="1" ht="33" customHeight="1">
      <c r="A138" s="29"/>
      <c r="B138" s="30"/>
      <c r="C138" s="217" t="s">
        <v>319</v>
      </c>
      <c r="D138" s="217" t="s">
        <v>284</v>
      </c>
      <c r="E138" s="218" t="s">
        <v>444</v>
      </c>
      <c r="F138" s="219" t="s">
        <v>445</v>
      </c>
      <c r="G138" s="220" t="s">
        <v>356</v>
      </c>
      <c r="H138" s="221">
        <v>1539.75</v>
      </c>
      <c r="I138" s="222">
        <v>19.399999999999999</v>
      </c>
      <c r="J138" s="222">
        <f>ROUND(I138*H138,2)</f>
        <v>29871.150000000001</v>
      </c>
      <c r="K138" s="223"/>
      <c r="L138" s="35"/>
      <c r="M138" s="224" t="s">
        <v>1</v>
      </c>
      <c r="N138" s="225" t="s">
        <v>38</v>
      </c>
      <c r="O138" s="226">
        <v>0.0050000000000000001</v>
      </c>
      <c r="P138" s="226">
        <f>O138*H138</f>
        <v>7.6987500000000004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29871.150000000001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29871.150000000001</v>
      </c>
      <c r="BL138" s="14" t="s">
        <v>288</v>
      </c>
      <c r="BM138" s="228" t="s">
        <v>3398</v>
      </c>
    </row>
    <row r="139" s="2" customFormat="1" ht="21.75" customHeight="1">
      <c r="A139" s="29"/>
      <c r="B139" s="30"/>
      <c r="C139" s="217" t="s">
        <v>324</v>
      </c>
      <c r="D139" s="217" t="s">
        <v>284</v>
      </c>
      <c r="E139" s="218" t="s">
        <v>3399</v>
      </c>
      <c r="F139" s="219" t="s">
        <v>3400</v>
      </c>
      <c r="G139" s="220" t="s">
        <v>429</v>
      </c>
      <c r="H139" s="221">
        <v>261.75799999999998</v>
      </c>
      <c r="I139" s="222">
        <v>657</v>
      </c>
      <c r="J139" s="222">
        <f>ROUND(I139*H139,2)</f>
        <v>171975.01000000001</v>
      </c>
      <c r="K139" s="223"/>
      <c r="L139" s="35"/>
      <c r="M139" s="224" t="s">
        <v>1</v>
      </c>
      <c r="N139" s="225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171975.01000000001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171975.01000000001</v>
      </c>
      <c r="BL139" s="14" t="s">
        <v>288</v>
      </c>
      <c r="BM139" s="228" t="s">
        <v>3401</v>
      </c>
    </row>
    <row r="140" s="2" customFormat="1" ht="21.75" customHeight="1">
      <c r="A140" s="29"/>
      <c r="B140" s="30"/>
      <c r="C140" s="217" t="s">
        <v>329</v>
      </c>
      <c r="D140" s="217" t="s">
        <v>284</v>
      </c>
      <c r="E140" s="218" t="s">
        <v>3402</v>
      </c>
      <c r="F140" s="219" t="s">
        <v>3403</v>
      </c>
      <c r="G140" s="220" t="s">
        <v>287</v>
      </c>
      <c r="H140" s="221">
        <v>368.77699999999999</v>
      </c>
      <c r="I140" s="222">
        <v>51</v>
      </c>
      <c r="J140" s="222">
        <f>ROUND(I140*H140,2)</f>
        <v>18807.630000000001</v>
      </c>
      <c r="K140" s="223"/>
      <c r="L140" s="35"/>
      <c r="M140" s="224" t="s">
        <v>1</v>
      </c>
      <c r="N140" s="225" t="s">
        <v>38</v>
      </c>
      <c r="O140" s="226">
        <v>0.043999999999999997</v>
      </c>
      <c r="P140" s="226">
        <f>O140*H140</f>
        <v>16.226187999999997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18807.630000000001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18807.630000000001</v>
      </c>
      <c r="BL140" s="14" t="s">
        <v>288</v>
      </c>
      <c r="BM140" s="228" t="s">
        <v>338</v>
      </c>
    </row>
    <row r="141" s="2" customFormat="1" ht="21.75" customHeight="1">
      <c r="A141" s="29"/>
      <c r="B141" s="30"/>
      <c r="C141" s="217" t="s">
        <v>334</v>
      </c>
      <c r="D141" s="217" t="s">
        <v>284</v>
      </c>
      <c r="E141" s="218" t="s">
        <v>3404</v>
      </c>
      <c r="F141" s="219" t="s">
        <v>3405</v>
      </c>
      <c r="G141" s="220" t="s">
        <v>287</v>
      </c>
      <c r="H141" s="221">
        <v>490.13499999999999</v>
      </c>
      <c r="I141" s="222">
        <v>69.099999999999994</v>
      </c>
      <c r="J141" s="222">
        <f>ROUND(I141*H141,2)</f>
        <v>33868.330000000002</v>
      </c>
      <c r="K141" s="223"/>
      <c r="L141" s="35"/>
      <c r="M141" s="224" t="s">
        <v>1</v>
      </c>
      <c r="N141" s="225" t="s">
        <v>38</v>
      </c>
      <c r="O141" s="226">
        <v>0.059999999999999998</v>
      </c>
      <c r="P141" s="226">
        <f>O141*H141</f>
        <v>29.408099999999997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33868.330000000002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33868.330000000002</v>
      </c>
      <c r="BL141" s="14" t="s">
        <v>288</v>
      </c>
      <c r="BM141" s="228" t="s">
        <v>3406</v>
      </c>
    </row>
    <row r="142" s="2" customFormat="1" ht="21.75" customHeight="1">
      <c r="A142" s="29"/>
      <c r="B142" s="30"/>
      <c r="C142" s="217" t="s">
        <v>338</v>
      </c>
      <c r="D142" s="217" t="s">
        <v>284</v>
      </c>
      <c r="E142" s="218" t="s">
        <v>468</v>
      </c>
      <c r="F142" s="219" t="s">
        <v>469</v>
      </c>
      <c r="G142" s="220" t="s">
        <v>287</v>
      </c>
      <c r="H142" s="221">
        <v>858.91200000000003</v>
      </c>
      <c r="I142" s="222">
        <v>13.699999999999999</v>
      </c>
      <c r="J142" s="222">
        <f>ROUND(I142*H142,2)</f>
        <v>11767.09</v>
      </c>
      <c r="K142" s="223"/>
      <c r="L142" s="35"/>
      <c r="M142" s="224" t="s">
        <v>1</v>
      </c>
      <c r="N142" s="225" t="s">
        <v>38</v>
      </c>
      <c r="O142" s="226">
        <v>0.019</v>
      </c>
      <c r="P142" s="226">
        <f>O142*H142</f>
        <v>16.319327999999999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11767.09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11767.09</v>
      </c>
      <c r="BL142" s="14" t="s">
        <v>288</v>
      </c>
      <c r="BM142" s="228" t="s">
        <v>3407</v>
      </c>
    </row>
    <row r="143" s="2" customFormat="1" ht="21.75" customHeight="1">
      <c r="A143" s="29"/>
      <c r="B143" s="30"/>
      <c r="C143" s="217" t="s">
        <v>8</v>
      </c>
      <c r="D143" s="217" t="s">
        <v>284</v>
      </c>
      <c r="E143" s="218" t="s">
        <v>472</v>
      </c>
      <c r="F143" s="219" t="s">
        <v>473</v>
      </c>
      <c r="G143" s="220" t="s">
        <v>287</v>
      </c>
      <c r="H143" s="221">
        <v>1083.2860000000001</v>
      </c>
      <c r="I143" s="222">
        <v>21.800000000000001</v>
      </c>
      <c r="J143" s="222">
        <f>ROUND(I143*H143,2)</f>
        <v>23615.630000000001</v>
      </c>
      <c r="K143" s="223"/>
      <c r="L143" s="35"/>
      <c r="M143" s="224" t="s">
        <v>1</v>
      </c>
      <c r="N143" s="225" t="s">
        <v>38</v>
      </c>
      <c r="O143" s="226">
        <v>0.025000000000000001</v>
      </c>
      <c r="P143" s="226">
        <f>O143*H143</f>
        <v>27.082150000000002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23615.630000000001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23615.630000000001</v>
      </c>
      <c r="BL143" s="14" t="s">
        <v>288</v>
      </c>
      <c r="BM143" s="228" t="s">
        <v>362</v>
      </c>
    </row>
    <row r="144" s="2" customFormat="1" ht="21.75" customHeight="1">
      <c r="A144" s="29"/>
      <c r="B144" s="30"/>
      <c r="C144" s="217" t="s">
        <v>345</v>
      </c>
      <c r="D144" s="217" t="s">
        <v>284</v>
      </c>
      <c r="E144" s="218" t="s">
        <v>480</v>
      </c>
      <c r="F144" s="219" t="s">
        <v>481</v>
      </c>
      <c r="G144" s="220" t="s">
        <v>287</v>
      </c>
      <c r="H144" s="221">
        <v>101.03700000000001</v>
      </c>
      <c r="I144" s="222">
        <v>5.7999999999999998</v>
      </c>
      <c r="J144" s="222">
        <f>ROUND(I144*H144,2)</f>
        <v>586.00999999999999</v>
      </c>
      <c r="K144" s="223"/>
      <c r="L144" s="35"/>
      <c r="M144" s="224" t="s">
        <v>1</v>
      </c>
      <c r="N144" s="225" t="s">
        <v>38</v>
      </c>
      <c r="O144" s="226">
        <v>0.0070000000000000001</v>
      </c>
      <c r="P144" s="226">
        <f>O144*H144</f>
        <v>0.70725900000000008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586.00999999999999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586.00999999999999</v>
      </c>
      <c r="BL144" s="14" t="s">
        <v>288</v>
      </c>
      <c r="BM144" s="228" t="s">
        <v>3408</v>
      </c>
    </row>
    <row r="145" s="2" customFormat="1" ht="16.5" customHeight="1">
      <c r="A145" s="29"/>
      <c r="B145" s="30"/>
      <c r="C145" s="217" t="s">
        <v>349</v>
      </c>
      <c r="D145" s="217" t="s">
        <v>284</v>
      </c>
      <c r="E145" s="218" t="s">
        <v>3409</v>
      </c>
      <c r="F145" s="219" t="s">
        <v>3410</v>
      </c>
      <c r="G145" s="220" t="s">
        <v>287</v>
      </c>
      <c r="H145" s="221">
        <v>757.875</v>
      </c>
      <c r="I145" s="222">
        <v>25.199999999999999</v>
      </c>
      <c r="J145" s="222">
        <f>ROUND(I145*H145,2)</f>
        <v>19098.450000000001</v>
      </c>
      <c r="K145" s="223"/>
      <c r="L145" s="35"/>
      <c r="M145" s="224" t="s">
        <v>1</v>
      </c>
      <c r="N145" s="225" t="s">
        <v>38</v>
      </c>
      <c r="O145" s="226">
        <v>0.012</v>
      </c>
      <c r="P145" s="226">
        <f>O145*H145</f>
        <v>9.0945</v>
      </c>
      <c r="Q145" s="226">
        <v>0.0012700000000000001</v>
      </c>
      <c r="R145" s="226">
        <f>Q145*H145</f>
        <v>0.96250125000000009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19098.450000000001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19098.450000000001</v>
      </c>
      <c r="BL145" s="14" t="s">
        <v>288</v>
      </c>
      <c r="BM145" s="228" t="s">
        <v>3411</v>
      </c>
    </row>
    <row r="146" s="2" customFormat="1" ht="16.5" customHeight="1">
      <c r="A146" s="29"/>
      <c r="B146" s="30"/>
      <c r="C146" s="230" t="s">
        <v>353</v>
      </c>
      <c r="D146" s="230" t="s">
        <v>378</v>
      </c>
      <c r="E146" s="231" t="s">
        <v>484</v>
      </c>
      <c r="F146" s="232" t="s">
        <v>485</v>
      </c>
      <c r="G146" s="233" t="s">
        <v>486</v>
      </c>
      <c r="H146" s="234">
        <v>21.472999999999999</v>
      </c>
      <c r="I146" s="235">
        <v>104</v>
      </c>
      <c r="J146" s="235">
        <f>ROUND(I146*H146,2)</f>
        <v>2233.1900000000001</v>
      </c>
      <c r="K146" s="236"/>
      <c r="L146" s="237"/>
      <c r="M146" s="238" t="s">
        <v>1</v>
      </c>
      <c r="N146" s="239" t="s">
        <v>38</v>
      </c>
      <c r="O146" s="226">
        <v>0</v>
      </c>
      <c r="P146" s="226">
        <f>O146*H146</f>
        <v>0</v>
      </c>
      <c r="Q146" s="226">
        <v>0.001</v>
      </c>
      <c r="R146" s="226">
        <f>Q146*H146</f>
        <v>0.021472999999999999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311</v>
      </c>
      <c r="AT146" s="228" t="s">
        <v>378</v>
      </c>
      <c r="AU146" s="228" t="s">
        <v>82</v>
      </c>
      <c r="AY146" s="14" t="s">
        <v>282</v>
      </c>
      <c r="BE146" s="229">
        <f>IF(N146="základní",J146,0)</f>
        <v>2233.1900000000001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2233.1900000000001</v>
      </c>
      <c r="BL146" s="14" t="s">
        <v>288</v>
      </c>
      <c r="BM146" s="228" t="s">
        <v>3412</v>
      </c>
    </row>
    <row r="147" s="2" customFormat="1" ht="16.5" customHeight="1">
      <c r="A147" s="29"/>
      <c r="B147" s="30"/>
      <c r="C147" s="217" t="s">
        <v>358</v>
      </c>
      <c r="D147" s="217" t="s">
        <v>284</v>
      </c>
      <c r="E147" s="218" t="s">
        <v>3413</v>
      </c>
      <c r="F147" s="219" t="s">
        <v>3414</v>
      </c>
      <c r="G147" s="220" t="s">
        <v>356</v>
      </c>
      <c r="H147" s="221">
        <v>45.472999999999999</v>
      </c>
      <c r="I147" s="222">
        <v>127</v>
      </c>
      <c r="J147" s="222">
        <f>ROUND(I147*H147,2)</f>
        <v>5775.0699999999997</v>
      </c>
      <c r="K147" s="223"/>
      <c r="L147" s="35"/>
      <c r="M147" s="224" t="s">
        <v>1</v>
      </c>
      <c r="N147" s="225" t="s">
        <v>38</v>
      </c>
      <c r="O147" s="226">
        <v>0.26100000000000001</v>
      </c>
      <c r="P147" s="226">
        <f>O147*H147</f>
        <v>11.868453000000001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5775.0699999999997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5775.0699999999997</v>
      </c>
      <c r="BL147" s="14" t="s">
        <v>288</v>
      </c>
      <c r="BM147" s="228" t="s">
        <v>3415</v>
      </c>
    </row>
    <row r="148" s="12" customFormat="1" ht="22.8" customHeight="1">
      <c r="A148" s="12"/>
      <c r="B148" s="202"/>
      <c r="C148" s="203"/>
      <c r="D148" s="204" t="s">
        <v>72</v>
      </c>
      <c r="E148" s="215" t="s">
        <v>82</v>
      </c>
      <c r="F148" s="215" t="s">
        <v>488</v>
      </c>
      <c r="G148" s="203"/>
      <c r="H148" s="203"/>
      <c r="I148" s="203"/>
      <c r="J148" s="216">
        <f>BK148</f>
        <v>84453.320000000007</v>
      </c>
      <c r="K148" s="203"/>
      <c r="L148" s="207"/>
      <c r="M148" s="208"/>
      <c r="N148" s="209"/>
      <c r="O148" s="209"/>
      <c r="P148" s="210">
        <f>SUM(P149:P150)</f>
        <v>81.933840000000004</v>
      </c>
      <c r="Q148" s="209"/>
      <c r="R148" s="210">
        <f>SUM(R149:R150)</f>
        <v>0.97637845999999995</v>
      </c>
      <c r="S148" s="209"/>
      <c r="T148" s="211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2" t="s">
        <v>80</v>
      </c>
      <c r="AT148" s="213" t="s">
        <v>72</v>
      </c>
      <c r="AU148" s="213" t="s">
        <v>80</v>
      </c>
      <c r="AY148" s="212" t="s">
        <v>282</v>
      </c>
      <c r="BK148" s="214">
        <f>SUM(BK149:BK150)</f>
        <v>84453.320000000007</v>
      </c>
    </row>
    <row r="149" s="2" customFormat="1" ht="21.75" customHeight="1">
      <c r="A149" s="29"/>
      <c r="B149" s="30"/>
      <c r="C149" s="217" t="s">
        <v>362</v>
      </c>
      <c r="D149" s="217" t="s">
        <v>284</v>
      </c>
      <c r="E149" s="218" t="s">
        <v>3416</v>
      </c>
      <c r="F149" s="219" t="s">
        <v>3417</v>
      </c>
      <c r="G149" s="220" t="s">
        <v>287</v>
      </c>
      <c r="H149" s="221">
        <v>1365.5640000000001</v>
      </c>
      <c r="I149" s="222">
        <v>20.100000000000001</v>
      </c>
      <c r="J149" s="222">
        <f>ROUND(I149*H149,2)</f>
        <v>27447.84</v>
      </c>
      <c r="K149" s="223"/>
      <c r="L149" s="35"/>
      <c r="M149" s="224" t="s">
        <v>1</v>
      </c>
      <c r="N149" s="225" t="s">
        <v>38</v>
      </c>
      <c r="O149" s="226">
        <v>0.059999999999999998</v>
      </c>
      <c r="P149" s="226">
        <f>O149*H149</f>
        <v>81.933840000000004</v>
      </c>
      <c r="Q149" s="226">
        <v>0.00013999999999999999</v>
      </c>
      <c r="R149" s="226">
        <f>Q149*H149</f>
        <v>0.19117895999999998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27447.84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27447.84</v>
      </c>
      <c r="BL149" s="14" t="s">
        <v>288</v>
      </c>
      <c r="BM149" s="228" t="s">
        <v>377</v>
      </c>
    </row>
    <row r="150" s="2" customFormat="1" ht="21.75" customHeight="1">
      <c r="A150" s="29"/>
      <c r="B150" s="30"/>
      <c r="C150" s="230" t="s">
        <v>7</v>
      </c>
      <c r="D150" s="230" t="s">
        <v>378</v>
      </c>
      <c r="E150" s="231" t="s">
        <v>2136</v>
      </c>
      <c r="F150" s="232" t="s">
        <v>2137</v>
      </c>
      <c r="G150" s="233" t="s">
        <v>287</v>
      </c>
      <c r="H150" s="234">
        <v>1570.3989999999999</v>
      </c>
      <c r="I150" s="235">
        <v>36.299999999999997</v>
      </c>
      <c r="J150" s="235">
        <f>ROUND(I150*H150,2)</f>
        <v>57005.480000000003</v>
      </c>
      <c r="K150" s="236"/>
      <c r="L150" s="237"/>
      <c r="M150" s="238" t="s">
        <v>1</v>
      </c>
      <c r="N150" s="239" t="s">
        <v>38</v>
      </c>
      <c r="O150" s="226">
        <v>0</v>
      </c>
      <c r="P150" s="226">
        <f>O150*H150</f>
        <v>0</v>
      </c>
      <c r="Q150" s="226">
        <v>0.00050000000000000001</v>
      </c>
      <c r="R150" s="226">
        <f>Q150*H150</f>
        <v>0.78519949999999994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311</v>
      </c>
      <c r="AT150" s="228" t="s">
        <v>378</v>
      </c>
      <c r="AU150" s="228" t="s">
        <v>82</v>
      </c>
      <c r="AY150" s="14" t="s">
        <v>282</v>
      </c>
      <c r="BE150" s="229">
        <f>IF(N150="základní",J150,0)</f>
        <v>57005.480000000003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57005.480000000003</v>
      </c>
      <c r="BL150" s="14" t="s">
        <v>288</v>
      </c>
      <c r="BM150" s="228" t="s">
        <v>386</v>
      </c>
    </row>
    <row r="151" s="12" customFormat="1" ht="22.8" customHeight="1">
      <c r="A151" s="12"/>
      <c r="B151" s="202"/>
      <c r="C151" s="203"/>
      <c r="D151" s="204" t="s">
        <v>72</v>
      </c>
      <c r="E151" s="215" t="s">
        <v>299</v>
      </c>
      <c r="F151" s="215" t="s">
        <v>552</v>
      </c>
      <c r="G151" s="203"/>
      <c r="H151" s="203"/>
      <c r="I151" s="203"/>
      <c r="J151" s="216">
        <f>BK151</f>
        <v>1040843.4300000001</v>
      </c>
      <c r="K151" s="203"/>
      <c r="L151" s="207"/>
      <c r="M151" s="208"/>
      <c r="N151" s="209"/>
      <c r="O151" s="209"/>
      <c r="P151" s="210">
        <f>SUM(P152:P157)</f>
        <v>106.31777600000001</v>
      </c>
      <c r="Q151" s="209"/>
      <c r="R151" s="210">
        <f>SUM(R152:R157)</f>
        <v>1016.67622425</v>
      </c>
      <c r="S151" s="209"/>
      <c r="T151" s="211">
        <f>SUM(T152:T157)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2" t="s">
        <v>80</v>
      </c>
      <c r="AT151" s="213" t="s">
        <v>72</v>
      </c>
      <c r="AU151" s="213" t="s">
        <v>80</v>
      </c>
      <c r="AY151" s="212" t="s">
        <v>282</v>
      </c>
      <c r="BK151" s="214">
        <f>SUM(BK152:BK157)</f>
        <v>1040843.4300000001</v>
      </c>
    </row>
    <row r="152" s="2" customFormat="1" ht="16.5" customHeight="1">
      <c r="A152" s="29"/>
      <c r="B152" s="30"/>
      <c r="C152" s="217" t="s">
        <v>369</v>
      </c>
      <c r="D152" s="217" t="s">
        <v>284</v>
      </c>
      <c r="E152" s="218" t="s">
        <v>558</v>
      </c>
      <c r="F152" s="219" t="s">
        <v>559</v>
      </c>
      <c r="G152" s="220" t="s">
        <v>287</v>
      </c>
      <c r="H152" s="221">
        <v>1083.2860000000001</v>
      </c>
      <c r="I152" s="222">
        <v>162</v>
      </c>
      <c r="J152" s="222">
        <f>ROUND(I152*H152,2)</f>
        <v>175492.32999999999</v>
      </c>
      <c r="K152" s="223"/>
      <c r="L152" s="35"/>
      <c r="M152" s="224" t="s">
        <v>1</v>
      </c>
      <c r="N152" s="225" t="s">
        <v>38</v>
      </c>
      <c r="O152" s="226">
        <v>0.025999999999999999</v>
      </c>
      <c r="P152" s="226">
        <f>O152*H152</f>
        <v>28.165436</v>
      </c>
      <c r="Q152" s="226">
        <v>0.34499999999999997</v>
      </c>
      <c r="R152" s="226">
        <f>Q152*H152</f>
        <v>373.73367000000002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175492.32999999999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175492.32999999999</v>
      </c>
      <c r="BL152" s="14" t="s">
        <v>288</v>
      </c>
      <c r="BM152" s="228" t="s">
        <v>402</v>
      </c>
    </row>
    <row r="153" s="2" customFormat="1" ht="16.5" customHeight="1">
      <c r="A153" s="29"/>
      <c r="B153" s="30"/>
      <c r="C153" s="217" t="s">
        <v>373</v>
      </c>
      <c r="D153" s="217" t="s">
        <v>284</v>
      </c>
      <c r="E153" s="218" t="s">
        <v>2183</v>
      </c>
      <c r="F153" s="219" t="s">
        <v>2184</v>
      </c>
      <c r="G153" s="220" t="s">
        <v>287</v>
      </c>
      <c r="H153" s="221">
        <v>930.38499999999999</v>
      </c>
      <c r="I153" s="222">
        <v>314</v>
      </c>
      <c r="J153" s="222">
        <f>ROUND(I153*H153,2)</f>
        <v>292140.89000000001</v>
      </c>
      <c r="K153" s="223"/>
      <c r="L153" s="35"/>
      <c r="M153" s="224" t="s">
        <v>1</v>
      </c>
      <c r="N153" s="225" t="s">
        <v>38</v>
      </c>
      <c r="O153" s="226">
        <v>0.041000000000000002</v>
      </c>
      <c r="P153" s="226">
        <f>O153*H153</f>
        <v>38.145785000000004</v>
      </c>
      <c r="Q153" s="226">
        <v>0.68999999999999995</v>
      </c>
      <c r="R153" s="226">
        <f>Q153*H153</f>
        <v>641.96564999999998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292140.89000000001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292140.89000000001</v>
      </c>
      <c r="BL153" s="14" t="s">
        <v>288</v>
      </c>
      <c r="BM153" s="228" t="s">
        <v>3418</v>
      </c>
    </row>
    <row r="154" s="2" customFormat="1" ht="21.75" customHeight="1">
      <c r="A154" s="29"/>
      <c r="B154" s="30"/>
      <c r="C154" s="217" t="s">
        <v>377</v>
      </c>
      <c r="D154" s="217" t="s">
        <v>284</v>
      </c>
      <c r="E154" s="218" t="s">
        <v>578</v>
      </c>
      <c r="F154" s="219" t="s">
        <v>579</v>
      </c>
      <c r="G154" s="220" t="s">
        <v>287</v>
      </c>
      <c r="H154" s="221">
        <v>930.38499999999999</v>
      </c>
      <c r="I154" s="222">
        <v>18.800000000000001</v>
      </c>
      <c r="J154" s="222">
        <f>ROUND(I154*H154,2)</f>
        <v>17491.240000000002</v>
      </c>
      <c r="K154" s="223"/>
      <c r="L154" s="35"/>
      <c r="M154" s="224" t="s">
        <v>1</v>
      </c>
      <c r="N154" s="225" t="s">
        <v>38</v>
      </c>
      <c r="O154" s="226">
        <v>0.0080000000000000002</v>
      </c>
      <c r="P154" s="226">
        <f>O154*H154</f>
        <v>7.4430800000000001</v>
      </c>
      <c r="Q154" s="226">
        <v>0.00034000000000000002</v>
      </c>
      <c r="R154" s="226">
        <f>Q154*H154</f>
        <v>0.31633090000000003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17491.240000000002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17491.240000000002</v>
      </c>
      <c r="BL154" s="14" t="s">
        <v>288</v>
      </c>
      <c r="BM154" s="228" t="s">
        <v>3419</v>
      </c>
    </row>
    <row r="155" s="2" customFormat="1" ht="21.75" customHeight="1">
      <c r="A155" s="29"/>
      <c r="B155" s="30"/>
      <c r="C155" s="217" t="s">
        <v>382</v>
      </c>
      <c r="D155" s="217" t="s">
        <v>284</v>
      </c>
      <c r="E155" s="218" t="s">
        <v>582</v>
      </c>
      <c r="F155" s="219" t="s">
        <v>583</v>
      </c>
      <c r="G155" s="220" t="s">
        <v>287</v>
      </c>
      <c r="H155" s="221">
        <v>930.38499999999999</v>
      </c>
      <c r="I155" s="222">
        <v>15.300000000000001</v>
      </c>
      <c r="J155" s="222">
        <f>ROUND(I155*H155,2)</f>
        <v>14234.889999999999</v>
      </c>
      <c r="K155" s="223"/>
      <c r="L155" s="35"/>
      <c r="M155" s="224" t="s">
        <v>1</v>
      </c>
      <c r="N155" s="225" t="s">
        <v>38</v>
      </c>
      <c r="O155" s="226">
        <v>0.002</v>
      </c>
      <c r="P155" s="226">
        <f>O155*H155</f>
        <v>1.86077</v>
      </c>
      <c r="Q155" s="226">
        <v>0.00071000000000000002</v>
      </c>
      <c r="R155" s="226">
        <f>Q155*H155</f>
        <v>0.66057335000000006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14234.889999999999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14234.889999999999</v>
      </c>
      <c r="BL155" s="14" t="s">
        <v>288</v>
      </c>
      <c r="BM155" s="228" t="s">
        <v>410</v>
      </c>
    </row>
    <row r="156" s="2" customFormat="1" ht="21.75" customHeight="1">
      <c r="A156" s="29"/>
      <c r="B156" s="30"/>
      <c r="C156" s="217" t="s">
        <v>386</v>
      </c>
      <c r="D156" s="217" t="s">
        <v>284</v>
      </c>
      <c r="E156" s="218" t="s">
        <v>3420</v>
      </c>
      <c r="F156" s="219" t="s">
        <v>3421</v>
      </c>
      <c r="G156" s="220" t="s">
        <v>287</v>
      </c>
      <c r="H156" s="221">
        <v>930.38499999999999</v>
      </c>
      <c r="I156" s="222">
        <v>281</v>
      </c>
      <c r="J156" s="222">
        <f>ROUND(I156*H156,2)</f>
        <v>261438.19</v>
      </c>
      <c r="K156" s="223"/>
      <c r="L156" s="35"/>
      <c r="M156" s="224" t="s">
        <v>1</v>
      </c>
      <c r="N156" s="225" t="s">
        <v>38</v>
      </c>
      <c r="O156" s="226">
        <v>0.017000000000000001</v>
      </c>
      <c r="P156" s="226">
        <f>O156*H156</f>
        <v>15.816545000000001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261438.19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261438.19</v>
      </c>
      <c r="BL156" s="14" t="s">
        <v>288</v>
      </c>
      <c r="BM156" s="228" t="s">
        <v>426</v>
      </c>
    </row>
    <row r="157" s="2" customFormat="1" ht="33" customHeight="1">
      <c r="A157" s="29"/>
      <c r="B157" s="30"/>
      <c r="C157" s="217" t="s">
        <v>390</v>
      </c>
      <c r="D157" s="217" t="s">
        <v>284</v>
      </c>
      <c r="E157" s="218" t="s">
        <v>3422</v>
      </c>
      <c r="F157" s="219" t="s">
        <v>3423</v>
      </c>
      <c r="G157" s="220" t="s">
        <v>287</v>
      </c>
      <c r="H157" s="221">
        <v>930.38499999999999</v>
      </c>
      <c r="I157" s="222">
        <v>301</v>
      </c>
      <c r="J157" s="222">
        <f>ROUND(I157*H157,2)</f>
        <v>280045.89000000001</v>
      </c>
      <c r="K157" s="223"/>
      <c r="L157" s="35"/>
      <c r="M157" s="224" t="s">
        <v>1</v>
      </c>
      <c r="N157" s="225" t="s">
        <v>38</v>
      </c>
      <c r="O157" s="226">
        <v>0.016</v>
      </c>
      <c r="P157" s="226">
        <f>O157*H157</f>
        <v>14.88616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280045.89000000001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280045.89000000001</v>
      </c>
      <c r="BL157" s="14" t="s">
        <v>288</v>
      </c>
      <c r="BM157" s="228" t="s">
        <v>418</v>
      </c>
    </row>
    <row r="158" s="12" customFormat="1" ht="22.8" customHeight="1">
      <c r="A158" s="12"/>
      <c r="B158" s="202"/>
      <c r="C158" s="203"/>
      <c r="D158" s="204" t="s">
        <v>72</v>
      </c>
      <c r="E158" s="215" t="s">
        <v>315</v>
      </c>
      <c r="F158" s="215" t="s">
        <v>683</v>
      </c>
      <c r="G158" s="203"/>
      <c r="H158" s="203"/>
      <c r="I158" s="203"/>
      <c r="J158" s="216">
        <f>BK158</f>
        <v>256660.80000000002</v>
      </c>
      <c r="K158" s="203"/>
      <c r="L158" s="207"/>
      <c r="M158" s="208"/>
      <c r="N158" s="209"/>
      <c r="O158" s="209"/>
      <c r="P158" s="210">
        <f>SUM(P159:P169)</f>
        <v>153.61024000000001</v>
      </c>
      <c r="Q158" s="209"/>
      <c r="R158" s="210">
        <f>SUM(R159:R169)</f>
        <v>144.59935836</v>
      </c>
      <c r="S158" s="209"/>
      <c r="T158" s="211">
        <f>SUM(T159:T169)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2" t="s">
        <v>80</v>
      </c>
      <c r="AT158" s="213" t="s">
        <v>72</v>
      </c>
      <c r="AU158" s="213" t="s">
        <v>80</v>
      </c>
      <c r="AY158" s="212" t="s">
        <v>282</v>
      </c>
      <c r="BK158" s="214">
        <f>SUM(BK159:BK169)</f>
        <v>256660.80000000002</v>
      </c>
    </row>
    <row r="159" s="2" customFormat="1" ht="21.75" customHeight="1">
      <c r="A159" s="29"/>
      <c r="B159" s="30"/>
      <c r="C159" s="217" t="s">
        <v>394</v>
      </c>
      <c r="D159" s="217" t="s">
        <v>284</v>
      </c>
      <c r="E159" s="218" t="s">
        <v>3424</v>
      </c>
      <c r="F159" s="219" t="s">
        <v>3425</v>
      </c>
      <c r="G159" s="220" t="s">
        <v>501</v>
      </c>
      <c r="H159" s="221">
        <v>1</v>
      </c>
      <c r="I159" s="222">
        <v>209</v>
      </c>
      <c r="J159" s="222">
        <f>ROUND(I159*H159,2)</f>
        <v>209</v>
      </c>
      <c r="K159" s="223"/>
      <c r="L159" s="35"/>
      <c r="M159" s="224" t="s">
        <v>1</v>
      </c>
      <c r="N159" s="225" t="s">
        <v>38</v>
      </c>
      <c r="O159" s="226">
        <v>0.20000000000000001</v>
      </c>
      <c r="P159" s="226">
        <f>O159*H159</f>
        <v>0.20000000000000001</v>
      </c>
      <c r="Q159" s="226">
        <v>0.00069999999999999999</v>
      </c>
      <c r="R159" s="226">
        <f>Q159*H159</f>
        <v>0.00069999999999999999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209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209</v>
      </c>
      <c r="BL159" s="14" t="s">
        <v>288</v>
      </c>
      <c r="BM159" s="228" t="s">
        <v>435</v>
      </c>
    </row>
    <row r="160" s="2" customFormat="1" ht="16.5" customHeight="1">
      <c r="A160" s="29"/>
      <c r="B160" s="30"/>
      <c r="C160" s="230" t="s">
        <v>398</v>
      </c>
      <c r="D160" s="230" t="s">
        <v>378</v>
      </c>
      <c r="E160" s="231" t="s">
        <v>3426</v>
      </c>
      <c r="F160" s="232" t="s">
        <v>3427</v>
      </c>
      <c r="G160" s="233" t="s">
        <v>501</v>
      </c>
      <c r="H160" s="234">
        <v>1</v>
      </c>
      <c r="I160" s="235">
        <v>922</v>
      </c>
      <c r="J160" s="235">
        <f>ROUND(I160*H160,2)</f>
        <v>922</v>
      </c>
      <c r="K160" s="236"/>
      <c r="L160" s="237"/>
      <c r="M160" s="238" t="s">
        <v>1</v>
      </c>
      <c r="N160" s="239" t="s">
        <v>38</v>
      </c>
      <c r="O160" s="226">
        <v>0</v>
      </c>
      <c r="P160" s="226">
        <f>O160*H160</f>
        <v>0</v>
      </c>
      <c r="Q160" s="226">
        <v>0.0050000000000000001</v>
      </c>
      <c r="R160" s="226">
        <f>Q160*H160</f>
        <v>0.0050000000000000001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311</v>
      </c>
      <c r="AT160" s="228" t="s">
        <v>378</v>
      </c>
      <c r="AU160" s="228" t="s">
        <v>82</v>
      </c>
      <c r="AY160" s="14" t="s">
        <v>282</v>
      </c>
      <c r="BE160" s="229">
        <f>IF(N160="základní",J160,0)</f>
        <v>922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922</v>
      </c>
      <c r="BL160" s="14" t="s">
        <v>288</v>
      </c>
      <c r="BM160" s="228" t="s">
        <v>443</v>
      </c>
    </row>
    <row r="161" s="2" customFormat="1" ht="21.75" customHeight="1">
      <c r="A161" s="29"/>
      <c r="B161" s="30"/>
      <c r="C161" s="217" t="s">
        <v>402</v>
      </c>
      <c r="D161" s="217" t="s">
        <v>284</v>
      </c>
      <c r="E161" s="218" t="s">
        <v>3428</v>
      </c>
      <c r="F161" s="219" t="s">
        <v>3429</v>
      </c>
      <c r="G161" s="220" t="s">
        <v>501</v>
      </c>
      <c r="H161" s="221">
        <v>1</v>
      </c>
      <c r="I161" s="222">
        <v>272</v>
      </c>
      <c r="J161" s="222">
        <f>ROUND(I161*H161,2)</f>
        <v>272</v>
      </c>
      <c r="K161" s="223"/>
      <c r="L161" s="35"/>
      <c r="M161" s="224" t="s">
        <v>1</v>
      </c>
      <c r="N161" s="225" t="s">
        <v>38</v>
      </c>
      <c r="O161" s="226">
        <v>0.41599999999999998</v>
      </c>
      <c r="P161" s="226">
        <f>O161*H161</f>
        <v>0.41599999999999998</v>
      </c>
      <c r="Q161" s="226">
        <v>0.10940999999999999</v>
      </c>
      <c r="R161" s="226">
        <f>Q161*H161</f>
        <v>0.10940999999999999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272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272</v>
      </c>
      <c r="BL161" s="14" t="s">
        <v>288</v>
      </c>
      <c r="BM161" s="228" t="s">
        <v>451</v>
      </c>
    </row>
    <row r="162" s="2" customFormat="1" ht="21.75" customHeight="1">
      <c r="A162" s="29"/>
      <c r="B162" s="30"/>
      <c r="C162" s="230" t="s">
        <v>406</v>
      </c>
      <c r="D162" s="230" t="s">
        <v>378</v>
      </c>
      <c r="E162" s="231" t="s">
        <v>3430</v>
      </c>
      <c r="F162" s="232" t="s">
        <v>3431</v>
      </c>
      <c r="G162" s="233" t="s">
        <v>501</v>
      </c>
      <c r="H162" s="234">
        <v>1</v>
      </c>
      <c r="I162" s="235">
        <v>509</v>
      </c>
      <c r="J162" s="235">
        <f>ROUND(I162*H162,2)</f>
        <v>509</v>
      </c>
      <c r="K162" s="236"/>
      <c r="L162" s="237"/>
      <c r="M162" s="238" t="s">
        <v>1</v>
      </c>
      <c r="N162" s="239" t="s">
        <v>38</v>
      </c>
      <c r="O162" s="226">
        <v>0</v>
      </c>
      <c r="P162" s="226">
        <f>O162*H162</f>
        <v>0</v>
      </c>
      <c r="Q162" s="226">
        <v>0.0061000000000000004</v>
      </c>
      <c r="R162" s="226">
        <f>Q162*H162</f>
        <v>0.0061000000000000004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311</v>
      </c>
      <c r="AT162" s="228" t="s">
        <v>378</v>
      </c>
      <c r="AU162" s="228" t="s">
        <v>82</v>
      </c>
      <c r="AY162" s="14" t="s">
        <v>282</v>
      </c>
      <c r="BE162" s="229">
        <f>IF(N162="základní",J162,0)</f>
        <v>509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509</v>
      </c>
      <c r="BL162" s="14" t="s">
        <v>288</v>
      </c>
      <c r="BM162" s="228" t="s">
        <v>459</v>
      </c>
    </row>
    <row r="163" s="2" customFormat="1" ht="16.5" customHeight="1">
      <c r="A163" s="29"/>
      <c r="B163" s="30"/>
      <c r="C163" s="230" t="s">
        <v>410</v>
      </c>
      <c r="D163" s="230" t="s">
        <v>378</v>
      </c>
      <c r="E163" s="231" t="s">
        <v>3432</v>
      </c>
      <c r="F163" s="232" t="s">
        <v>3433</v>
      </c>
      <c r="G163" s="233" t="s">
        <v>501</v>
      </c>
      <c r="H163" s="234">
        <v>1</v>
      </c>
      <c r="I163" s="235">
        <v>468</v>
      </c>
      <c r="J163" s="235">
        <f>ROUND(I163*H163,2)</f>
        <v>468</v>
      </c>
      <c r="K163" s="236"/>
      <c r="L163" s="237"/>
      <c r="M163" s="238" t="s">
        <v>1</v>
      </c>
      <c r="N163" s="239" t="s">
        <v>38</v>
      </c>
      <c r="O163" s="226">
        <v>0</v>
      </c>
      <c r="P163" s="226">
        <f>O163*H163</f>
        <v>0</v>
      </c>
      <c r="Q163" s="226">
        <v>0.0030000000000000001</v>
      </c>
      <c r="R163" s="226">
        <f>Q163*H163</f>
        <v>0.0030000000000000001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311</v>
      </c>
      <c r="AT163" s="228" t="s">
        <v>378</v>
      </c>
      <c r="AU163" s="228" t="s">
        <v>82</v>
      </c>
      <c r="AY163" s="14" t="s">
        <v>282</v>
      </c>
      <c r="BE163" s="229">
        <f>IF(N163="základní",J163,0)</f>
        <v>468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468</v>
      </c>
      <c r="BL163" s="14" t="s">
        <v>288</v>
      </c>
      <c r="BM163" s="228" t="s">
        <v>467</v>
      </c>
    </row>
    <row r="164" s="2" customFormat="1" ht="16.5" customHeight="1">
      <c r="A164" s="29"/>
      <c r="B164" s="30"/>
      <c r="C164" s="230" t="s">
        <v>414</v>
      </c>
      <c r="D164" s="230" t="s">
        <v>378</v>
      </c>
      <c r="E164" s="231" t="s">
        <v>3434</v>
      </c>
      <c r="F164" s="232" t="s">
        <v>3435</v>
      </c>
      <c r="G164" s="233" t="s">
        <v>501</v>
      </c>
      <c r="H164" s="234">
        <v>1</v>
      </c>
      <c r="I164" s="235">
        <v>18</v>
      </c>
      <c r="J164" s="235">
        <f>ROUND(I164*H164,2)</f>
        <v>18</v>
      </c>
      <c r="K164" s="236"/>
      <c r="L164" s="237"/>
      <c r="M164" s="238" t="s">
        <v>1</v>
      </c>
      <c r="N164" s="239" t="s">
        <v>38</v>
      </c>
      <c r="O164" s="226">
        <v>0</v>
      </c>
      <c r="P164" s="226">
        <f>O164*H164</f>
        <v>0</v>
      </c>
      <c r="Q164" s="226">
        <v>0.00010000000000000001</v>
      </c>
      <c r="R164" s="226">
        <f>Q164*H164</f>
        <v>0.00010000000000000001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311</v>
      </c>
      <c r="AT164" s="228" t="s">
        <v>378</v>
      </c>
      <c r="AU164" s="228" t="s">
        <v>82</v>
      </c>
      <c r="AY164" s="14" t="s">
        <v>282</v>
      </c>
      <c r="BE164" s="229">
        <f>IF(N164="základní",J164,0)</f>
        <v>18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18</v>
      </c>
      <c r="BL164" s="14" t="s">
        <v>288</v>
      </c>
      <c r="BM164" s="228" t="s">
        <v>475</v>
      </c>
    </row>
    <row r="165" s="2" customFormat="1" ht="33" customHeight="1">
      <c r="A165" s="29"/>
      <c r="B165" s="30"/>
      <c r="C165" s="217" t="s">
        <v>418</v>
      </c>
      <c r="D165" s="217" t="s">
        <v>284</v>
      </c>
      <c r="E165" s="218" t="s">
        <v>857</v>
      </c>
      <c r="F165" s="219" t="s">
        <v>858</v>
      </c>
      <c r="G165" s="220" t="s">
        <v>322</v>
      </c>
      <c r="H165" s="221">
        <v>470.464</v>
      </c>
      <c r="I165" s="222">
        <v>256</v>
      </c>
      <c r="J165" s="222">
        <f>ROUND(I165*H165,2)</f>
        <v>120438.78</v>
      </c>
      <c r="K165" s="223"/>
      <c r="L165" s="35"/>
      <c r="M165" s="224" t="s">
        <v>1</v>
      </c>
      <c r="N165" s="225" t="s">
        <v>38</v>
      </c>
      <c r="O165" s="226">
        <v>0.26800000000000002</v>
      </c>
      <c r="P165" s="226">
        <f>O165*H165</f>
        <v>126.08435200000001</v>
      </c>
      <c r="Q165" s="226">
        <v>0.15540000000000001</v>
      </c>
      <c r="R165" s="226">
        <f>Q165*H165</f>
        <v>73.110105600000011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120438.78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120438.78</v>
      </c>
      <c r="BL165" s="14" t="s">
        <v>288</v>
      </c>
      <c r="BM165" s="228" t="s">
        <v>483</v>
      </c>
    </row>
    <row r="166" s="2" customFormat="1" ht="16.5" customHeight="1">
      <c r="A166" s="29"/>
      <c r="B166" s="30"/>
      <c r="C166" s="230" t="s">
        <v>422</v>
      </c>
      <c r="D166" s="230" t="s">
        <v>378</v>
      </c>
      <c r="E166" s="231" t="s">
        <v>2030</v>
      </c>
      <c r="F166" s="232" t="s">
        <v>2031</v>
      </c>
      <c r="G166" s="233" t="s">
        <v>322</v>
      </c>
      <c r="H166" s="234">
        <v>493.98700000000002</v>
      </c>
      <c r="I166" s="235">
        <v>174</v>
      </c>
      <c r="J166" s="235">
        <f>ROUND(I166*H166,2)</f>
        <v>85953.740000000005</v>
      </c>
      <c r="K166" s="236"/>
      <c r="L166" s="237"/>
      <c r="M166" s="238" t="s">
        <v>1</v>
      </c>
      <c r="N166" s="239" t="s">
        <v>38</v>
      </c>
      <c r="O166" s="226">
        <v>0</v>
      </c>
      <c r="P166" s="226">
        <f>O166*H166</f>
        <v>0</v>
      </c>
      <c r="Q166" s="226">
        <v>0.080000000000000002</v>
      </c>
      <c r="R166" s="226">
        <f>Q166*H166</f>
        <v>39.51896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311</v>
      </c>
      <c r="AT166" s="228" t="s">
        <v>378</v>
      </c>
      <c r="AU166" s="228" t="s">
        <v>82</v>
      </c>
      <c r="AY166" s="14" t="s">
        <v>282</v>
      </c>
      <c r="BE166" s="229">
        <f>IF(N166="základní",J166,0)</f>
        <v>85953.740000000005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85953.740000000005</v>
      </c>
      <c r="BL166" s="14" t="s">
        <v>288</v>
      </c>
      <c r="BM166" s="228" t="s">
        <v>493</v>
      </c>
    </row>
    <row r="167" s="2" customFormat="1" ht="21.75" customHeight="1">
      <c r="A167" s="29"/>
      <c r="B167" s="30"/>
      <c r="C167" s="217" t="s">
        <v>426</v>
      </c>
      <c r="D167" s="217" t="s">
        <v>284</v>
      </c>
      <c r="E167" s="218" t="s">
        <v>860</v>
      </c>
      <c r="F167" s="219" t="s">
        <v>861</v>
      </c>
      <c r="G167" s="220" t="s">
        <v>356</v>
      </c>
      <c r="H167" s="221">
        <v>14.114000000000001</v>
      </c>
      <c r="I167" s="222">
        <v>3020</v>
      </c>
      <c r="J167" s="222">
        <f>ROUND(I167*H167,2)</f>
        <v>42624.279999999999</v>
      </c>
      <c r="K167" s="223"/>
      <c r="L167" s="35"/>
      <c r="M167" s="224" t="s">
        <v>1</v>
      </c>
      <c r="N167" s="225" t="s">
        <v>38</v>
      </c>
      <c r="O167" s="226">
        <v>1.442</v>
      </c>
      <c r="P167" s="226">
        <f>O167*H167</f>
        <v>20.352388000000001</v>
      </c>
      <c r="Q167" s="226">
        <v>2.2563399999999998</v>
      </c>
      <c r="R167" s="226">
        <f>Q167*H167</f>
        <v>31.845982759999998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42624.279999999999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42624.279999999999</v>
      </c>
      <c r="BL167" s="14" t="s">
        <v>288</v>
      </c>
      <c r="BM167" s="228" t="s">
        <v>3436</v>
      </c>
    </row>
    <row r="168" s="2" customFormat="1" ht="33" customHeight="1">
      <c r="A168" s="29"/>
      <c r="B168" s="30"/>
      <c r="C168" s="217" t="s">
        <v>431</v>
      </c>
      <c r="D168" s="217" t="s">
        <v>284</v>
      </c>
      <c r="E168" s="218" t="s">
        <v>693</v>
      </c>
      <c r="F168" s="219" t="s">
        <v>694</v>
      </c>
      <c r="G168" s="220" t="s">
        <v>322</v>
      </c>
      <c r="H168" s="221">
        <v>21.5</v>
      </c>
      <c r="I168" s="222">
        <v>115</v>
      </c>
      <c r="J168" s="222">
        <f>ROUND(I168*H168,2)</f>
        <v>2472.5</v>
      </c>
      <c r="K168" s="223"/>
      <c r="L168" s="35"/>
      <c r="M168" s="224" t="s">
        <v>1</v>
      </c>
      <c r="N168" s="225" t="s">
        <v>38</v>
      </c>
      <c r="O168" s="226">
        <v>0</v>
      </c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2472.5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2472.5</v>
      </c>
      <c r="BL168" s="14" t="s">
        <v>288</v>
      </c>
      <c r="BM168" s="228" t="s">
        <v>3437</v>
      </c>
    </row>
    <row r="169" s="2" customFormat="1" ht="21.75" customHeight="1">
      <c r="A169" s="29"/>
      <c r="B169" s="30"/>
      <c r="C169" s="217" t="s">
        <v>435</v>
      </c>
      <c r="D169" s="217" t="s">
        <v>284</v>
      </c>
      <c r="E169" s="218" t="s">
        <v>709</v>
      </c>
      <c r="F169" s="219" t="s">
        <v>710</v>
      </c>
      <c r="G169" s="220" t="s">
        <v>322</v>
      </c>
      <c r="H169" s="221">
        <v>21.5</v>
      </c>
      <c r="I169" s="222">
        <v>129</v>
      </c>
      <c r="J169" s="222">
        <f>ROUND(I169*H169,2)</f>
        <v>2773.5</v>
      </c>
      <c r="K169" s="223"/>
      <c r="L169" s="35"/>
      <c r="M169" s="224" t="s">
        <v>1</v>
      </c>
      <c r="N169" s="225" t="s">
        <v>38</v>
      </c>
      <c r="O169" s="226">
        <v>0.30499999999999999</v>
      </c>
      <c r="P169" s="226">
        <f>O169*H169</f>
        <v>6.5575000000000001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2773.5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2773.5</v>
      </c>
      <c r="BL169" s="14" t="s">
        <v>288</v>
      </c>
      <c r="BM169" s="228" t="s">
        <v>520</v>
      </c>
    </row>
    <row r="170" s="12" customFormat="1" ht="22.8" customHeight="1">
      <c r="A170" s="12"/>
      <c r="B170" s="202"/>
      <c r="C170" s="203"/>
      <c r="D170" s="204" t="s">
        <v>72</v>
      </c>
      <c r="E170" s="215" t="s">
        <v>755</v>
      </c>
      <c r="F170" s="215" t="s">
        <v>756</v>
      </c>
      <c r="G170" s="203"/>
      <c r="H170" s="203"/>
      <c r="I170" s="203"/>
      <c r="J170" s="216">
        <f>BK170</f>
        <v>75842.990000000005</v>
      </c>
      <c r="K170" s="203"/>
      <c r="L170" s="207"/>
      <c r="M170" s="208"/>
      <c r="N170" s="209"/>
      <c r="O170" s="209"/>
      <c r="P170" s="210">
        <f>P171</f>
        <v>76.773576000000006</v>
      </c>
      <c r="Q170" s="209"/>
      <c r="R170" s="210">
        <f>R171</f>
        <v>0</v>
      </c>
      <c r="S170" s="209"/>
      <c r="T170" s="211">
        <f>T171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12" t="s">
        <v>80</v>
      </c>
      <c r="AT170" s="213" t="s">
        <v>72</v>
      </c>
      <c r="AU170" s="213" t="s">
        <v>80</v>
      </c>
      <c r="AY170" s="212" t="s">
        <v>282</v>
      </c>
      <c r="BK170" s="214">
        <f>BK171</f>
        <v>75842.990000000005</v>
      </c>
    </row>
    <row r="171" s="2" customFormat="1" ht="33" customHeight="1">
      <c r="A171" s="29"/>
      <c r="B171" s="30"/>
      <c r="C171" s="217" t="s">
        <v>439</v>
      </c>
      <c r="D171" s="217" t="s">
        <v>284</v>
      </c>
      <c r="E171" s="218" t="s">
        <v>2521</v>
      </c>
      <c r="F171" s="219" t="s">
        <v>2522</v>
      </c>
      <c r="G171" s="220" t="s">
        <v>429</v>
      </c>
      <c r="H171" s="221">
        <v>1163.2360000000001</v>
      </c>
      <c r="I171" s="222">
        <v>65.200000000000003</v>
      </c>
      <c r="J171" s="222">
        <f>ROUND(I171*H171,2)</f>
        <v>75842.990000000005</v>
      </c>
      <c r="K171" s="223"/>
      <c r="L171" s="35"/>
      <c r="M171" s="240" t="s">
        <v>1</v>
      </c>
      <c r="N171" s="241" t="s">
        <v>38</v>
      </c>
      <c r="O171" s="242">
        <v>0.066000000000000003</v>
      </c>
      <c r="P171" s="242">
        <f>O171*H171</f>
        <v>76.773576000000006</v>
      </c>
      <c r="Q171" s="242">
        <v>0</v>
      </c>
      <c r="R171" s="242">
        <f>Q171*H171</f>
        <v>0</v>
      </c>
      <c r="S171" s="242">
        <v>0</v>
      </c>
      <c r="T171" s="243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75842.990000000005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75842.990000000005</v>
      </c>
      <c r="BL171" s="14" t="s">
        <v>288</v>
      </c>
      <c r="BM171" s="228" t="s">
        <v>528</v>
      </c>
    </row>
    <row r="172" s="2" customFormat="1" ht="6.96" customHeight="1">
      <c r="A172" s="29"/>
      <c r="B172" s="56"/>
      <c r="C172" s="57"/>
      <c r="D172" s="57"/>
      <c r="E172" s="57"/>
      <c r="F172" s="57"/>
      <c r="G172" s="57"/>
      <c r="H172" s="57"/>
      <c r="I172" s="57"/>
      <c r="J172" s="57"/>
      <c r="K172" s="57"/>
      <c r="L172" s="35"/>
      <c r="M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</row>
  </sheetData>
  <sheetProtection sheet="1" autoFilter="0" formatColumns="0" formatRows="0" objects="1" scenarios="1" spinCount="100000" saltValue="9R96kREsFd+E8HMnhQROiAWgGfO9NGpIehx08zWeYn9LZ92PfZkhU3XwPZ0pdYx48Lzoj5J5Se9851EgkaO0+w==" hashValue="Lqhzfc3cnC+OkXhxhcytL+IBc0tEXws7qqth7UAsaxPJzYTfanMdKv2rJfa7XVtNJiFcKB1uH31XfQ14tpi+lw==" algorithmName="SHA-512" password="CC35"/>
  <autoFilter ref="C125:K17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220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2524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3438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ROUND(J125, 2)</f>
        <v>69003.309999999998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ROUND((SUM(BE125:BE143)),  2)</f>
        <v>69003.309999999998</v>
      </c>
      <c r="G35" s="29"/>
      <c r="H35" s="29"/>
      <c r="I35" s="155">
        <v>0.20999999999999999</v>
      </c>
      <c r="J35" s="154">
        <f>ROUND(((SUM(BE125:BE143))*I35),  2)</f>
        <v>14490.700000000001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ROUND((SUM(BF125:BF143)),  2)</f>
        <v>0</v>
      </c>
      <c r="G36" s="29"/>
      <c r="H36" s="29"/>
      <c r="I36" s="155">
        <v>0.14999999999999999</v>
      </c>
      <c r="J36" s="154">
        <f>ROUND(((SUM(BF125:BF143))*I36),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ROUND((SUM(BG125:BG143)),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ROUND((SUM(BH125:BH143)),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ROUND((SUM(BI125:BI143)),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83494.009999999995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2524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005-4 - SO 05.04 - Měrný objekt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J125</f>
        <v>69003.309999999998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J126</f>
        <v>69003.309999999998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258</v>
      </c>
      <c r="E100" s="187"/>
      <c r="F100" s="187"/>
      <c r="G100" s="187"/>
      <c r="H100" s="187"/>
      <c r="I100" s="187"/>
      <c r="J100" s="188">
        <f>J127</f>
        <v>14268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259</v>
      </c>
      <c r="E101" s="187"/>
      <c r="F101" s="187"/>
      <c r="G101" s="187"/>
      <c r="H101" s="187"/>
      <c r="I101" s="187"/>
      <c r="J101" s="188">
        <f>J130</f>
        <v>2060.1800000000003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261</v>
      </c>
      <c r="E102" s="187"/>
      <c r="F102" s="187"/>
      <c r="G102" s="187"/>
      <c r="H102" s="187"/>
      <c r="I102" s="187"/>
      <c r="J102" s="188">
        <f>J134</f>
        <v>48762.489999999998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264</v>
      </c>
      <c r="E103" s="187"/>
      <c r="F103" s="187"/>
      <c r="G103" s="187"/>
      <c r="H103" s="187"/>
      <c r="I103" s="187"/>
      <c r="J103" s="188">
        <f>J142</f>
        <v>3912.6399999999999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29"/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53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5" s="2" customFormat="1" ht="6.96" customHeight="1">
      <c r="A105" s="29"/>
      <c r="B105" s="56"/>
      <c r="C105" s="57"/>
      <c r="D105" s="57"/>
      <c r="E105" s="57"/>
      <c r="F105" s="57"/>
      <c r="G105" s="57"/>
      <c r="H105" s="57"/>
      <c r="I105" s="57"/>
      <c r="J105" s="57"/>
      <c r="K105" s="57"/>
      <c r="L105" s="53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9" s="2" customFormat="1" ht="6.96" customHeight="1">
      <c r="A109" s="29"/>
      <c r="B109" s="58"/>
      <c r="C109" s="59"/>
      <c r="D109" s="59"/>
      <c r="E109" s="59"/>
      <c r="F109" s="59"/>
      <c r="G109" s="59"/>
      <c r="H109" s="59"/>
      <c r="I109" s="59"/>
      <c r="J109" s="59"/>
      <c r="K109" s="59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24.96" customHeight="1">
      <c r="A110" s="29"/>
      <c r="B110" s="30"/>
      <c r="C110" s="20" t="s">
        <v>267</v>
      </c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6.96" customHeight="1">
      <c r="A111" s="29"/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12" customHeight="1">
      <c r="A112" s="29"/>
      <c r="B112" s="30"/>
      <c r="C112" s="26" t="s">
        <v>14</v>
      </c>
      <c r="D112" s="31"/>
      <c r="E112" s="31"/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26.25" customHeight="1">
      <c r="A113" s="29"/>
      <c r="B113" s="30"/>
      <c r="C113" s="31"/>
      <c r="D113" s="31"/>
      <c r="E113" s="174" t="str">
        <f>E7</f>
        <v>Kanalizace a ČOV pro obec Horní Kruty, místní část Dolní Kruty, Přestavlky a Bohouňovice II</v>
      </c>
      <c r="F113" s="26"/>
      <c r="G113" s="26"/>
      <c r="H113" s="26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1" customFormat="1" ht="12" customHeight="1">
      <c r="B114" s="18"/>
      <c r="C114" s="26" t="s">
        <v>246</v>
      </c>
      <c r="D114" s="19"/>
      <c r="E114" s="19"/>
      <c r="F114" s="19"/>
      <c r="G114" s="19"/>
      <c r="H114" s="19"/>
      <c r="I114" s="19"/>
      <c r="J114" s="19"/>
      <c r="K114" s="19"/>
      <c r="L114" s="17"/>
    </row>
    <row r="115" s="2" customFormat="1" ht="16.5" customHeight="1">
      <c r="A115" s="29"/>
      <c r="B115" s="30"/>
      <c r="C115" s="31"/>
      <c r="D115" s="31"/>
      <c r="E115" s="174" t="s">
        <v>2524</v>
      </c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248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6.5" customHeight="1">
      <c r="A117" s="29"/>
      <c r="B117" s="30"/>
      <c r="C117" s="31"/>
      <c r="D117" s="31"/>
      <c r="E117" s="66" t="str">
        <f>E11</f>
        <v>005-4 - SO 05.04 - Měrný objekt</v>
      </c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18</v>
      </c>
      <c r="D119" s="31"/>
      <c r="E119" s="31"/>
      <c r="F119" s="23" t="str">
        <f>F14</f>
        <v>Horní Kruty, místní část Dolní Kruty, Přestavlky a</v>
      </c>
      <c r="G119" s="31"/>
      <c r="H119" s="31"/>
      <c r="I119" s="26" t="s">
        <v>20</v>
      </c>
      <c r="J119" s="69" t="str">
        <f>IF(J14="","",J14)</f>
        <v>10. 2. 2021</v>
      </c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40.05" customHeight="1">
      <c r="A121" s="29"/>
      <c r="B121" s="30"/>
      <c r="C121" s="26" t="s">
        <v>22</v>
      </c>
      <c r="D121" s="31"/>
      <c r="E121" s="31"/>
      <c r="F121" s="23" t="str">
        <f>E17</f>
        <v>Obec Horní Kruty</v>
      </c>
      <c r="G121" s="31"/>
      <c r="H121" s="31"/>
      <c r="I121" s="26" t="s">
        <v>28</v>
      </c>
      <c r="J121" s="27" t="str">
        <f>E23</f>
        <v>Vodohospodářské inženýrské služby a.s.</v>
      </c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5.15" customHeight="1">
      <c r="A122" s="29"/>
      <c r="B122" s="30"/>
      <c r="C122" s="26" t="s">
        <v>26</v>
      </c>
      <c r="D122" s="31"/>
      <c r="E122" s="31"/>
      <c r="F122" s="23" t="str">
        <f>IF(E20="","",E20)</f>
        <v xml:space="preserve"> </v>
      </c>
      <c r="G122" s="31"/>
      <c r="H122" s="31"/>
      <c r="I122" s="26" t="s">
        <v>31</v>
      </c>
      <c r="J122" s="27" t="str">
        <f>E26</f>
        <v xml:space="preserve"> </v>
      </c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0.32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11" customFormat="1" ht="29.28" customHeight="1">
      <c r="A124" s="190"/>
      <c r="B124" s="191"/>
      <c r="C124" s="192" t="s">
        <v>268</v>
      </c>
      <c r="D124" s="193" t="s">
        <v>58</v>
      </c>
      <c r="E124" s="193" t="s">
        <v>54</v>
      </c>
      <c r="F124" s="193" t="s">
        <v>55</v>
      </c>
      <c r="G124" s="193" t="s">
        <v>269</v>
      </c>
      <c r="H124" s="193" t="s">
        <v>270</v>
      </c>
      <c r="I124" s="193" t="s">
        <v>271</v>
      </c>
      <c r="J124" s="194" t="s">
        <v>252</v>
      </c>
      <c r="K124" s="195" t="s">
        <v>272</v>
      </c>
      <c r="L124" s="196"/>
      <c r="M124" s="90" t="s">
        <v>1</v>
      </c>
      <c r="N124" s="91" t="s">
        <v>37</v>
      </c>
      <c r="O124" s="91" t="s">
        <v>273</v>
      </c>
      <c r="P124" s="91" t="s">
        <v>274</v>
      </c>
      <c r="Q124" s="91" t="s">
        <v>275</v>
      </c>
      <c r="R124" s="91" t="s">
        <v>276</v>
      </c>
      <c r="S124" s="91" t="s">
        <v>277</v>
      </c>
      <c r="T124" s="92" t="s">
        <v>278</v>
      </c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</row>
    <row r="125" s="2" customFormat="1" ht="22.8" customHeight="1">
      <c r="A125" s="29"/>
      <c r="B125" s="30"/>
      <c r="C125" s="97" t="s">
        <v>279</v>
      </c>
      <c r="D125" s="31"/>
      <c r="E125" s="31"/>
      <c r="F125" s="31"/>
      <c r="G125" s="31"/>
      <c r="H125" s="31"/>
      <c r="I125" s="31"/>
      <c r="J125" s="197">
        <f>BK125</f>
        <v>69003.309999999998</v>
      </c>
      <c r="K125" s="31"/>
      <c r="L125" s="35"/>
      <c r="M125" s="93"/>
      <c r="N125" s="198"/>
      <c r="O125" s="94"/>
      <c r="P125" s="199">
        <f>P126</f>
        <v>14.819239000000001</v>
      </c>
      <c r="Q125" s="94"/>
      <c r="R125" s="199">
        <f>R126</f>
        <v>4.0965903900000002</v>
      </c>
      <c r="S125" s="94"/>
      <c r="T125" s="200">
        <f>T126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72</v>
      </c>
      <c r="AU125" s="14" t="s">
        <v>254</v>
      </c>
      <c r="BK125" s="201">
        <f>BK126</f>
        <v>69003.309999999998</v>
      </c>
    </row>
    <row r="126" s="12" customFormat="1" ht="25.92" customHeight="1">
      <c r="A126" s="12"/>
      <c r="B126" s="202"/>
      <c r="C126" s="203"/>
      <c r="D126" s="204" t="s">
        <v>72</v>
      </c>
      <c r="E126" s="205" t="s">
        <v>280</v>
      </c>
      <c r="F126" s="205" t="s">
        <v>281</v>
      </c>
      <c r="G126" s="203"/>
      <c r="H126" s="203"/>
      <c r="I126" s="203"/>
      <c r="J126" s="206">
        <f>BK126</f>
        <v>69003.309999999998</v>
      </c>
      <c r="K126" s="203"/>
      <c r="L126" s="207"/>
      <c r="M126" s="208"/>
      <c r="N126" s="209"/>
      <c r="O126" s="209"/>
      <c r="P126" s="210">
        <f>P127+P130+P134+P142</f>
        <v>14.819239000000001</v>
      </c>
      <c r="Q126" s="209"/>
      <c r="R126" s="210">
        <f>R127+R130+R134+R142</f>
        <v>4.0965903900000002</v>
      </c>
      <c r="S126" s="209"/>
      <c r="T126" s="211">
        <f>T127+T130+T134+T142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2" t="s">
        <v>80</v>
      </c>
      <c r="AT126" s="213" t="s">
        <v>72</v>
      </c>
      <c r="AU126" s="213" t="s">
        <v>73</v>
      </c>
      <c r="AY126" s="212" t="s">
        <v>282</v>
      </c>
      <c r="BK126" s="214">
        <f>BK127+BK130+BK134+BK142</f>
        <v>69003.309999999998</v>
      </c>
    </row>
    <row r="127" s="12" customFormat="1" ht="22.8" customHeight="1">
      <c r="A127" s="12"/>
      <c r="B127" s="202"/>
      <c r="C127" s="203"/>
      <c r="D127" s="204" t="s">
        <v>72</v>
      </c>
      <c r="E127" s="215" t="s">
        <v>155</v>
      </c>
      <c r="F127" s="215" t="s">
        <v>497</v>
      </c>
      <c r="G127" s="203"/>
      <c r="H127" s="203"/>
      <c r="I127" s="203"/>
      <c r="J127" s="216">
        <f>BK127</f>
        <v>14268</v>
      </c>
      <c r="K127" s="203"/>
      <c r="L127" s="207"/>
      <c r="M127" s="208"/>
      <c r="N127" s="209"/>
      <c r="O127" s="209"/>
      <c r="P127" s="210">
        <f>SUM(P128:P129)</f>
        <v>0.66600000000000004</v>
      </c>
      <c r="Q127" s="209"/>
      <c r="R127" s="210">
        <f>SUM(R128:R129)</f>
        <v>0</v>
      </c>
      <c r="S127" s="209"/>
      <c r="T127" s="211">
        <f>SUM(T128:T129)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2" t="s">
        <v>80</v>
      </c>
      <c r="AT127" s="213" t="s">
        <v>72</v>
      </c>
      <c r="AU127" s="213" t="s">
        <v>80</v>
      </c>
      <c r="AY127" s="212" t="s">
        <v>282</v>
      </c>
      <c r="BK127" s="214">
        <f>SUM(BK128:BK129)</f>
        <v>14268</v>
      </c>
    </row>
    <row r="128" s="2" customFormat="1" ht="21.75" customHeight="1">
      <c r="A128" s="29"/>
      <c r="B128" s="30"/>
      <c r="C128" s="217" t="s">
        <v>80</v>
      </c>
      <c r="D128" s="217" t="s">
        <v>284</v>
      </c>
      <c r="E128" s="218" t="s">
        <v>3439</v>
      </c>
      <c r="F128" s="219" t="s">
        <v>3440</v>
      </c>
      <c r="G128" s="220" t="s">
        <v>501</v>
      </c>
      <c r="H128" s="221">
        <v>1</v>
      </c>
      <c r="I128" s="222">
        <v>228</v>
      </c>
      <c r="J128" s="222">
        <f>ROUND(I128*H128,2)</f>
        <v>228</v>
      </c>
      <c r="K128" s="223"/>
      <c r="L128" s="35"/>
      <c r="M128" s="224" t="s">
        <v>1</v>
      </c>
      <c r="N128" s="225" t="s">
        <v>38</v>
      </c>
      <c r="O128" s="226">
        <v>0.66600000000000004</v>
      </c>
      <c r="P128" s="226">
        <f>O128*H128</f>
        <v>0.66600000000000004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288</v>
      </c>
      <c r="AT128" s="228" t="s">
        <v>284</v>
      </c>
      <c r="AU128" s="228" t="s">
        <v>82</v>
      </c>
      <c r="AY128" s="14" t="s">
        <v>282</v>
      </c>
      <c r="BE128" s="229">
        <f>IF(N128="základní",J128,0)</f>
        <v>228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228</v>
      </c>
      <c r="BL128" s="14" t="s">
        <v>288</v>
      </c>
      <c r="BM128" s="228" t="s">
        <v>319</v>
      </c>
    </row>
    <row r="129" s="2" customFormat="1" ht="21.75" customHeight="1">
      <c r="A129" s="29"/>
      <c r="B129" s="30"/>
      <c r="C129" s="230" t="s">
        <v>82</v>
      </c>
      <c r="D129" s="230" t="s">
        <v>378</v>
      </c>
      <c r="E129" s="231" t="s">
        <v>3441</v>
      </c>
      <c r="F129" s="232" t="s">
        <v>3442</v>
      </c>
      <c r="G129" s="233" t="s">
        <v>501</v>
      </c>
      <c r="H129" s="234">
        <v>1</v>
      </c>
      <c r="I129" s="235">
        <v>14040</v>
      </c>
      <c r="J129" s="235">
        <f>ROUND(I129*H129,2)</f>
        <v>14040</v>
      </c>
      <c r="K129" s="236"/>
      <c r="L129" s="237"/>
      <c r="M129" s="238" t="s">
        <v>1</v>
      </c>
      <c r="N129" s="239" t="s">
        <v>38</v>
      </c>
      <c r="O129" s="226">
        <v>0</v>
      </c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311</v>
      </c>
      <c r="AT129" s="228" t="s">
        <v>378</v>
      </c>
      <c r="AU129" s="228" t="s">
        <v>82</v>
      </c>
      <c r="AY129" s="14" t="s">
        <v>282</v>
      </c>
      <c r="BE129" s="229">
        <f>IF(N129="základní",J129,0)</f>
        <v>14040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14040</v>
      </c>
      <c r="BL129" s="14" t="s">
        <v>288</v>
      </c>
      <c r="BM129" s="228" t="s">
        <v>329</v>
      </c>
    </row>
    <row r="130" s="12" customFormat="1" ht="22.8" customHeight="1">
      <c r="A130" s="12"/>
      <c r="B130" s="202"/>
      <c r="C130" s="203"/>
      <c r="D130" s="204" t="s">
        <v>72</v>
      </c>
      <c r="E130" s="215" t="s">
        <v>288</v>
      </c>
      <c r="F130" s="215" t="s">
        <v>519</v>
      </c>
      <c r="G130" s="203"/>
      <c r="H130" s="203"/>
      <c r="I130" s="203"/>
      <c r="J130" s="216">
        <f>BK130</f>
        <v>2060.1800000000003</v>
      </c>
      <c r="K130" s="203"/>
      <c r="L130" s="207"/>
      <c r="M130" s="208"/>
      <c r="N130" s="209"/>
      <c r="O130" s="209"/>
      <c r="P130" s="210">
        <f>SUM(P131:P133)</f>
        <v>2.0750700000000002</v>
      </c>
      <c r="Q130" s="209"/>
      <c r="R130" s="210">
        <f>SUM(R131:R133)</f>
        <v>0.86392320000000011</v>
      </c>
      <c r="S130" s="209"/>
      <c r="T130" s="211">
        <f>SUM(T131:T133)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2" t="s">
        <v>80</v>
      </c>
      <c r="AT130" s="213" t="s">
        <v>72</v>
      </c>
      <c r="AU130" s="213" t="s">
        <v>80</v>
      </c>
      <c r="AY130" s="212" t="s">
        <v>282</v>
      </c>
      <c r="BK130" s="214">
        <f>SUM(BK131:BK133)</f>
        <v>2060.1800000000003</v>
      </c>
    </row>
    <row r="131" s="2" customFormat="1" ht="33" customHeight="1">
      <c r="A131" s="29"/>
      <c r="B131" s="30"/>
      <c r="C131" s="217" t="s">
        <v>155</v>
      </c>
      <c r="D131" s="217" t="s">
        <v>284</v>
      </c>
      <c r="E131" s="218" t="s">
        <v>521</v>
      </c>
      <c r="F131" s="219" t="s">
        <v>522</v>
      </c>
      <c r="G131" s="220" t="s">
        <v>356</v>
      </c>
      <c r="H131" s="221">
        <v>0.55000000000000004</v>
      </c>
      <c r="I131" s="222">
        <v>1070</v>
      </c>
      <c r="J131" s="222">
        <f>ROUND(I131*H131,2)</f>
        <v>588.5</v>
      </c>
      <c r="K131" s="223"/>
      <c r="L131" s="35"/>
      <c r="M131" s="224" t="s">
        <v>1</v>
      </c>
      <c r="N131" s="225" t="s">
        <v>38</v>
      </c>
      <c r="O131" s="226">
        <v>1.317</v>
      </c>
      <c r="P131" s="226">
        <f>O131*H131</f>
        <v>0.72435000000000005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288</v>
      </c>
      <c r="AT131" s="228" t="s">
        <v>284</v>
      </c>
      <c r="AU131" s="228" t="s">
        <v>82</v>
      </c>
      <c r="AY131" s="14" t="s">
        <v>282</v>
      </c>
      <c r="BE131" s="229">
        <f>IF(N131="základní",J131,0)</f>
        <v>588.5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588.5</v>
      </c>
      <c r="BL131" s="14" t="s">
        <v>288</v>
      </c>
      <c r="BM131" s="228" t="s">
        <v>82</v>
      </c>
    </row>
    <row r="132" s="2" customFormat="1" ht="21.75" customHeight="1">
      <c r="A132" s="29"/>
      <c r="B132" s="30"/>
      <c r="C132" s="217" t="s">
        <v>288</v>
      </c>
      <c r="D132" s="217" t="s">
        <v>284</v>
      </c>
      <c r="E132" s="218" t="s">
        <v>549</v>
      </c>
      <c r="F132" s="219" t="s">
        <v>550</v>
      </c>
      <c r="G132" s="220" t="s">
        <v>356</v>
      </c>
      <c r="H132" s="221">
        <v>0.38400000000000001</v>
      </c>
      <c r="I132" s="222">
        <v>2910</v>
      </c>
      <c r="J132" s="222">
        <f>ROUND(I132*H132,2)</f>
        <v>1117.4400000000001</v>
      </c>
      <c r="K132" s="223"/>
      <c r="L132" s="35"/>
      <c r="M132" s="224" t="s">
        <v>1</v>
      </c>
      <c r="N132" s="225" t="s">
        <v>38</v>
      </c>
      <c r="O132" s="226">
        <v>1.4650000000000001</v>
      </c>
      <c r="P132" s="226">
        <f>O132*H132</f>
        <v>0.56256000000000006</v>
      </c>
      <c r="Q132" s="226">
        <v>2.234</v>
      </c>
      <c r="R132" s="226">
        <f>Q132*H132</f>
        <v>0.85785600000000006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82</v>
      </c>
      <c r="AY132" s="14" t="s">
        <v>282</v>
      </c>
      <c r="BE132" s="229">
        <f>IF(N132="základní",J132,0)</f>
        <v>1117.4400000000001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1117.4400000000001</v>
      </c>
      <c r="BL132" s="14" t="s">
        <v>288</v>
      </c>
      <c r="BM132" s="228" t="s">
        <v>288</v>
      </c>
    </row>
    <row r="133" s="2" customFormat="1" ht="21.75" customHeight="1">
      <c r="A133" s="29"/>
      <c r="B133" s="30"/>
      <c r="C133" s="217" t="s">
        <v>299</v>
      </c>
      <c r="D133" s="217" t="s">
        <v>284</v>
      </c>
      <c r="E133" s="218" t="s">
        <v>3443</v>
      </c>
      <c r="F133" s="219" t="s">
        <v>3444</v>
      </c>
      <c r="G133" s="220" t="s">
        <v>287</v>
      </c>
      <c r="H133" s="221">
        <v>0.95999999999999996</v>
      </c>
      <c r="I133" s="222">
        <v>369</v>
      </c>
      <c r="J133" s="222">
        <f>ROUND(I133*H133,2)</f>
        <v>354.24000000000001</v>
      </c>
      <c r="K133" s="223"/>
      <c r="L133" s="35"/>
      <c r="M133" s="224" t="s">
        <v>1</v>
      </c>
      <c r="N133" s="225" t="s">
        <v>38</v>
      </c>
      <c r="O133" s="226">
        <v>0.82099999999999995</v>
      </c>
      <c r="P133" s="226">
        <f>O133*H133</f>
        <v>0.78815999999999997</v>
      </c>
      <c r="Q133" s="226">
        <v>0.0063200000000000001</v>
      </c>
      <c r="R133" s="226">
        <f>Q133*H133</f>
        <v>0.0060672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354.24000000000001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354.24000000000001</v>
      </c>
      <c r="BL133" s="14" t="s">
        <v>288</v>
      </c>
      <c r="BM133" s="228" t="s">
        <v>3445</v>
      </c>
    </row>
    <row r="134" s="12" customFormat="1" ht="22.8" customHeight="1">
      <c r="A134" s="12"/>
      <c r="B134" s="202"/>
      <c r="C134" s="203"/>
      <c r="D134" s="204" t="s">
        <v>72</v>
      </c>
      <c r="E134" s="215" t="s">
        <v>311</v>
      </c>
      <c r="F134" s="215" t="s">
        <v>597</v>
      </c>
      <c r="G134" s="203"/>
      <c r="H134" s="203"/>
      <c r="I134" s="203"/>
      <c r="J134" s="216">
        <f>BK134</f>
        <v>48762.489999999998</v>
      </c>
      <c r="K134" s="203"/>
      <c r="L134" s="207"/>
      <c r="M134" s="208"/>
      <c r="N134" s="209"/>
      <c r="O134" s="209"/>
      <c r="P134" s="210">
        <f>SUM(P135:P141)</f>
        <v>6.0146090000000001</v>
      </c>
      <c r="Q134" s="209"/>
      <c r="R134" s="210">
        <f>SUM(R135:R141)</f>
        <v>3.2326671900000004</v>
      </c>
      <c r="S134" s="209"/>
      <c r="T134" s="211">
        <f>SUM(T135:T141)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2" t="s">
        <v>80</v>
      </c>
      <c r="AT134" s="213" t="s">
        <v>72</v>
      </c>
      <c r="AU134" s="213" t="s">
        <v>80</v>
      </c>
      <c r="AY134" s="212" t="s">
        <v>282</v>
      </c>
      <c r="BK134" s="214">
        <f>SUM(BK135:BK141)</f>
        <v>48762.489999999998</v>
      </c>
    </row>
    <row r="135" s="2" customFormat="1" ht="21.75" customHeight="1">
      <c r="A135" s="29"/>
      <c r="B135" s="30"/>
      <c r="C135" s="217" t="s">
        <v>303</v>
      </c>
      <c r="D135" s="217" t="s">
        <v>284</v>
      </c>
      <c r="E135" s="218" t="s">
        <v>3446</v>
      </c>
      <c r="F135" s="219" t="s">
        <v>3447</v>
      </c>
      <c r="G135" s="220" t="s">
        <v>501</v>
      </c>
      <c r="H135" s="221">
        <v>2</v>
      </c>
      <c r="I135" s="222">
        <v>916</v>
      </c>
      <c r="J135" s="222">
        <f>ROUND(I135*H135,2)</f>
        <v>1832</v>
      </c>
      <c r="K135" s="223"/>
      <c r="L135" s="35"/>
      <c r="M135" s="224" t="s">
        <v>1</v>
      </c>
      <c r="N135" s="225" t="s">
        <v>38</v>
      </c>
      <c r="O135" s="226">
        <v>1.5620000000000001</v>
      </c>
      <c r="P135" s="226">
        <f>O135*H135</f>
        <v>3.1240000000000001</v>
      </c>
      <c r="Q135" s="226">
        <v>0.010189999999999999</v>
      </c>
      <c r="R135" s="226">
        <f>Q135*H135</f>
        <v>0.020379999999999999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1832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1832</v>
      </c>
      <c r="BL135" s="14" t="s">
        <v>288</v>
      </c>
      <c r="BM135" s="228" t="s">
        <v>338</v>
      </c>
    </row>
    <row r="136" s="2" customFormat="1" ht="21.75" customHeight="1">
      <c r="A136" s="29"/>
      <c r="B136" s="30"/>
      <c r="C136" s="230" t="s">
        <v>307</v>
      </c>
      <c r="D136" s="230" t="s">
        <v>378</v>
      </c>
      <c r="E136" s="231" t="s">
        <v>631</v>
      </c>
      <c r="F136" s="232" t="s">
        <v>632</v>
      </c>
      <c r="G136" s="233" t="s">
        <v>501</v>
      </c>
      <c r="H136" s="234">
        <v>1</v>
      </c>
      <c r="I136" s="235">
        <v>1320</v>
      </c>
      <c r="J136" s="235">
        <f>ROUND(I136*H136,2)</f>
        <v>1320</v>
      </c>
      <c r="K136" s="236"/>
      <c r="L136" s="237"/>
      <c r="M136" s="238" t="s">
        <v>1</v>
      </c>
      <c r="N136" s="239" t="s">
        <v>38</v>
      </c>
      <c r="O136" s="226">
        <v>0</v>
      </c>
      <c r="P136" s="226">
        <f>O136*H136</f>
        <v>0</v>
      </c>
      <c r="Q136" s="226">
        <v>0.254</v>
      </c>
      <c r="R136" s="226">
        <f>Q136*H136</f>
        <v>0.254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311</v>
      </c>
      <c r="AT136" s="228" t="s">
        <v>378</v>
      </c>
      <c r="AU136" s="228" t="s">
        <v>82</v>
      </c>
      <c r="AY136" s="14" t="s">
        <v>282</v>
      </c>
      <c r="BE136" s="229">
        <f>IF(N136="základní",J136,0)</f>
        <v>1320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1320</v>
      </c>
      <c r="BL136" s="14" t="s">
        <v>288</v>
      </c>
      <c r="BM136" s="228" t="s">
        <v>3448</v>
      </c>
    </row>
    <row r="137" s="2" customFormat="1" ht="21.75" customHeight="1">
      <c r="A137" s="29"/>
      <c r="B137" s="30"/>
      <c r="C137" s="230" t="s">
        <v>311</v>
      </c>
      <c r="D137" s="230" t="s">
        <v>378</v>
      </c>
      <c r="E137" s="231" t="s">
        <v>635</v>
      </c>
      <c r="F137" s="232" t="s">
        <v>636</v>
      </c>
      <c r="G137" s="233" t="s">
        <v>501</v>
      </c>
      <c r="H137" s="234">
        <v>1</v>
      </c>
      <c r="I137" s="235">
        <v>2120</v>
      </c>
      <c r="J137" s="235">
        <f>ROUND(I137*H137,2)</f>
        <v>2120</v>
      </c>
      <c r="K137" s="236"/>
      <c r="L137" s="237"/>
      <c r="M137" s="238" t="s">
        <v>1</v>
      </c>
      <c r="N137" s="239" t="s">
        <v>38</v>
      </c>
      <c r="O137" s="226">
        <v>0</v>
      </c>
      <c r="P137" s="226">
        <f>O137*H137</f>
        <v>0</v>
      </c>
      <c r="Q137" s="226">
        <v>0.50600000000000001</v>
      </c>
      <c r="R137" s="226">
        <f>Q137*H137</f>
        <v>0.50600000000000001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311</v>
      </c>
      <c r="AT137" s="228" t="s">
        <v>378</v>
      </c>
      <c r="AU137" s="228" t="s">
        <v>82</v>
      </c>
      <c r="AY137" s="14" t="s">
        <v>282</v>
      </c>
      <c r="BE137" s="229">
        <f>IF(N137="základní",J137,0)</f>
        <v>2120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2120</v>
      </c>
      <c r="BL137" s="14" t="s">
        <v>288</v>
      </c>
      <c r="BM137" s="228" t="s">
        <v>3449</v>
      </c>
    </row>
    <row r="138" s="2" customFormat="1" ht="21.75" customHeight="1">
      <c r="A138" s="29"/>
      <c r="B138" s="30"/>
      <c r="C138" s="217" t="s">
        <v>315</v>
      </c>
      <c r="D138" s="217" t="s">
        <v>284</v>
      </c>
      <c r="E138" s="218" t="s">
        <v>3450</v>
      </c>
      <c r="F138" s="219" t="s">
        <v>3451</v>
      </c>
      <c r="G138" s="220" t="s">
        <v>501</v>
      </c>
      <c r="H138" s="221">
        <v>1</v>
      </c>
      <c r="I138" s="222">
        <v>1080</v>
      </c>
      <c r="J138" s="222">
        <f>ROUND(I138*H138,2)</f>
        <v>1080</v>
      </c>
      <c r="K138" s="223"/>
      <c r="L138" s="35"/>
      <c r="M138" s="224" t="s">
        <v>1</v>
      </c>
      <c r="N138" s="225" t="s">
        <v>38</v>
      </c>
      <c r="O138" s="226">
        <v>1.6890000000000001</v>
      </c>
      <c r="P138" s="226">
        <f>O138*H138</f>
        <v>1.6890000000000001</v>
      </c>
      <c r="Q138" s="226">
        <v>0.21734000000000001</v>
      </c>
      <c r="R138" s="226">
        <f>Q138*H138</f>
        <v>0.21734000000000001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1080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1080</v>
      </c>
      <c r="BL138" s="14" t="s">
        <v>288</v>
      </c>
      <c r="BM138" s="228" t="s">
        <v>362</v>
      </c>
    </row>
    <row r="139" s="2" customFormat="1" ht="21.75" customHeight="1">
      <c r="A139" s="29"/>
      <c r="B139" s="30"/>
      <c r="C139" s="230" t="s">
        <v>319</v>
      </c>
      <c r="D139" s="230" t="s">
        <v>378</v>
      </c>
      <c r="E139" s="231" t="s">
        <v>3452</v>
      </c>
      <c r="F139" s="232" t="s">
        <v>3453</v>
      </c>
      <c r="G139" s="233" t="s">
        <v>719</v>
      </c>
      <c r="H139" s="234">
        <v>1</v>
      </c>
      <c r="I139" s="235">
        <v>10500</v>
      </c>
      <c r="J139" s="235">
        <f>ROUND(I139*H139,2)</f>
        <v>10500</v>
      </c>
      <c r="K139" s="236"/>
      <c r="L139" s="237"/>
      <c r="M139" s="238" t="s">
        <v>1</v>
      </c>
      <c r="N139" s="239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311</v>
      </c>
      <c r="AT139" s="228" t="s">
        <v>378</v>
      </c>
      <c r="AU139" s="228" t="s">
        <v>82</v>
      </c>
      <c r="AY139" s="14" t="s">
        <v>282</v>
      </c>
      <c r="BE139" s="229">
        <f>IF(N139="základní",J139,0)</f>
        <v>10500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10500</v>
      </c>
      <c r="BL139" s="14" t="s">
        <v>288</v>
      </c>
      <c r="BM139" s="228" t="s">
        <v>369</v>
      </c>
    </row>
    <row r="140" s="2" customFormat="1" ht="21.75" customHeight="1">
      <c r="A140" s="29"/>
      <c r="B140" s="30"/>
      <c r="C140" s="217" t="s">
        <v>324</v>
      </c>
      <c r="D140" s="217" t="s">
        <v>284</v>
      </c>
      <c r="E140" s="218" t="s">
        <v>3454</v>
      </c>
      <c r="F140" s="219" t="s">
        <v>3455</v>
      </c>
      <c r="G140" s="220" t="s">
        <v>356</v>
      </c>
      <c r="H140" s="221">
        <v>0.91100000000000003</v>
      </c>
      <c r="I140" s="222">
        <v>3590</v>
      </c>
      <c r="J140" s="222">
        <f>ROUND(I140*H140,2)</f>
        <v>3270.4899999999998</v>
      </c>
      <c r="K140" s="223"/>
      <c r="L140" s="35"/>
      <c r="M140" s="224" t="s">
        <v>1</v>
      </c>
      <c r="N140" s="225" t="s">
        <v>38</v>
      </c>
      <c r="O140" s="226">
        <v>1.319</v>
      </c>
      <c r="P140" s="226">
        <f>O140*H140</f>
        <v>1.2016089999999999</v>
      </c>
      <c r="Q140" s="226">
        <v>2.45329</v>
      </c>
      <c r="R140" s="226">
        <f>Q140*H140</f>
        <v>2.2349471900000002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3270.4899999999998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3270.4899999999998</v>
      </c>
      <c r="BL140" s="14" t="s">
        <v>288</v>
      </c>
      <c r="BM140" s="228" t="s">
        <v>377</v>
      </c>
    </row>
    <row r="141" s="2" customFormat="1" ht="16.5" customHeight="1">
      <c r="A141" s="29"/>
      <c r="B141" s="30"/>
      <c r="C141" s="230" t="s">
        <v>329</v>
      </c>
      <c r="D141" s="230" t="s">
        <v>378</v>
      </c>
      <c r="E141" s="231" t="s">
        <v>3456</v>
      </c>
      <c r="F141" s="232" t="s">
        <v>3457</v>
      </c>
      <c r="G141" s="233" t="s">
        <v>1417</v>
      </c>
      <c r="H141" s="234">
        <v>1</v>
      </c>
      <c r="I141" s="235">
        <v>28640</v>
      </c>
      <c r="J141" s="235">
        <f>ROUND(I141*H141,2)</f>
        <v>28640</v>
      </c>
      <c r="K141" s="236"/>
      <c r="L141" s="237"/>
      <c r="M141" s="238" t="s">
        <v>1</v>
      </c>
      <c r="N141" s="239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311</v>
      </c>
      <c r="AT141" s="228" t="s">
        <v>378</v>
      </c>
      <c r="AU141" s="228" t="s">
        <v>82</v>
      </c>
      <c r="AY141" s="14" t="s">
        <v>282</v>
      </c>
      <c r="BE141" s="229">
        <f>IF(N141="základní",J141,0)</f>
        <v>28640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28640</v>
      </c>
      <c r="BL141" s="14" t="s">
        <v>288</v>
      </c>
      <c r="BM141" s="228" t="s">
        <v>386</v>
      </c>
    </row>
    <row r="142" s="12" customFormat="1" ht="22.8" customHeight="1">
      <c r="A142" s="12"/>
      <c r="B142" s="202"/>
      <c r="C142" s="203"/>
      <c r="D142" s="204" t="s">
        <v>72</v>
      </c>
      <c r="E142" s="215" t="s">
        <v>755</v>
      </c>
      <c r="F142" s="215" t="s">
        <v>756</v>
      </c>
      <c r="G142" s="203"/>
      <c r="H142" s="203"/>
      <c r="I142" s="203"/>
      <c r="J142" s="216">
        <f>BK142</f>
        <v>3912.6399999999999</v>
      </c>
      <c r="K142" s="203"/>
      <c r="L142" s="207"/>
      <c r="M142" s="208"/>
      <c r="N142" s="209"/>
      <c r="O142" s="209"/>
      <c r="P142" s="210">
        <f>P143</f>
        <v>6.0635600000000007</v>
      </c>
      <c r="Q142" s="209"/>
      <c r="R142" s="210">
        <f>R143</f>
        <v>0</v>
      </c>
      <c r="S142" s="209"/>
      <c r="T142" s="211">
        <f>T143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2" t="s">
        <v>80</v>
      </c>
      <c r="AT142" s="213" t="s">
        <v>72</v>
      </c>
      <c r="AU142" s="213" t="s">
        <v>80</v>
      </c>
      <c r="AY142" s="212" t="s">
        <v>282</v>
      </c>
      <c r="BK142" s="214">
        <f>BK143</f>
        <v>3912.6399999999999</v>
      </c>
    </row>
    <row r="143" s="2" customFormat="1" ht="21.75" customHeight="1">
      <c r="A143" s="29"/>
      <c r="B143" s="30"/>
      <c r="C143" s="217" t="s">
        <v>334</v>
      </c>
      <c r="D143" s="217" t="s">
        <v>284</v>
      </c>
      <c r="E143" s="218" t="s">
        <v>758</v>
      </c>
      <c r="F143" s="219" t="s">
        <v>759</v>
      </c>
      <c r="G143" s="220" t="s">
        <v>429</v>
      </c>
      <c r="H143" s="221">
        <v>4.0970000000000004</v>
      </c>
      <c r="I143" s="222">
        <v>955</v>
      </c>
      <c r="J143" s="222">
        <f>ROUND(I143*H143,2)</f>
        <v>3912.6399999999999</v>
      </c>
      <c r="K143" s="223"/>
      <c r="L143" s="35"/>
      <c r="M143" s="240" t="s">
        <v>1</v>
      </c>
      <c r="N143" s="241" t="s">
        <v>38</v>
      </c>
      <c r="O143" s="242">
        <v>1.48</v>
      </c>
      <c r="P143" s="242">
        <f>O143*H143</f>
        <v>6.0635600000000007</v>
      </c>
      <c r="Q143" s="242">
        <v>0</v>
      </c>
      <c r="R143" s="242">
        <f>Q143*H143</f>
        <v>0</v>
      </c>
      <c r="S143" s="242">
        <v>0</v>
      </c>
      <c r="T143" s="243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3912.6399999999999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3912.6399999999999</v>
      </c>
      <c r="BL143" s="14" t="s">
        <v>288</v>
      </c>
      <c r="BM143" s="228" t="s">
        <v>394</v>
      </c>
    </row>
    <row r="144" s="2" customFormat="1" ht="6.96" customHeight="1">
      <c r="A144" s="29"/>
      <c r="B144" s="56"/>
      <c r="C144" s="57"/>
      <c r="D144" s="57"/>
      <c r="E144" s="57"/>
      <c r="F144" s="57"/>
      <c r="G144" s="57"/>
      <c r="H144" s="57"/>
      <c r="I144" s="57"/>
      <c r="J144" s="57"/>
      <c r="K144" s="57"/>
      <c r="L144" s="35"/>
      <c r="M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</sheetData>
  <sheetProtection sheet="1" autoFilter="0" formatColumns="0" formatRows="0" objects="1" scenarios="1" spinCount="100000" saltValue="fhoduD/QfZpZtbvdgWrGrb5tUnlkyu6iZsQWSB6OMDKyJOzKRrB1U4eAXBlFGUsrLukMoeBXEOgrd/pWDe8sWQ==" hashValue="WFKTfrApeWQFv2XXjYgy2dAlQ8vJVwsKd6MigSY96HD2uAcqRjJ8fPL6NwHQMZdgVs7EbJpytd5dbloeR1Lzbw==" algorithmName="SHA-512" password="CC35"/>
  <autoFilter ref="C124:K14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223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2524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3458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ROUND(J127, 2)</f>
        <v>127036.34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ROUND((SUM(BE127:BE170)),  2)</f>
        <v>127036.34</v>
      </c>
      <c r="G35" s="29"/>
      <c r="H35" s="29"/>
      <c r="I35" s="155">
        <v>0.20999999999999999</v>
      </c>
      <c r="J35" s="154">
        <f>ROUND(((SUM(BE127:BE170))*I35),  2)</f>
        <v>26677.630000000001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ROUND((SUM(BF127:BF170)),  2)</f>
        <v>0</v>
      </c>
      <c r="G36" s="29"/>
      <c r="H36" s="29"/>
      <c r="I36" s="155">
        <v>0.14999999999999999</v>
      </c>
      <c r="J36" s="154">
        <f>ROUND(((SUM(BF127:BF170))*I36),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ROUND((SUM(BG127:BG170)),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ROUND((SUM(BH127:BH170)),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ROUND((SUM(BI127:BI170)),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153713.97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2524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005-5 - SO 05.05 - Výustní objekt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J127</f>
        <v>127036.34000000001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J128</f>
        <v>127036.34000000001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J129</f>
        <v>68367.279999999999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J153</f>
        <v>2833.7399999999998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J156</f>
        <v>15845.370000000001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J161</f>
        <v>1640.3200000000002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261</v>
      </c>
      <c r="E104" s="187"/>
      <c r="F104" s="187"/>
      <c r="G104" s="187"/>
      <c r="H104" s="187"/>
      <c r="I104" s="187"/>
      <c r="J104" s="188">
        <f>J165</f>
        <v>32072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264</v>
      </c>
      <c r="E105" s="187"/>
      <c r="F105" s="187"/>
      <c r="G105" s="187"/>
      <c r="H105" s="187"/>
      <c r="I105" s="187"/>
      <c r="J105" s="188">
        <f>J169</f>
        <v>6277.6300000000001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29"/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53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="2" customFormat="1" ht="6.96" customHeight="1">
      <c r="A107" s="29"/>
      <c r="B107" s="56"/>
      <c r="C107" s="57"/>
      <c r="D107" s="57"/>
      <c r="E107" s="57"/>
      <c r="F107" s="57"/>
      <c r="G107" s="57"/>
      <c r="H107" s="57"/>
      <c r="I107" s="57"/>
      <c r="J107" s="57"/>
      <c r="K107" s="57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11" s="2" customFormat="1" ht="6.96" customHeight="1">
      <c r="A111" s="29"/>
      <c r="B111" s="58"/>
      <c r="C111" s="59"/>
      <c r="D111" s="59"/>
      <c r="E111" s="59"/>
      <c r="F111" s="59"/>
      <c r="G111" s="59"/>
      <c r="H111" s="59"/>
      <c r="I111" s="59"/>
      <c r="J111" s="59"/>
      <c r="K111" s="59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24.96" customHeight="1">
      <c r="A112" s="29"/>
      <c r="B112" s="30"/>
      <c r="C112" s="20" t="s">
        <v>267</v>
      </c>
      <c r="D112" s="31"/>
      <c r="E112" s="31"/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6.96" customHeight="1">
      <c r="A113" s="29"/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12" customHeight="1">
      <c r="A114" s="29"/>
      <c r="B114" s="30"/>
      <c r="C114" s="26" t="s">
        <v>14</v>
      </c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26.25" customHeight="1">
      <c r="A115" s="29"/>
      <c r="B115" s="30"/>
      <c r="C115" s="31"/>
      <c r="D115" s="31"/>
      <c r="E115" s="174" t="str">
        <f>E7</f>
        <v>Kanalizace a ČOV pro obec Horní Kruty, místní část Dolní Kruty, Přestavlky a Bohouňovice II</v>
      </c>
      <c r="F115" s="26"/>
      <c r="G115" s="26"/>
      <c r="H115" s="26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1" customFormat="1" ht="12" customHeight="1">
      <c r="B116" s="18"/>
      <c r="C116" s="26" t="s">
        <v>246</v>
      </c>
      <c r="D116" s="19"/>
      <c r="E116" s="19"/>
      <c r="F116" s="19"/>
      <c r="G116" s="19"/>
      <c r="H116" s="19"/>
      <c r="I116" s="19"/>
      <c r="J116" s="19"/>
      <c r="K116" s="19"/>
      <c r="L116" s="17"/>
    </row>
    <row r="117" s="2" customFormat="1" ht="16.5" customHeight="1">
      <c r="A117" s="29"/>
      <c r="B117" s="30"/>
      <c r="C117" s="31"/>
      <c r="D117" s="31"/>
      <c r="E117" s="174" t="s">
        <v>2524</v>
      </c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12" customHeight="1">
      <c r="A118" s="29"/>
      <c r="B118" s="30"/>
      <c r="C118" s="26" t="s">
        <v>248</v>
      </c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6.5" customHeight="1">
      <c r="A119" s="29"/>
      <c r="B119" s="30"/>
      <c r="C119" s="31"/>
      <c r="D119" s="31"/>
      <c r="E119" s="66" t="str">
        <f>E11</f>
        <v>005-5 - SO 05.05 - Výustní objekt</v>
      </c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12" customHeight="1">
      <c r="A121" s="29"/>
      <c r="B121" s="30"/>
      <c r="C121" s="26" t="s">
        <v>18</v>
      </c>
      <c r="D121" s="31"/>
      <c r="E121" s="31"/>
      <c r="F121" s="23" t="str">
        <f>F14</f>
        <v>Horní Kruty, místní část Dolní Kruty, Přestavlky a</v>
      </c>
      <c r="G121" s="31"/>
      <c r="H121" s="31"/>
      <c r="I121" s="26" t="s">
        <v>20</v>
      </c>
      <c r="J121" s="69" t="str">
        <f>IF(J14="","",J14)</f>
        <v>10. 2. 2021</v>
      </c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6.96" customHeight="1">
      <c r="A122" s="29"/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40.05" customHeight="1">
      <c r="A123" s="29"/>
      <c r="B123" s="30"/>
      <c r="C123" s="26" t="s">
        <v>22</v>
      </c>
      <c r="D123" s="31"/>
      <c r="E123" s="31"/>
      <c r="F123" s="23" t="str">
        <f>E17</f>
        <v>Obec Horní Kruty</v>
      </c>
      <c r="G123" s="31"/>
      <c r="H123" s="31"/>
      <c r="I123" s="26" t="s">
        <v>28</v>
      </c>
      <c r="J123" s="27" t="str">
        <f>E23</f>
        <v>Vodohospodářské inženýrské služby a.s.</v>
      </c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5.15" customHeight="1">
      <c r="A124" s="29"/>
      <c r="B124" s="30"/>
      <c r="C124" s="26" t="s">
        <v>26</v>
      </c>
      <c r="D124" s="31"/>
      <c r="E124" s="31"/>
      <c r="F124" s="23" t="str">
        <f>IF(E20="","",E20)</f>
        <v xml:space="preserve"> </v>
      </c>
      <c r="G124" s="31"/>
      <c r="H124" s="31"/>
      <c r="I124" s="26" t="s">
        <v>31</v>
      </c>
      <c r="J124" s="27" t="str">
        <f>E26</f>
        <v xml:space="preserve"> </v>
      </c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10.32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11" customFormat="1" ht="29.28" customHeight="1">
      <c r="A126" s="190"/>
      <c r="B126" s="191"/>
      <c r="C126" s="192" t="s">
        <v>268</v>
      </c>
      <c r="D126" s="193" t="s">
        <v>58</v>
      </c>
      <c r="E126" s="193" t="s">
        <v>54</v>
      </c>
      <c r="F126" s="193" t="s">
        <v>55</v>
      </c>
      <c r="G126" s="193" t="s">
        <v>269</v>
      </c>
      <c r="H126" s="193" t="s">
        <v>270</v>
      </c>
      <c r="I126" s="193" t="s">
        <v>271</v>
      </c>
      <c r="J126" s="194" t="s">
        <v>252</v>
      </c>
      <c r="K126" s="195" t="s">
        <v>272</v>
      </c>
      <c r="L126" s="196"/>
      <c r="M126" s="90" t="s">
        <v>1</v>
      </c>
      <c r="N126" s="91" t="s">
        <v>37</v>
      </c>
      <c r="O126" s="91" t="s">
        <v>273</v>
      </c>
      <c r="P126" s="91" t="s">
        <v>274</v>
      </c>
      <c r="Q126" s="91" t="s">
        <v>275</v>
      </c>
      <c r="R126" s="91" t="s">
        <v>276</v>
      </c>
      <c r="S126" s="91" t="s">
        <v>277</v>
      </c>
      <c r="T126" s="92" t="s">
        <v>278</v>
      </c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</row>
    <row r="127" s="2" customFormat="1" ht="22.8" customHeight="1">
      <c r="A127" s="29"/>
      <c r="B127" s="30"/>
      <c r="C127" s="97" t="s">
        <v>279</v>
      </c>
      <c r="D127" s="31"/>
      <c r="E127" s="31"/>
      <c r="F127" s="31"/>
      <c r="G127" s="31"/>
      <c r="H127" s="31"/>
      <c r="I127" s="31"/>
      <c r="J127" s="197">
        <f>BK127</f>
        <v>127036.34000000001</v>
      </c>
      <c r="K127" s="31"/>
      <c r="L127" s="35"/>
      <c r="M127" s="93"/>
      <c r="N127" s="198"/>
      <c r="O127" s="94"/>
      <c r="P127" s="199">
        <f>P128</f>
        <v>117.27168499999999</v>
      </c>
      <c r="Q127" s="94"/>
      <c r="R127" s="199">
        <f>R128</f>
        <v>9.52569044</v>
      </c>
      <c r="S127" s="94"/>
      <c r="T127" s="200">
        <f>T128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T127" s="14" t="s">
        <v>72</v>
      </c>
      <c r="AU127" s="14" t="s">
        <v>254</v>
      </c>
      <c r="BK127" s="201">
        <f>BK128</f>
        <v>127036.34000000001</v>
      </c>
    </row>
    <row r="128" s="12" customFormat="1" ht="25.92" customHeight="1">
      <c r="A128" s="12"/>
      <c r="B128" s="202"/>
      <c r="C128" s="203"/>
      <c r="D128" s="204" t="s">
        <v>72</v>
      </c>
      <c r="E128" s="205" t="s">
        <v>280</v>
      </c>
      <c r="F128" s="205" t="s">
        <v>281</v>
      </c>
      <c r="G128" s="203"/>
      <c r="H128" s="203"/>
      <c r="I128" s="203"/>
      <c r="J128" s="206">
        <f>BK128</f>
        <v>127036.34000000001</v>
      </c>
      <c r="K128" s="203"/>
      <c r="L128" s="207"/>
      <c r="M128" s="208"/>
      <c r="N128" s="209"/>
      <c r="O128" s="209"/>
      <c r="P128" s="210">
        <f>P129+P153+P156+P161+P165+P169</f>
        <v>117.27168499999999</v>
      </c>
      <c r="Q128" s="209"/>
      <c r="R128" s="210">
        <f>R129+R153+R156+R161+R165+R169</f>
        <v>9.52569044</v>
      </c>
      <c r="S128" s="209"/>
      <c r="T128" s="211">
        <f>T129+T153+T156+T161+T165+T169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2" t="s">
        <v>80</v>
      </c>
      <c r="AT128" s="213" t="s">
        <v>72</v>
      </c>
      <c r="AU128" s="213" t="s">
        <v>73</v>
      </c>
      <c r="AY128" s="212" t="s">
        <v>282</v>
      </c>
      <c r="BK128" s="214">
        <f>BK129+BK153+BK156+BK161+BK165+BK169</f>
        <v>127036.34000000001</v>
      </c>
    </row>
    <row r="129" s="12" customFormat="1" ht="22.8" customHeight="1">
      <c r="A129" s="12"/>
      <c r="B129" s="202"/>
      <c r="C129" s="203"/>
      <c r="D129" s="204" t="s">
        <v>72</v>
      </c>
      <c r="E129" s="215" t="s">
        <v>80</v>
      </c>
      <c r="F129" s="215" t="s">
        <v>283</v>
      </c>
      <c r="G129" s="203"/>
      <c r="H129" s="203"/>
      <c r="I129" s="203"/>
      <c r="J129" s="216">
        <f>BK129</f>
        <v>68367.279999999999</v>
      </c>
      <c r="K129" s="203"/>
      <c r="L129" s="207"/>
      <c r="M129" s="208"/>
      <c r="N129" s="209"/>
      <c r="O129" s="209"/>
      <c r="P129" s="210">
        <f>SUM(P130:P152)</f>
        <v>80.763393999999991</v>
      </c>
      <c r="Q129" s="209"/>
      <c r="R129" s="210">
        <f>SUM(R130:R152)</f>
        <v>0.33695000000000003</v>
      </c>
      <c r="S129" s="209"/>
      <c r="T129" s="211">
        <f>SUM(T130:T152)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2" t="s">
        <v>80</v>
      </c>
      <c r="AT129" s="213" t="s">
        <v>72</v>
      </c>
      <c r="AU129" s="213" t="s">
        <v>80</v>
      </c>
      <c r="AY129" s="212" t="s">
        <v>282</v>
      </c>
      <c r="BK129" s="214">
        <f>SUM(BK130:BK152)</f>
        <v>68367.279999999999</v>
      </c>
    </row>
    <row r="130" s="2" customFormat="1" ht="16.5" customHeight="1">
      <c r="A130" s="29"/>
      <c r="B130" s="30"/>
      <c r="C130" s="217" t="s">
        <v>80</v>
      </c>
      <c r="D130" s="217" t="s">
        <v>284</v>
      </c>
      <c r="E130" s="218" t="s">
        <v>320</v>
      </c>
      <c r="F130" s="219" t="s">
        <v>321</v>
      </c>
      <c r="G130" s="220" t="s">
        <v>322</v>
      </c>
      <c r="H130" s="221">
        <v>10</v>
      </c>
      <c r="I130" s="222">
        <v>273</v>
      </c>
      <c r="J130" s="222">
        <f>ROUND(I130*H130,2)</f>
        <v>2730</v>
      </c>
      <c r="K130" s="223"/>
      <c r="L130" s="35"/>
      <c r="M130" s="224" t="s">
        <v>1</v>
      </c>
      <c r="N130" s="225" t="s">
        <v>38</v>
      </c>
      <c r="O130" s="226">
        <v>0.30299999999999999</v>
      </c>
      <c r="P130" s="226">
        <f>O130*H130</f>
        <v>3.0299999999999998</v>
      </c>
      <c r="Q130" s="226">
        <v>0.0071900000000000002</v>
      </c>
      <c r="R130" s="226">
        <f>Q130*H130</f>
        <v>0.071900000000000006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288</v>
      </c>
      <c r="AT130" s="228" t="s">
        <v>284</v>
      </c>
      <c r="AU130" s="228" t="s">
        <v>82</v>
      </c>
      <c r="AY130" s="14" t="s">
        <v>282</v>
      </c>
      <c r="BE130" s="229">
        <f>IF(N130="základní",J130,0)</f>
        <v>2730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2730</v>
      </c>
      <c r="BL130" s="14" t="s">
        <v>288</v>
      </c>
      <c r="BM130" s="228" t="s">
        <v>3459</v>
      </c>
    </row>
    <row r="131" s="2" customFormat="1" ht="16.5" customHeight="1">
      <c r="A131" s="29"/>
      <c r="B131" s="30"/>
      <c r="C131" s="217" t="s">
        <v>82</v>
      </c>
      <c r="D131" s="217" t="s">
        <v>284</v>
      </c>
      <c r="E131" s="218" t="s">
        <v>902</v>
      </c>
      <c r="F131" s="219" t="s">
        <v>903</v>
      </c>
      <c r="G131" s="220" t="s">
        <v>322</v>
      </c>
      <c r="H131" s="221">
        <v>12</v>
      </c>
      <c r="I131" s="222">
        <v>911</v>
      </c>
      <c r="J131" s="222">
        <f>ROUND(I131*H131,2)</f>
        <v>10932</v>
      </c>
      <c r="K131" s="223"/>
      <c r="L131" s="35"/>
      <c r="M131" s="224" t="s">
        <v>1</v>
      </c>
      <c r="N131" s="225" t="s">
        <v>38</v>
      </c>
      <c r="O131" s="226">
        <v>0.57299999999999995</v>
      </c>
      <c r="P131" s="226">
        <f>O131*H131</f>
        <v>6.8759999999999994</v>
      </c>
      <c r="Q131" s="226">
        <v>0.021930000000000002</v>
      </c>
      <c r="R131" s="226">
        <f>Q131*H131</f>
        <v>0.26316000000000001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288</v>
      </c>
      <c r="AT131" s="228" t="s">
        <v>284</v>
      </c>
      <c r="AU131" s="228" t="s">
        <v>82</v>
      </c>
      <c r="AY131" s="14" t="s">
        <v>282</v>
      </c>
      <c r="BE131" s="229">
        <f>IF(N131="základní",J131,0)</f>
        <v>10932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10932</v>
      </c>
      <c r="BL131" s="14" t="s">
        <v>288</v>
      </c>
      <c r="BM131" s="228" t="s">
        <v>311</v>
      </c>
    </row>
    <row r="132" s="2" customFormat="1" ht="21.75" customHeight="1">
      <c r="A132" s="29"/>
      <c r="B132" s="30"/>
      <c r="C132" s="217" t="s">
        <v>155</v>
      </c>
      <c r="D132" s="217" t="s">
        <v>284</v>
      </c>
      <c r="E132" s="218" t="s">
        <v>325</v>
      </c>
      <c r="F132" s="219" t="s">
        <v>326</v>
      </c>
      <c r="G132" s="220" t="s">
        <v>327</v>
      </c>
      <c r="H132" s="221">
        <v>60</v>
      </c>
      <c r="I132" s="222">
        <v>74.900000000000006</v>
      </c>
      <c r="J132" s="222">
        <f>ROUND(I132*H132,2)</f>
        <v>4494</v>
      </c>
      <c r="K132" s="223"/>
      <c r="L132" s="35"/>
      <c r="M132" s="224" t="s">
        <v>1</v>
      </c>
      <c r="N132" s="225" t="s">
        <v>38</v>
      </c>
      <c r="O132" s="226">
        <v>0.184</v>
      </c>
      <c r="P132" s="226">
        <f>O132*H132</f>
        <v>11.039999999999999</v>
      </c>
      <c r="Q132" s="226">
        <v>3.0000000000000001E-05</v>
      </c>
      <c r="R132" s="226">
        <f>Q132*H132</f>
        <v>0.0018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82</v>
      </c>
      <c r="AY132" s="14" t="s">
        <v>282</v>
      </c>
      <c r="BE132" s="229">
        <f>IF(N132="základní",J132,0)</f>
        <v>4494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4494</v>
      </c>
      <c r="BL132" s="14" t="s">
        <v>288</v>
      </c>
      <c r="BM132" s="228" t="s">
        <v>319</v>
      </c>
    </row>
    <row r="133" s="2" customFormat="1" ht="21.75" customHeight="1">
      <c r="A133" s="29"/>
      <c r="B133" s="30"/>
      <c r="C133" s="217" t="s">
        <v>288</v>
      </c>
      <c r="D133" s="217" t="s">
        <v>284</v>
      </c>
      <c r="E133" s="218" t="s">
        <v>330</v>
      </c>
      <c r="F133" s="219" t="s">
        <v>331</v>
      </c>
      <c r="G133" s="220" t="s">
        <v>332</v>
      </c>
      <c r="H133" s="221">
        <v>15</v>
      </c>
      <c r="I133" s="222">
        <v>43.899999999999999</v>
      </c>
      <c r="J133" s="222">
        <f>ROUND(I133*H133,2)</f>
        <v>658.5</v>
      </c>
      <c r="K133" s="223"/>
      <c r="L133" s="35"/>
      <c r="M133" s="224" t="s">
        <v>1</v>
      </c>
      <c r="N133" s="225" t="s">
        <v>38</v>
      </c>
      <c r="O133" s="226">
        <v>0</v>
      </c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658.5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658.5</v>
      </c>
      <c r="BL133" s="14" t="s">
        <v>288</v>
      </c>
      <c r="BM133" s="228" t="s">
        <v>329</v>
      </c>
    </row>
    <row r="134" s="2" customFormat="1" ht="16.5" customHeight="1">
      <c r="A134" s="29"/>
      <c r="B134" s="30"/>
      <c r="C134" s="217" t="s">
        <v>299</v>
      </c>
      <c r="D134" s="217" t="s">
        <v>284</v>
      </c>
      <c r="E134" s="218" t="s">
        <v>905</v>
      </c>
      <c r="F134" s="219" t="s">
        <v>906</v>
      </c>
      <c r="G134" s="220" t="s">
        <v>322</v>
      </c>
      <c r="H134" s="221">
        <v>12</v>
      </c>
      <c r="I134" s="222">
        <v>120.5</v>
      </c>
      <c r="J134" s="222">
        <f>ROUND(I134*H134,2)</f>
        <v>1446</v>
      </c>
      <c r="K134" s="223"/>
      <c r="L134" s="35"/>
      <c r="M134" s="224" t="s">
        <v>1</v>
      </c>
      <c r="N134" s="225" t="s">
        <v>38</v>
      </c>
      <c r="O134" s="226">
        <v>0.25700000000000001</v>
      </c>
      <c r="P134" s="226">
        <f>O134*H134</f>
        <v>3.0840000000000001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1446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1446</v>
      </c>
      <c r="BL134" s="14" t="s">
        <v>288</v>
      </c>
      <c r="BM134" s="228" t="s">
        <v>3460</v>
      </c>
    </row>
    <row r="135" s="2" customFormat="1" ht="21.75" customHeight="1">
      <c r="A135" s="29"/>
      <c r="B135" s="30"/>
      <c r="C135" s="217" t="s">
        <v>303</v>
      </c>
      <c r="D135" s="217" t="s">
        <v>284</v>
      </c>
      <c r="E135" s="218" t="s">
        <v>350</v>
      </c>
      <c r="F135" s="219" t="s">
        <v>351</v>
      </c>
      <c r="G135" s="220" t="s">
        <v>287</v>
      </c>
      <c r="H135" s="221">
        <v>5.625</v>
      </c>
      <c r="I135" s="222">
        <v>50.399999999999999</v>
      </c>
      <c r="J135" s="222">
        <f>ROUND(I135*H135,2)</f>
        <v>283.5</v>
      </c>
      <c r="K135" s="223"/>
      <c r="L135" s="35"/>
      <c r="M135" s="224" t="s">
        <v>1</v>
      </c>
      <c r="N135" s="225" t="s">
        <v>38</v>
      </c>
      <c r="O135" s="226">
        <v>0.075999999999999998</v>
      </c>
      <c r="P135" s="226">
        <f>O135*H135</f>
        <v>0.42749999999999999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283.5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283.5</v>
      </c>
      <c r="BL135" s="14" t="s">
        <v>288</v>
      </c>
      <c r="BM135" s="228" t="s">
        <v>338</v>
      </c>
    </row>
    <row r="136" s="2" customFormat="1" ht="33" customHeight="1">
      <c r="A136" s="29"/>
      <c r="B136" s="30"/>
      <c r="C136" s="217" t="s">
        <v>307</v>
      </c>
      <c r="D136" s="217" t="s">
        <v>284</v>
      </c>
      <c r="E136" s="218" t="s">
        <v>3461</v>
      </c>
      <c r="F136" s="219" t="s">
        <v>3462</v>
      </c>
      <c r="G136" s="220" t="s">
        <v>356</v>
      </c>
      <c r="H136" s="221">
        <v>8.0540000000000003</v>
      </c>
      <c r="I136" s="222">
        <v>506</v>
      </c>
      <c r="J136" s="222">
        <f>ROUND(I136*H136,2)</f>
        <v>4075.3200000000002</v>
      </c>
      <c r="K136" s="223"/>
      <c r="L136" s="35"/>
      <c r="M136" s="224" t="s">
        <v>1</v>
      </c>
      <c r="N136" s="225" t="s">
        <v>38</v>
      </c>
      <c r="O136" s="226">
        <v>0.97499999999999998</v>
      </c>
      <c r="P136" s="226">
        <f>O136*H136</f>
        <v>7.8526499999999997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4075.3200000000002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4075.3200000000002</v>
      </c>
      <c r="BL136" s="14" t="s">
        <v>288</v>
      </c>
      <c r="BM136" s="228" t="s">
        <v>345</v>
      </c>
    </row>
    <row r="137" s="2" customFormat="1" ht="16.5" customHeight="1">
      <c r="A137" s="29"/>
      <c r="B137" s="30"/>
      <c r="C137" s="217" t="s">
        <v>311</v>
      </c>
      <c r="D137" s="217" t="s">
        <v>284</v>
      </c>
      <c r="E137" s="218" t="s">
        <v>910</v>
      </c>
      <c r="F137" s="219" t="s">
        <v>911</v>
      </c>
      <c r="G137" s="220" t="s">
        <v>356</v>
      </c>
      <c r="H137" s="221">
        <v>11.199999999999999</v>
      </c>
      <c r="I137" s="222">
        <v>755</v>
      </c>
      <c r="J137" s="222">
        <f>ROUND(I137*H137,2)</f>
        <v>8456</v>
      </c>
      <c r="K137" s="223"/>
      <c r="L137" s="35"/>
      <c r="M137" s="224" t="s">
        <v>1</v>
      </c>
      <c r="N137" s="225" t="s">
        <v>38</v>
      </c>
      <c r="O137" s="226">
        <v>2.2109999999999999</v>
      </c>
      <c r="P137" s="226">
        <f>O137*H137</f>
        <v>24.763199999999998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8456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8456</v>
      </c>
      <c r="BL137" s="14" t="s">
        <v>288</v>
      </c>
      <c r="BM137" s="228" t="s">
        <v>362</v>
      </c>
    </row>
    <row r="138" s="2" customFormat="1" ht="16.5" customHeight="1">
      <c r="A138" s="29"/>
      <c r="B138" s="30"/>
      <c r="C138" s="217" t="s">
        <v>315</v>
      </c>
      <c r="D138" s="217" t="s">
        <v>284</v>
      </c>
      <c r="E138" s="218" t="s">
        <v>913</v>
      </c>
      <c r="F138" s="219" t="s">
        <v>914</v>
      </c>
      <c r="G138" s="220" t="s">
        <v>356</v>
      </c>
      <c r="H138" s="221">
        <v>11.199999999999999</v>
      </c>
      <c r="I138" s="222">
        <v>455</v>
      </c>
      <c r="J138" s="222">
        <f>ROUND(I138*H138,2)</f>
        <v>5096</v>
      </c>
      <c r="K138" s="223"/>
      <c r="L138" s="35"/>
      <c r="M138" s="224" t="s">
        <v>1</v>
      </c>
      <c r="N138" s="225" t="s">
        <v>38</v>
      </c>
      <c r="O138" s="226">
        <v>1.4790000000000001</v>
      </c>
      <c r="P138" s="226">
        <f>O138*H138</f>
        <v>16.564800000000002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5096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5096</v>
      </c>
      <c r="BL138" s="14" t="s">
        <v>288</v>
      </c>
      <c r="BM138" s="228" t="s">
        <v>369</v>
      </c>
    </row>
    <row r="139" s="2" customFormat="1" ht="33" customHeight="1">
      <c r="A139" s="29"/>
      <c r="B139" s="30"/>
      <c r="C139" s="217" t="s">
        <v>319</v>
      </c>
      <c r="D139" s="217" t="s">
        <v>284</v>
      </c>
      <c r="E139" s="218" t="s">
        <v>391</v>
      </c>
      <c r="F139" s="219" t="s">
        <v>392</v>
      </c>
      <c r="G139" s="220" t="s">
        <v>356</v>
      </c>
      <c r="H139" s="221">
        <v>1.8420000000000001</v>
      </c>
      <c r="I139" s="222">
        <v>71.200000000000003</v>
      </c>
      <c r="J139" s="222">
        <f>ROUND(I139*H139,2)</f>
        <v>131.15000000000001</v>
      </c>
      <c r="K139" s="223"/>
      <c r="L139" s="35"/>
      <c r="M139" s="224" t="s">
        <v>1</v>
      </c>
      <c r="N139" s="225" t="s">
        <v>38</v>
      </c>
      <c r="O139" s="226">
        <v>0.043999999999999997</v>
      </c>
      <c r="P139" s="226">
        <f>O139*H139</f>
        <v>0.081047999999999995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131.15000000000001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131.15000000000001</v>
      </c>
      <c r="BL139" s="14" t="s">
        <v>288</v>
      </c>
      <c r="BM139" s="228" t="s">
        <v>3463</v>
      </c>
    </row>
    <row r="140" s="2" customFormat="1" ht="33" customHeight="1">
      <c r="A140" s="29"/>
      <c r="B140" s="30"/>
      <c r="C140" s="217" t="s">
        <v>324</v>
      </c>
      <c r="D140" s="217" t="s">
        <v>284</v>
      </c>
      <c r="E140" s="218" t="s">
        <v>395</v>
      </c>
      <c r="F140" s="219" t="s">
        <v>396</v>
      </c>
      <c r="G140" s="220" t="s">
        <v>356</v>
      </c>
      <c r="H140" s="221">
        <v>22.622</v>
      </c>
      <c r="I140" s="222">
        <v>100</v>
      </c>
      <c r="J140" s="222">
        <f>ROUND(I140*H140,2)</f>
        <v>2262.1999999999998</v>
      </c>
      <c r="K140" s="223"/>
      <c r="L140" s="35"/>
      <c r="M140" s="224" t="s">
        <v>1</v>
      </c>
      <c r="N140" s="225" t="s">
        <v>38</v>
      </c>
      <c r="O140" s="226">
        <v>0.050000000000000003</v>
      </c>
      <c r="P140" s="226">
        <f>O140*H140</f>
        <v>1.1311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2262.1999999999998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2262.1999999999998</v>
      </c>
      <c r="BL140" s="14" t="s">
        <v>288</v>
      </c>
      <c r="BM140" s="228" t="s">
        <v>3464</v>
      </c>
    </row>
    <row r="141" s="2" customFormat="1" ht="21.75" customHeight="1">
      <c r="A141" s="29"/>
      <c r="B141" s="30"/>
      <c r="C141" s="217" t="s">
        <v>329</v>
      </c>
      <c r="D141" s="217" t="s">
        <v>284</v>
      </c>
      <c r="E141" s="218" t="s">
        <v>407</v>
      </c>
      <c r="F141" s="219" t="s">
        <v>408</v>
      </c>
      <c r="G141" s="220" t="s">
        <v>356</v>
      </c>
      <c r="H141" s="221">
        <v>21.382000000000001</v>
      </c>
      <c r="I141" s="222">
        <v>45.5</v>
      </c>
      <c r="J141" s="222">
        <f>ROUND(I141*H141,2)</f>
        <v>972.88</v>
      </c>
      <c r="K141" s="223"/>
      <c r="L141" s="35"/>
      <c r="M141" s="224" t="s">
        <v>1</v>
      </c>
      <c r="N141" s="225" t="s">
        <v>38</v>
      </c>
      <c r="O141" s="226">
        <v>0.071999999999999995</v>
      </c>
      <c r="P141" s="226">
        <f>O141*H141</f>
        <v>1.539504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972.88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972.88</v>
      </c>
      <c r="BL141" s="14" t="s">
        <v>288</v>
      </c>
      <c r="BM141" s="228" t="s">
        <v>3465</v>
      </c>
    </row>
    <row r="142" s="2" customFormat="1" ht="16.5" customHeight="1">
      <c r="A142" s="29"/>
      <c r="B142" s="30"/>
      <c r="C142" s="217" t="s">
        <v>334</v>
      </c>
      <c r="D142" s="217" t="s">
        <v>284</v>
      </c>
      <c r="E142" s="218" t="s">
        <v>419</v>
      </c>
      <c r="F142" s="219" t="s">
        <v>420</v>
      </c>
      <c r="G142" s="220" t="s">
        <v>356</v>
      </c>
      <c r="H142" s="221">
        <v>20.379000000000001</v>
      </c>
      <c r="I142" s="222">
        <v>18.5</v>
      </c>
      <c r="J142" s="222">
        <f>ROUND(I142*H142,2)</f>
        <v>377.00999999999999</v>
      </c>
      <c r="K142" s="223"/>
      <c r="L142" s="35"/>
      <c r="M142" s="224" t="s">
        <v>1</v>
      </c>
      <c r="N142" s="225" t="s">
        <v>38</v>
      </c>
      <c r="O142" s="226">
        <v>0.0089999999999999993</v>
      </c>
      <c r="P142" s="226">
        <f>O142*H142</f>
        <v>0.18341099999999999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377.00999999999999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377.00999999999999</v>
      </c>
      <c r="BL142" s="14" t="s">
        <v>288</v>
      </c>
      <c r="BM142" s="228" t="s">
        <v>402</v>
      </c>
    </row>
    <row r="143" s="2" customFormat="1" ht="21.75" customHeight="1">
      <c r="A143" s="29"/>
      <c r="B143" s="30"/>
      <c r="C143" s="217" t="s">
        <v>338</v>
      </c>
      <c r="D143" s="217" t="s">
        <v>284</v>
      </c>
      <c r="E143" s="218" t="s">
        <v>423</v>
      </c>
      <c r="F143" s="219" t="s">
        <v>424</v>
      </c>
      <c r="G143" s="220" t="s">
        <v>356</v>
      </c>
      <c r="H143" s="221">
        <v>0.60099999999999998</v>
      </c>
      <c r="I143" s="222">
        <v>195</v>
      </c>
      <c r="J143" s="222">
        <f>ROUND(I143*H143,2)</f>
        <v>117.2</v>
      </c>
      <c r="K143" s="223"/>
      <c r="L143" s="35"/>
      <c r="M143" s="224" t="s">
        <v>1</v>
      </c>
      <c r="N143" s="225" t="s">
        <v>38</v>
      </c>
      <c r="O143" s="226">
        <v>0.435</v>
      </c>
      <c r="P143" s="226">
        <f>O143*H143</f>
        <v>0.26143499999999997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117.2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117.2</v>
      </c>
      <c r="BL143" s="14" t="s">
        <v>288</v>
      </c>
      <c r="BM143" s="228" t="s">
        <v>410</v>
      </c>
    </row>
    <row r="144" s="2" customFormat="1" ht="16.5" customHeight="1">
      <c r="A144" s="29"/>
      <c r="B144" s="30"/>
      <c r="C144" s="230" t="s">
        <v>8</v>
      </c>
      <c r="D144" s="230" t="s">
        <v>378</v>
      </c>
      <c r="E144" s="231" t="s">
        <v>427</v>
      </c>
      <c r="F144" s="232" t="s">
        <v>428</v>
      </c>
      <c r="G144" s="233" t="s">
        <v>429</v>
      </c>
      <c r="H144" s="234">
        <v>1.0820000000000001</v>
      </c>
      <c r="I144" s="235">
        <v>349</v>
      </c>
      <c r="J144" s="235">
        <f>ROUND(I144*H144,2)</f>
        <v>377.62</v>
      </c>
      <c r="K144" s="236"/>
      <c r="L144" s="237"/>
      <c r="M144" s="238" t="s">
        <v>1</v>
      </c>
      <c r="N144" s="239" t="s">
        <v>38</v>
      </c>
      <c r="O144" s="226">
        <v>0</v>
      </c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311</v>
      </c>
      <c r="AT144" s="228" t="s">
        <v>378</v>
      </c>
      <c r="AU144" s="228" t="s">
        <v>82</v>
      </c>
      <c r="AY144" s="14" t="s">
        <v>282</v>
      </c>
      <c r="BE144" s="229">
        <f>IF(N144="základní",J144,0)</f>
        <v>377.62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377.62</v>
      </c>
      <c r="BL144" s="14" t="s">
        <v>288</v>
      </c>
      <c r="BM144" s="228" t="s">
        <v>3466</v>
      </c>
    </row>
    <row r="145" s="2" customFormat="1" ht="21.75" customHeight="1">
      <c r="A145" s="29"/>
      <c r="B145" s="30"/>
      <c r="C145" s="217" t="s">
        <v>345</v>
      </c>
      <c r="D145" s="217" t="s">
        <v>284</v>
      </c>
      <c r="E145" s="218" t="s">
        <v>432</v>
      </c>
      <c r="F145" s="219" t="s">
        <v>433</v>
      </c>
      <c r="G145" s="220" t="s">
        <v>356</v>
      </c>
      <c r="H145" s="221">
        <v>3.3679999999999999</v>
      </c>
      <c r="I145" s="222">
        <v>133</v>
      </c>
      <c r="J145" s="222">
        <f>ROUND(I145*H145,2)</f>
        <v>447.94</v>
      </c>
      <c r="K145" s="223"/>
      <c r="L145" s="35"/>
      <c r="M145" s="224" t="s">
        <v>1</v>
      </c>
      <c r="N145" s="225" t="s">
        <v>38</v>
      </c>
      <c r="O145" s="226">
        <v>0.32800000000000001</v>
      </c>
      <c r="P145" s="226">
        <f>O145*H145</f>
        <v>1.1047039999999999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447.94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447.94</v>
      </c>
      <c r="BL145" s="14" t="s">
        <v>288</v>
      </c>
      <c r="BM145" s="228" t="s">
        <v>3467</v>
      </c>
    </row>
    <row r="146" s="2" customFormat="1" ht="33" customHeight="1">
      <c r="A146" s="29"/>
      <c r="B146" s="30"/>
      <c r="C146" s="217" t="s">
        <v>349</v>
      </c>
      <c r="D146" s="217" t="s">
        <v>284</v>
      </c>
      <c r="E146" s="218" t="s">
        <v>440</v>
      </c>
      <c r="F146" s="219" t="s">
        <v>441</v>
      </c>
      <c r="G146" s="220" t="s">
        <v>356</v>
      </c>
      <c r="H146" s="221">
        <v>15.885999999999999</v>
      </c>
      <c r="I146" s="222">
        <v>256</v>
      </c>
      <c r="J146" s="222">
        <f>ROUND(I146*H146,2)</f>
        <v>4066.8200000000002</v>
      </c>
      <c r="K146" s="223"/>
      <c r="L146" s="35"/>
      <c r="M146" s="224" t="s">
        <v>1</v>
      </c>
      <c r="N146" s="225" t="s">
        <v>38</v>
      </c>
      <c r="O146" s="226">
        <v>0.086999999999999994</v>
      </c>
      <c r="P146" s="226">
        <f>O146*H146</f>
        <v>1.3820819999999998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4066.8200000000002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4066.8200000000002</v>
      </c>
      <c r="BL146" s="14" t="s">
        <v>288</v>
      </c>
      <c r="BM146" s="228" t="s">
        <v>377</v>
      </c>
    </row>
    <row r="147" s="2" customFormat="1" ht="33" customHeight="1">
      <c r="A147" s="29"/>
      <c r="B147" s="30"/>
      <c r="C147" s="217" t="s">
        <v>353</v>
      </c>
      <c r="D147" s="217" t="s">
        <v>284</v>
      </c>
      <c r="E147" s="218" t="s">
        <v>444</v>
      </c>
      <c r="F147" s="219" t="s">
        <v>445</v>
      </c>
      <c r="G147" s="220" t="s">
        <v>356</v>
      </c>
      <c r="H147" s="221">
        <v>158.86000000000001</v>
      </c>
      <c r="I147" s="222">
        <v>19.399999999999999</v>
      </c>
      <c r="J147" s="222">
        <f>ROUND(I147*H147,2)</f>
        <v>3081.8800000000001</v>
      </c>
      <c r="K147" s="223"/>
      <c r="L147" s="35"/>
      <c r="M147" s="224" t="s">
        <v>1</v>
      </c>
      <c r="N147" s="225" t="s">
        <v>38</v>
      </c>
      <c r="O147" s="226">
        <v>0.0050000000000000001</v>
      </c>
      <c r="P147" s="226">
        <f>O147*H147</f>
        <v>0.79430000000000012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3081.8800000000001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3081.8800000000001</v>
      </c>
      <c r="BL147" s="14" t="s">
        <v>288</v>
      </c>
      <c r="BM147" s="228" t="s">
        <v>386</v>
      </c>
    </row>
    <row r="148" s="2" customFormat="1" ht="21.75" customHeight="1">
      <c r="A148" s="29"/>
      <c r="B148" s="30"/>
      <c r="C148" s="217" t="s">
        <v>358</v>
      </c>
      <c r="D148" s="217" t="s">
        <v>284</v>
      </c>
      <c r="E148" s="218" t="s">
        <v>3399</v>
      </c>
      <c r="F148" s="219" t="s">
        <v>3400</v>
      </c>
      <c r="G148" s="220" t="s">
        <v>429</v>
      </c>
      <c r="H148" s="221">
        <v>27.006</v>
      </c>
      <c r="I148" s="222">
        <v>657</v>
      </c>
      <c r="J148" s="222">
        <f>ROUND(I148*H148,2)</f>
        <v>17742.939999999999</v>
      </c>
      <c r="K148" s="223"/>
      <c r="L148" s="35"/>
      <c r="M148" s="224" t="s">
        <v>1</v>
      </c>
      <c r="N148" s="225" t="s">
        <v>38</v>
      </c>
      <c r="O148" s="226">
        <v>0</v>
      </c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17742.939999999999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17742.939999999999</v>
      </c>
      <c r="BL148" s="14" t="s">
        <v>288</v>
      </c>
      <c r="BM148" s="228" t="s">
        <v>394</v>
      </c>
    </row>
    <row r="149" s="2" customFormat="1" ht="21.75" customHeight="1">
      <c r="A149" s="29"/>
      <c r="B149" s="30"/>
      <c r="C149" s="217" t="s">
        <v>362</v>
      </c>
      <c r="D149" s="217" t="s">
        <v>284</v>
      </c>
      <c r="E149" s="218" t="s">
        <v>3402</v>
      </c>
      <c r="F149" s="219" t="s">
        <v>3403</v>
      </c>
      <c r="G149" s="220" t="s">
        <v>287</v>
      </c>
      <c r="H149" s="221">
        <v>3.585</v>
      </c>
      <c r="I149" s="222">
        <v>51</v>
      </c>
      <c r="J149" s="222">
        <f>ROUND(I149*H149,2)</f>
        <v>182.84</v>
      </c>
      <c r="K149" s="223"/>
      <c r="L149" s="35"/>
      <c r="M149" s="224" t="s">
        <v>1</v>
      </c>
      <c r="N149" s="225" t="s">
        <v>38</v>
      </c>
      <c r="O149" s="226">
        <v>0.043999999999999997</v>
      </c>
      <c r="P149" s="226">
        <f>O149*H149</f>
        <v>0.15773999999999999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182.84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182.84</v>
      </c>
      <c r="BL149" s="14" t="s">
        <v>288</v>
      </c>
      <c r="BM149" s="228" t="s">
        <v>426</v>
      </c>
    </row>
    <row r="150" s="2" customFormat="1" ht="21.75" customHeight="1">
      <c r="A150" s="29"/>
      <c r="B150" s="30"/>
      <c r="C150" s="217" t="s">
        <v>7</v>
      </c>
      <c r="D150" s="217" t="s">
        <v>284</v>
      </c>
      <c r="E150" s="218" t="s">
        <v>480</v>
      </c>
      <c r="F150" s="219" t="s">
        <v>481</v>
      </c>
      <c r="G150" s="220" t="s">
        <v>287</v>
      </c>
      <c r="H150" s="221">
        <v>3.585</v>
      </c>
      <c r="I150" s="222">
        <v>5.7999999999999998</v>
      </c>
      <c r="J150" s="222">
        <f>ROUND(I150*H150,2)</f>
        <v>20.789999999999999</v>
      </c>
      <c r="K150" s="223"/>
      <c r="L150" s="35"/>
      <c r="M150" s="224" t="s">
        <v>1</v>
      </c>
      <c r="N150" s="225" t="s">
        <v>38</v>
      </c>
      <c r="O150" s="226">
        <v>0.0070000000000000001</v>
      </c>
      <c r="P150" s="226">
        <f>O150*H150</f>
        <v>0.025094999999999999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20.789999999999999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20.789999999999999</v>
      </c>
      <c r="BL150" s="14" t="s">
        <v>288</v>
      </c>
      <c r="BM150" s="228" t="s">
        <v>435</v>
      </c>
    </row>
    <row r="151" s="2" customFormat="1" ht="16.5" customHeight="1">
      <c r="A151" s="29"/>
      <c r="B151" s="30"/>
      <c r="C151" s="230" t="s">
        <v>369</v>
      </c>
      <c r="D151" s="230" t="s">
        <v>378</v>
      </c>
      <c r="E151" s="231" t="s">
        <v>484</v>
      </c>
      <c r="F151" s="232" t="s">
        <v>485</v>
      </c>
      <c r="G151" s="233" t="s">
        <v>486</v>
      </c>
      <c r="H151" s="234">
        <v>0.089999999999999997</v>
      </c>
      <c r="I151" s="235">
        <v>104</v>
      </c>
      <c r="J151" s="235">
        <f>ROUND(I151*H151,2)</f>
        <v>9.3599999999999994</v>
      </c>
      <c r="K151" s="236"/>
      <c r="L151" s="237"/>
      <c r="M151" s="238" t="s">
        <v>1</v>
      </c>
      <c r="N151" s="239" t="s">
        <v>38</v>
      </c>
      <c r="O151" s="226">
        <v>0</v>
      </c>
      <c r="P151" s="226">
        <f>O151*H151</f>
        <v>0</v>
      </c>
      <c r="Q151" s="226">
        <v>0.001</v>
      </c>
      <c r="R151" s="226">
        <f>Q151*H151</f>
        <v>8.9999999999999992E-05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311</v>
      </c>
      <c r="AT151" s="228" t="s">
        <v>378</v>
      </c>
      <c r="AU151" s="228" t="s">
        <v>82</v>
      </c>
      <c r="AY151" s="14" t="s">
        <v>282</v>
      </c>
      <c r="BE151" s="229">
        <f>IF(N151="základní",J151,0)</f>
        <v>9.3599999999999994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9.3599999999999994</v>
      </c>
      <c r="BL151" s="14" t="s">
        <v>288</v>
      </c>
      <c r="BM151" s="228" t="s">
        <v>443</v>
      </c>
    </row>
    <row r="152" s="2" customFormat="1" ht="21.75" customHeight="1">
      <c r="A152" s="29"/>
      <c r="B152" s="30"/>
      <c r="C152" s="217" t="s">
        <v>373</v>
      </c>
      <c r="D152" s="217" t="s">
        <v>284</v>
      </c>
      <c r="E152" s="218" t="s">
        <v>472</v>
      </c>
      <c r="F152" s="219" t="s">
        <v>473</v>
      </c>
      <c r="G152" s="220" t="s">
        <v>287</v>
      </c>
      <c r="H152" s="221">
        <v>18.593</v>
      </c>
      <c r="I152" s="222">
        <v>21.800000000000001</v>
      </c>
      <c r="J152" s="222">
        <f>ROUND(I152*H152,2)</f>
        <v>405.32999999999998</v>
      </c>
      <c r="K152" s="223"/>
      <c r="L152" s="35"/>
      <c r="M152" s="224" t="s">
        <v>1</v>
      </c>
      <c r="N152" s="225" t="s">
        <v>38</v>
      </c>
      <c r="O152" s="226">
        <v>0.025000000000000001</v>
      </c>
      <c r="P152" s="226">
        <f>O152*H152</f>
        <v>0.46482500000000004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405.32999999999998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405.32999999999998</v>
      </c>
      <c r="BL152" s="14" t="s">
        <v>288</v>
      </c>
      <c r="BM152" s="228" t="s">
        <v>451</v>
      </c>
    </row>
    <row r="153" s="12" customFormat="1" ht="22.8" customHeight="1">
      <c r="A153" s="12"/>
      <c r="B153" s="202"/>
      <c r="C153" s="203"/>
      <c r="D153" s="204" t="s">
        <v>72</v>
      </c>
      <c r="E153" s="215" t="s">
        <v>82</v>
      </c>
      <c r="F153" s="215" t="s">
        <v>488</v>
      </c>
      <c r="G153" s="203"/>
      <c r="H153" s="203"/>
      <c r="I153" s="203"/>
      <c r="J153" s="216">
        <f>BK153</f>
        <v>2833.7399999999998</v>
      </c>
      <c r="K153" s="203"/>
      <c r="L153" s="207"/>
      <c r="M153" s="208"/>
      <c r="N153" s="209"/>
      <c r="O153" s="209"/>
      <c r="P153" s="210">
        <f>SUM(P154:P155)</f>
        <v>2.5056400000000001</v>
      </c>
      <c r="Q153" s="209"/>
      <c r="R153" s="210">
        <f>SUM(R154:R155)</f>
        <v>5.0036400000000008</v>
      </c>
      <c r="S153" s="209"/>
      <c r="T153" s="211">
        <f>SUM(T154:T155)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2" t="s">
        <v>80</v>
      </c>
      <c r="AT153" s="213" t="s">
        <v>72</v>
      </c>
      <c r="AU153" s="213" t="s">
        <v>80</v>
      </c>
      <c r="AY153" s="212" t="s">
        <v>282</v>
      </c>
      <c r="BK153" s="214">
        <f>SUM(BK154:BK155)</f>
        <v>2833.7399999999998</v>
      </c>
    </row>
    <row r="154" s="2" customFormat="1" ht="21.75" customHeight="1">
      <c r="A154" s="29"/>
      <c r="B154" s="30"/>
      <c r="C154" s="217" t="s">
        <v>377</v>
      </c>
      <c r="D154" s="217" t="s">
        <v>284</v>
      </c>
      <c r="E154" s="218" t="s">
        <v>3468</v>
      </c>
      <c r="F154" s="219" t="s">
        <v>3469</v>
      </c>
      <c r="G154" s="220" t="s">
        <v>356</v>
      </c>
      <c r="H154" s="221">
        <v>1.5740000000000001</v>
      </c>
      <c r="I154" s="222">
        <v>1260</v>
      </c>
      <c r="J154" s="222">
        <f>ROUND(I154*H154,2)</f>
        <v>1983.24</v>
      </c>
      <c r="K154" s="223"/>
      <c r="L154" s="35"/>
      <c r="M154" s="224" t="s">
        <v>1</v>
      </c>
      <c r="N154" s="225" t="s">
        <v>38</v>
      </c>
      <c r="O154" s="226">
        <v>1.085</v>
      </c>
      <c r="P154" s="226">
        <f>O154*H154</f>
        <v>1.7077899999999999</v>
      </c>
      <c r="Q154" s="226">
        <v>2.1600000000000001</v>
      </c>
      <c r="R154" s="226">
        <f>Q154*H154</f>
        <v>3.3998400000000002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1983.24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1983.24</v>
      </c>
      <c r="BL154" s="14" t="s">
        <v>288</v>
      </c>
      <c r="BM154" s="228" t="s">
        <v>3470</v>
      </c>
    </row>
    <row r="155" s="2" customFormat="1" ht="21.75" customHeight="1">
      <c r="A155" s="29"/>
      <c r="B155" s="30"/>
      <c r="C155" s="217" t="s">
        <v>382</v>
      </c>
      <c r="D155" s="217" t="s">
        <v>284</v>
      </c>
      <c r="E155" s="218" t="s">
        <v>1902</v>
      </c>
      <c r="F155" s="219" t="s">
        <v>1903</v>
      </c>
      <c r="G155" s="220" t="s">
        <v>356</v>
      </c>
      <c r="H155" s="221">
        <v>0.81000000000000005</v>
      </c>
      <c r="I155" s="222">
        <v>1050</v>
      </c>
      <c r="J155" s="222">
        <f>ROUND(I155*H155,2)</f>
        <v>850.5</v>
      </c>
      <c r="K155" s="223"/>
      <c r="L155" s="35"/>
      <c r="M155" s="224" t="s">
        <v>1</v>
      </c>
      <c r="N155" s="225" t="s">
        <v>38</v>
      </c>
      <c r="O155" s="226">
        <v>0.98499999999999999</v>
      </c>
      <c r="P155" s="226">
        <f>O155*H155</f>
        <v>0.79785000000000006</v>
      </c>
      <c r="Q155" s="226">
        <v>1.98</v>
      </c>
      <c r="R155" s="226">
        <f>Q155*H155</f>
        <v>1.6038000000000001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850.5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850.5</v>
      </c>
      <c r="BL155" s="14" t="s">
        <v>288</v>
      </c>
      <c r="BM155" s="228" t="s">
        <v>3471</v>
      </c>
    </row>
    <row r="156" s="12" customFormat="1" ht="22.8" customHeight="1">
      <c r="A156" s="12"/>
      <c r="B156" s="202"/>
      <c r="C156" s="203"/>
      <c r="D156" s="204" t="s">
        <v>72</v>
      </c>
      <c r="E156" s="215" t="s">
        <v>155</v>
      </c>
      <c r="F156" s="215" t="s">
        <v>497</v>
      </c>
      <c r="G156" s="203"/>
      <c r="H156" s="203"/>
      <c r="I156" s="203"/>
      <c r="J156" s="216">
        <f>BK156</f>
        <v>15845.370000000001</v>
      </c>
      <c r="K156" s="203"/>
      <c r="L156" s="207"/>
      <c r="M156" s="208"/>
      <c r="N156" s="209"/>
      <c r="O156" s="209"/>
      <c r="P156" s="210">
        <f>SUM(P157:P160)</f>
        <v>15.917310000000001</v>
      </c>
      <c r="Q156" s="209"/>
      <c r="R156" s="210">
        <f>SUM(R157:R160)</f>
        <v>3.19663254</v>
      </c>
      <c r="S156" s="209"/>
      <c r="T156" s="211">
        <f>SUM(T157:T160)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2" t="s">
        <v>80</v>
      </c>
      <c r="AT156" s="213" t="s">
        <v>72</v>
      </c>
      <c r="AU156" s="213" t="s">
        <v>80</v>
      </c>
      <c r="AY156" s="212" t="s">
        <v>282</v>
      </c>
      <c r="BK156" s="214">
        <f>SUM(BK157:BK160)</f>
        <v>15845.370000000001</v>
      </c>
    </row>
    <row r="157" s="2" customFormat="1" ht="33" customHeight="1">
      <c r="A157" s="29"/>
      <c r="B157" s="30"/>
      <c r="C157" s="217" t="s">
        <v>386</v>
      </c>
      <c r="D157" s="217" t="s">
        <v>284</v>
      </c>
      <c r="E157" s="218" t="s">
        <v>3472</v>
      </c>
      <c r="F157" s="219" t="s">
        <v>3473</v>
      </c>
      <c r="G157" s="220" t="s">
        <v>356</v>
      </c>
      <c r="H157" s="221">
        <v>1.2330000000000001</v>
      </c>
      <c r="I157" s="222">
        <v>4110</v>
      </c>
      <c r="J157" s="222">
        <f>ROUND(I157*H157,2)</f>
        <v>5067.6300000000001</v>
      </c>
      <c r="K157" s="223"/>
      <c r="L157" s="35"/>
      <c r="M157" s="224" t="s">
        <v>1</v>
      </c>
      <c r="N157" s="225" t="s">
        <v>38</v>
      </c>
      <c r="O157" s="226">
        <v>2.294</v>
      </c>
      <c r="P157" s="226">
        <f>O157*H157</f>
        <v>2.8285020000000003</v>
      </c>
      <c r="Q157" s="226">
        <v>2.5023499999999999</v>
      </c>
      <c r="R157" s="226">
        <f>Q157*H157</f>
        <v>3.0853975500000002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5067.6300000000001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5067.6300000000001</v>
      </c>
      <c r="BL157" s="14" t="s">
        <v>288</v>
      </c>
      <c r="BM157" s="228" t="s">
        <v>459</v>
      </c>
    </row>
    <row r="158" s="2" customFormat="1" ht="21.75" customHeight="1">
      <c r="A158" s="29"/>
      <c r="B158" s="30"/>
      <c r="C158" s="217" t="s">
        <v>390</v>
      </c>
      <c r="D158" s="217" t="s">
        <v>284</v>
      </c>
      <c r="E158" s="218" t="s">
        <v>2629</v>
      </c>
      <c r="F158" s="219" t="s">
        <v>2630</v>
      </c>
      <c r="G158" s="220" t="s">
        <v>429</v>
      </c>
      <c r="H158" s="221">
        <v>0.086999999999999994</v>
      </c>
      <c r="I158" s="222">
        <v>41400</v>
      </c>
      <c r="J158" s="222">
        <f>ROUND(I158*H158,2)</f>
        <v>3601.8000000000002</v>
      </c>
      <c r="K158" s="223"/>
      <c r="L158" s="35"/>
      <c r="M158" s="224" t="s">
        <v>1</v>
      </c>
      <c r="N158" s="225" t="s">
        <v>38</v>
      </c>
      <c r="O158" s="226">
        <v>22.193999999999999</v>
      </c>
      <c r="P158" s="226">
        <f>O158*H158</f>
        <v>1.9308779999999999</v>
      </c>
      <c r="Q158" s="226">
        <v>1.10907</v>
      </c>
      <c r="R158" s="226">
        <f>Q158*H158</f>
        <v>0.09648909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3601.8000000000002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3601.8000000000002</v>
      </c>
      <c r="BL158" s="14" t="s">
        <v>288</v>
      </c>
      <c r="BM158" s="228" t="s">
        <v>483</v>
      </c>
    </row>
    <row r="159" s="2" customFormat="1" ht="33" customHeight="1">
      <c r="A159" s="29"/>
      <c r="B159" s="30"/>
      <c r="C159" s="217" t="s">
        <v>394</v>
      </c>
      <c r="D159" s="217" t="s">
        <v>284</v>
      </c>
      <c r="E159" s="218" t="s">
        <v>1960</v>
      </c>
      <c r="F159" s="219" t="s">
        <v>1961</v>
      </c>
      <c r="G159" s="220" t="s">
        <v>287</v>
      </c>
      <c r="H159" s="221">
        <v>5.9699999999999998</v>
      </c>
      <c r="I159" s="222">
        <v>1010</v>
      </c>
      <c r="J159" s="222">
        <f>ROUND(I159*H159,2)</f>
        <v>6029.6999999999998</v>
      </c>
      <c r="K159" s="223"/>
      <c r="L159" s="35"/>
      <c r="M159" s="224" t="s">
        <v>1</v>
      </c>
      <c r="N159" s="225" t="s">
        <v>38</v>
      </c>
      <c r="O159" s="226">
        <v>1.51</v>
      </c>
      <c r="P159" s="226">
        <f>O159*H159</f>
        <v>9.0146999999999995</v>
      </c>
      <c r="Q159" s="226">
        <v>0.00247</v>
      </c>
      <c r="R159" s="226">
        <f>Q159*H159</f>
        <v>0.014745899999999999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6029.6999999999998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6029.6999999999998</v>
      </c>
      <c r="BL159" s="14" t="s">
        <v>288</v>
      </c>
      <c r="BM159" s="228" t="s">
        <v>467</v>
      </c>
    </row>
    <row r="160" s="2" customFormat="1" ht="33" customHeight="1">
      <c r="A160" s="29"/>
      <c r="B160" s="30"/>
      <c r="C160" s="217" t="s">
        <v>398</v>
      </c>
      <c r="D160" s="217" t="s">
        <v>284</v>
      </c>
      <c r="E160" s="218" t="s">
        <v>1963</v>
      </c>
      <c r="F160" s="219" t="s">
        <v>1964</v>
      </c>
      <c r="G160" s="220" t="s">
        <v>287</v>
      </c>
      <c r="H160" s="221">
        <v>5.9699999999999998</v>
      </c>
      <c r="I160" s="222">
        <v>192</v>
      </c>
      <c r="J160" s="222">
        <f>ROUND(I160*H160,2)</f>
        <v>1146.24</v>
      </c>
      <c r="K160" s="223"/>
      <c r="L160" s="35"/>
      <c r="M160" s="224" t="s">
        <v>1</v>
      </c>
      <c r="N160" s="225" t="s">
        <v>38</v>
      </c>
      <c r="O160" s="226">
        <v>0.35899999999999999</v>
      </c>
      <c r="P160" s="226">
        <f>O160*H160</f>
        <v>2.14323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1146.24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1146.24</v>
      </c>
      <c r="BL160" s="14" t="s">
        <v>288</v>
      </c>
      <c r="BM160" s="228" t="s">
        <v>475</v>
      </c>
    </row>
    <row r="161" s="12" customFormat="1" ht="22.8" customHeight="1">
      <c r="A161" s="12"/>
      <c r="B161" s="202"/>
      <c r="C161" s="203"/>
      <c r="D161" s="204" t="s">
        <v>72</v>
      </c>
      <c r="E161" s="215" t="s">
        <v>288</v>
      </c>
      <c r="F161" s="215" t="s">
        <v>519</v>
      </c>
      <c r="G161" s="203"/>
      <c r="H161" s="203"/>
      <c r="I161" s="203"/>
      <c r="J161" s="216">
        <f>BK161</f>
        <v>1640.3200000000002</v>
      </c>
      <c r="K161" s="203"/>
      <c r="L161" s="207"/>
      <c r="M161" s="208"/>
      <c r="N161" s="209"/>
      <c r="O161" s="209"/>
      <c r="P161" s="210">
        <f>SUM(P162:P164)</f>
        <v>0.97652500000000009</v>
      </c>
      <c r="Q161" s="209"/>
      <c r="R161" s="210">
        <f>SUM(R162:R164)</f>
        <v>0.96028789999999997</v>
      </c>
      <c r="S161" s="209"/>
      <c r="T161" s="211">
        <f>SUM(T162:T164)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12" t="s">
        <v>80</v>
      </c>
      <c r="AT161" s="213" t="s">
        <v>72</v>
      </c>
      <c r="AU161" s="213" t="s">
        <v>80</v>
      </c>
      <c r="AY161" s="212" t="s">
        <v>282</v>
      </c>
      <c r="BK161" s="214">
        <f>SUM(BK162:BK164)</f>
        <v>1640.3200000000002</v>
      </c>
    </row>
    <row r="162" s="2" customFormat="1" ht="21.75" customHeight="1">
      <c r="A162" s="29"/>
      <c r="B162" s="30"/>
      <c r="C162" s="217" t="s">
        <v>402</v>
      </c>
      <c r="D162" s="217" t="s">
        <v>284</v>
      </c>
      <c r="E162" s="218" t="s">
        <v>549</v>
      </c>
      <c r="F162" s="219" t="s">
        <v>550</v>
      </c>
      <c r="G162" s="220" t="s">
        <v>356</v>
      </c>
      <c r="H162" s="221">
        <v>0.42899999999999999</v>
      </c>
      <c r="I162" s="222">
        <v>2910</v>
      </c>
      <c r="J162" s="222">
        <f>ROUND(I162*H162,2)</f>
        <v>1248.3900000000001</v>
      </c>
      <c r="K162" s="223"/>
      <c r="L162" s="35"/>
      <c r="M162" s="224" t="s">
        <v>1</v>
      </c>
      <c r="N162" s="225" t="s">
        <v>38</v>
      </c>
      <c r="O162" s="226">
        <v>1.4650000000000001</v>
      </c>
      <c r="P162" s="226">
        <f>O162*H162</f>
        <v>0.62848500000000007</v>
      </c>
      <c r="Q162" s="226">
        <v>2.234</v>
      </c>
      <c r="R162" s="226">
        <f>Q162*H162</f>
        <v>0.95838599999999996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1248.3900000000001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1248.3900000000001</v>
      </c>
      <c r="BL162" s="14" t="s">
        <v>288</v>
      </c>
      <c r="BM162" s="228" t="s">
        <v>3474</v>
      </c>
    </row>
    <row r="163" s="2" customFormat="1" ht="16.5" customHeight="1">
      <c r="A163" s="29"/>
      <c r="B163" s="30"/>
      <c r="C163" s="217" t="s">
        <v>406</v>
      </c>
      <c r="D163" s="217" t="s">
        <v>284</v>
      </c>
      <c r="E163" s="218" t="s">
        <v>2587</v>
      </c>
      <c r="F163" s="219" t="s">
        <v>2588</v>
      </c>
      <c r="G163" s="220" t="s">
        <v>287</v>
      </c>
      <c r="H163" s="221">
        <v>0.77000000000000002</v>
      </c>
      <c r="I163" s="222">
        <v>401</v>
      </c>
      <c r="J163" s="222">
        <f>ROUND(I163*H163,2)</f>
        <v>308.76999999999998</v>
      </c>
      <c r="K163" s="223"/>
      <c r="L163" s="35"/>
      <c r="M163" s="224" t="s">
        <v>1</v>
      </c>
      <c r="N163" s="225" t="s">
        <v>38</v>
      </c>
      <c r="O163" s="226">
        <v>0.29999999999999999</v>
      </c>
      <c r="P163" s="226">
        <f>O163*H163</f>
        <v>0.23099999999999998</v>
      </c>
      <c r="Q163" s="226">
        <v>0.00247</v>
      </c>
      <c r="R163" s="226">
        <f>Q163*H163</f>
        <v>0.0019019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308.76999999999998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308.76999999999998</v>
      </c>
      <c r="BL163" s="14" t="s">
        <v>288</v>
      </c>
      <c r="BM163" s="228" t="s">
        <v>3475</v>
      </c>
    </row>
    <row r="164" s="2" customFormat="1" ht="16.5" customHeight="1">
      <c r="A164" s="29"/>
      <c r="B164" s="30"/>
      <c r="C164" s="217" t="s">
        <v>410</v>
      </c>
      <c r="D164" s="217" t="s">
        <v>284</v>
      </c>
      <c r="E164" s="218" t="s">
        <v>2589</v>
      </c>
      <c r="F164" s="219" t="s">
        <v>2590</v>
      </c>
      <c r="G164" s="220" t="s">
        <v>287</v>
      </c>
      <c r="H164" s="221">
        <v>0.77000000000000002</v>
      </c>
      <c r="I164" s="222">
        <v>108</v>
      </c>
      <c r="J164" s="222">
        <f>ROUND(I164*H164,2)</f>
        <v>83.159999999999997</v>
      </c>
      <c r="K164" s="223"/>
      <c r="L164" s="35"/>
      <c r="M164" s="224" t="s">
        <v>1</v>
      </c>
      <c r="N164" s="225" t="s">
        <v>38</v>
      </c>
      <c r="O164" s="226">
        <v>0.152</v>
      </c>
      <c r="P164" s="226">
        <f>O164*H164</f>
        <v>0.11704000000000001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83.159999999999997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83.159999999999997</v>
      </c>
      <c r="BL164" s="14" t="s">
        <v>288</v>
      </c>
      <c r="BM164" s="228" t="s">
        <v>3476</v>
      </c>
    </row>
    <row r="165" s="12" customFormat="1" ht="22.8" customHeight="1">
      <c r="A165" s="12"/>
      <c r="B165" s="202"/>
      <c r="C165" s="203"/>
      <c r="D165" s="204" t="s">
        <v>72</v>
      </c>
      <c r="E165" s="215" t="s">
        <v>311</v>
      </c>
      <c r="F165" s="215" t="s">
        <v>597</v>
      </c>
      <c r="G165" s="203"/>
      <c r="H165" s="203"/>
      <c r="I165" s="203"/>
      <c r="J165" s="216">
        <f>BK165</f>
        <v>32072</v>
      </c>
      <c r="K165" s="203"/>
      <c r="L165" s="207"/>
      <c r="M165" s="208"/>
      <c r="N165" s="209"/>
      <c r="O165" s="209"/>
      <c r="P165" s="210">
        <f>SUM(P166:P168)</f>
        <v>13.145999999999999</v>
      </c>
      <c r="Q165" s="209"/>
      <c r="R165" s="210">
        <f>SUM(R166:R168)</f>
        <v>0.02818</v>
      </c>
      <c r="S165" s="209"/>
      <c r="T165" s="211">
        <f>SUM(T166:T168)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2" t="s">
        <v>80</v>
      </c>
      <c r="AT165" s="213" t="s">
        <v>72</v>
      </c>
      <c r="AU165" s="213" t="s">
        <v>80</v>
      </c>
      <c r="AY165" s="212" t="s">
        <v>282</v>
      </c>
      <c r="BK165" s="214">
        <f>SUM(BK166:BK168)</f>
        <v>32072</v>
      </c>
    </row>
    <row r="166" s="2" customFormat="1" ht="21.75" customHeight="1">
      <c r="A166" s="29"/>
      <c r="B166" s="30"/>
      <c r="C166" s="217" t="s">
        <v>414</v>
      </c>
      <c r="D166" s="217" t="s">
        <v>284</v>
      </c>
      <c r="E166" s="218" t="s">
        <v>947</v>
      </c>
      <c r="F166" s="219" t="s">
        <v>948</v>
      </c>
      <c r="G166" s="220" t="s">
        <v>322</v>
      </c>
      <c r="H166" s="221">
        <v>12</v>
      </c>
      <c r="I166" s="222">
        <v>454</v>
      </c>
      <c r="J166" s="222">
        <f>ROUND(I166*H166,2)</f>
        <v>5448</v>
      </c>
      <c r="K166" s="223"/>
      <c r="L166" s="35"/>
      <c r="M166" s="224" t="s">
        <v>1</v>
      </c>
      <c r="N166" s="225" t="s">
        <v>38</v>
      </c>
      <c r="O166" s="226">
        <v>0.95899999999999996</v>
      </c>
      <c r="P166" s="226">
        <f>O166*H166</f>
        <v>11.507999999999999</v>
      </c>
      <c r="Q166" s="226">
        <v>4.0000000000000003E-05</v>
      </c>
      <c r="R166" s="226">
        <f>Q166*H166</f>
        <v>0.00048000000000000007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5448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5448</v>
      </c>
      <c r="BL166" s="14" t="s">
        <v>288</v>
      </c>
      <c r="BM166" s="228" t="s">
        <v>3477</v>
      </c>
    </row>
    <row r="167" s="2" customFormat="1" ht="16.5" customHeight="1">
      <c r="A167" s="29"/>
      <c r="B167" s="30"/>
      <c r="C167" s="217" t="s">
        <v>418</v>
      </c>
      <c r="D167" s="217" t="s">
        <v>284</v>
      </c>
      <c r="E167" s="218" t="s">
        <v>3478</v>
      </c>
      <c r="F167" s="219" t="s">
        <v>3479</v>
      </c>
      <c r="G167" s="220" t="s">
        <v>501</v>
      </c>
      <c r="H167" s="221">
        <v>1</v>
      </c>
      <c r="I167" s="222">
        <v>594</v>
      </c>
      <c r="J167" s="222">
        <f>ROUND(I167*H167,2)</f>
        <v>594</v>
      </c>
      <c r="K167" s="223"/>
      <c r="L167" s="35"/>
      <c r="M167" s="224" t="s">
        <v>1</v>
      </c>
      <c r="N167" s="225" t="s">
        <v>38</v>
      </c>
      <c r="O167" s="226">
        <v>1.6379999999999999</v>
      </c>
      <c r="P167" s="226">
        <f>O167*H167</f>
        <v>1.6379999999999999</v>
      </c>
      <c r="Q167" s="226">
        <v>0.0011999999999999999</v>
      </c>
      <c r="R167" s="226">
        <f>Q167*H167</f>
        <v>0.0011999999999999999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594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594</v>
      </c>
      <c r="BL167" s="14" t="s">
        <v>288</v>
      </c>
      <c r="BM167" s="228" t="s">
        <v>503</v>
      </c>
    </row>
    <row r="168" s="2" customFormat="1" ht="16.5" customHeight="1">
      <c r="A168" s="29"/>
      <c r="B168" s="30"/>
      <c r="C168" s="230" t="s">
        <v>422</v>
      </c>
      <c r="D168" s="230" t="s">
        <v>378</v>
      </c>
      <c r="E168" s="231" t="s">
        <v>3480</v>
      </c>
      <c r="F168" s="232" t="s">
        <v>3481</v>
      </c>
      <c r="G168" s="233" t="s">
        <v>501</v>
      </c>
      <c r="H168" s="234">
        <v>1</v>
      </c>
      <c r="I168" s="235">
        <v>26030</v>
      </c>
      <c r="J168" s="235">
        <f>ROUND(I168*H168,2)</f>
        <v>26030</v>
      </c>
      <c r="K168" s="236"/>
      <c r="L168" s="237"/>
      <c r="M168" s="238" t="s">
        <v>1</v>
      </c>
      <c r="N168" s="239" t="s">
        <v>38</v>
      </c>
      <c r="O168" s="226">
        <v>0</v>
      </c>
      <c r="P168" s="226">
        <f>O168*H168</f>
        <v>0</v>
      </c>
      <c r="Q168" s="226">
        <v>0.026499999999999999</v>
      </c>
      <c r="R168" s="226">
        <f>Q168*H168</f>
        <v>0.026499999999999999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311</v>
      </c>
      <c r="AT168" s="228" t="s">
        <v>378</v>
      </c>
      <c r="AU168" s="228" t="s">
        <v>82</v>
      </c>
      <c r="AY168" s="14" t="s">
        <v>282</v>
      </c>
      <c r="BE168" s="229">
        <f>IF(N168="základní",J168,0)</f>
        <v>26030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26030</v>
      </c>
      <c r="BL168" s="14" t="s">
        <v>288</v>
      </c>
      <c r="BM168" s="228" t="s">
        <v>3482</v>
      </c>
    </row>
    <row r="169" s="12" customFormat="1" ht="22.8" customHeight="1">
      <c r="A169" s="12"/>
      <c r="B169" s="202"/>
      <c r="C169" s="203"/>
      <c r="D169" s="204" t="s">
        <v>72</v>
      </c>
      <c r="E169" s="215" t="s">
        <v>755</v>
      </c>
      <c r="F169" s="215" t="s">
        <v>756</v>
      </c>
      <c r="G169" s="203"/>
      <c r="H169" s="203"/>
      <c r="I169" s="203"/>
      <c r="J169" s="216">
        <f>BK169</f>
        <v>6277.6300000000001</v>
      </c>
      <c r="K169" s="203"/>
      <c r="L169" s="207"/>
      <c r="M169" s="208"/>
      <c r="N169" s="209"/>
      <c r="O169" s="209"/>
      <c r="P169" s="210">
        <f>P170</f>
        <v>3.9628159999999997</v>
      </c>
      <c r="Q169" s="209"/>
      <c r="R169" s="210">
        <f>R170</f>
        <v>0</v>
      </c>
      <c r="S169" s="209"/>
      <c r="T169" s="211">
        <f>T170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2" t="s">
        <v>80</v>
      </c>
      <c r="AT169" s="213" t="s">
        <v>72</v>
      </c>
      <c r="AU169" s="213" t="s">
        <v>80</v>
      </c>
      <c r="AY169" s="212" t="s">
        <v>282</v>
      </c>
      <c r="BK169" s="214">
        <f>BK170</f>
        <v>6277.6300000000001</v>
      </c>
    </row>
    <row r="170" s="2" customFormat="1" ht="21.75" customHeight="1">
      <c r="A170" s="29"/>
      <c r="B170" s="30"/>
      <c r="C170" s="217" t="s">
        <v>426</v>
      </c>
      <c r="D170" s="217" t="s">
        <v>284</v>
      </c>
      <c r="E170" s="218" t="s">
        <v>2077</v>
      </c>
      <c r="F170" s="219" t="s">
        <v>2078</v>
      </c>
      <c r="G170" s="220" t="s">
        <v>429</v>
      </c>
      <c r="H170" s="221">
        <v>9.5259999999999998</v>
      </c>
      <c r="I170" s="222">
        <v>659</v>
      </c>
      <c r="J170" s="222">
        <f>ROUND(I170*H170,2)</f>
        <v>6277.6300000000001</v>
      </c>
      <c r="K170" s="223"/>
      <c r="L170" s="35"/>
      <c r="M170" s="240" t="s">
        <v>1</v>
      </c>
      <c r="N170" s="241" t="s">
        <v>38</v>
      </c>
      <c r="O170" s="242">
        <v>0.41599999999999998</v>
      </c>
      <c r="P170" s="242">
        <f>O170*H170</f>
        <v>3.9628159999999997</v>
      </c>
      <c r="Q170" s="242">
        <v>0</v>
      </c>
      <c r="R170" s="242">
        <f>Q170*H170</f>
        <v>0</v>
      </c>
      <c r="S170" s="242">
        <v>0</v>
      </c>
      <c r="T170" s="243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6277.6300000000001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6277.6300000000001</v>
      </c>
      <c r="BL170" s="14" t="s">
        <v>288</v>
      </c>
      <c r="BM170" s="228" t="s">
        <v>520</v>
      </c>
    </row>
    <row r="171" s="2" customFormat="1" ht="6.96" customHeight="1">
      <c r="A171" s="29"/>
      <c r="B171" s="56"/>
      <c r="C171" s="57"/>
      <c r="D171" s="57"/>
      <c r="E171" s="57"/>
      <c r="F171" s="57"/>
      <c r="G171" s="57"/>
      <c r="H171" s="57"/>
      <c r="I171" s="57"/>
      <c r="J171" s="57"/>
      <c r="K171" s="57"/>
      <c r="L171" s="35"/>
      <c r="M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</row>
  </sheetData>
  <sheetProtection sheet="1" autoFilter="0" formatColumns="0" formatRows="0" objects="1" scenarios="1" spinCount="100000" saltValue="ExSq7/6gyIUY9SAlPpENh7NAvyTpeShLX31DU5MNnY81P2A1lY3bR3Cf+x1msSd9LWKcdV+b2K7vTi0n+7CyFg==" hashValue="kQYGoo26GtFN1RldZFGhf5wuYb4+4S49dCdpJUWbqxGAY50mbUFwnBT3SLDQpNRbMpcYzOM/3uOr0uKfq28uRQ==" algorithmName="SHA-512" password="CC35"/>
  <autoFilter ref="C126:K17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226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2524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3483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ROUND(J121, 2)</f>
        <v>227531.5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ROUND((SUM(BE121:BE125)),  2)</f>
        <v>227531.5</v>
      </c>
      <c r="G35" s="29"/>
      <c r="H35" s="29"/>
      <c r="I35" s="155">
        <v>0.20999999999999999</v>
      </c>
      <c r="J35" s="154">
        <f>ROUND(((SUM(BE121:BE125))*I35),  2)</f>
        <v>47781.620000000003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ROUND((SUM(BF121:BF125)),  2)</f>
        <v>0</v>
      </c>
      <c r="G36" s="29"/>
      <c r="H36" s="29"/>
      <c r="I36" s="155">
        <v>0.14999999999999999</v>
      </c>
      <c r="J36" s="154">
        <f>ROUND(((SUM(BF121:BF125))*I36),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ROUND((SUM(BG121:BG125)),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ROUND((SUM(BH121:BH125)),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ROUND((SUM(BI121:BI125)),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275313.12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2524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005-7 - SO 05.07 - Elektro stavební část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J121</f>
        <v>227531.5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3484</v>
      </c>
      <c r="E99" s="182"/>
      <c r="F99" s="182"/>
      <c r="G99" s="182"/>
      <c r="H99" s="182"/>
      <c r="I99" s="182"/>
      <c r="J99" s="183">
        <f>J122</f>
        <v>227531.5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29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</row>
    <row r="101" s="2" customFormat="1" ht="6.96" customHeight="1">
      <c r="A101" s="29"/>
      <c r="B101" s="56"/>
      <c r="C101" s="57"/>
      <c r="D101" s="57"/>
      <c r="E101" s="57"/>
      <c r="F101" s="57"/>
      <c r="G101" s="57"/>
      <c r="H101" s="57"/>
      <c r="I101" s="57"/>
      <c r="J101" s="57"/>
      <c r="K101" s="57"/>
      <c r="L101" s="53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</row>
    <row r="105" s="2" customFormat="1" ht="6.96" customHeight="1">
      <c r="A105" s="29"/>
      <c r="B105" s="58"/>
      <c r="C105" s="59"/>
      <c r="D105" s="59"/>
      <c r="E105" s="59"/>
      <c r="F105" s="59"/>
      <c r="G105" s="59"/>
      <c r="H105" s="59"/>
      <c r="I105" s="59"/>
      <c r="J105" s="59"/>
      <c r="K105" s="59"/>
      <c r="L105" s="53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6" s="2" customFormat="1" ht="24.96" customHeight="1">
      <c r="A106" s="29"/>
      <c r="B106" s="30"/>
      <c r="C106" s="20" t="s">
        <v>267</v>
      </c>
      <c r="D106" s="31"/>
      <c r="E106" s="31"/>
      <c r="F106" s="31"/>
      <c r="G106" s="31"/>
      <c r="H106" s="31"/>
      <c r="I106" s="31"/>
      <c r="J106" s="31"/>
      <c r="K106" s="31"/>
      <c r="L106" s="53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="2" customFormat="1" ht="6.96" customHeight="1">
      <c r="A107" s="29"/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12" customHeight="1">
      <c r="A108" s="29"/>
      <c r="B108" s="30"/>
      <c r="C108" s="26" t="s">
        <v>14</v>
      </c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26.25" customHeight="1">
      <c r="A109" s="29"/>
      <c r="B109" s="30"/>
      <c r="C109" s="31"/>
      <c r="D109" s="31"/>
      <c r="E109" s="174" t="str">
        <f>E7</f>
        <v>Kanalizace a ČOV pro obec Horní Kruty, místní část Dolní Kruty, Přestavlky a Bohouňovice II</v>
      </c>
      <c r="F109" s="26"/>
      <c r="G109" s="26"/>
      <c r="H109" s="26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1" customFormat="1" ht="12" customHeight="1">
      <c r="B110" s="18"/>
      <c r="C110" s="26" t="s">
        <v>246</v>
      </c>
      <c r="D110" s="19"/>
      <c r="E110" s="19"/>
      <c r="F110" s="19"/>
      <c r="G110" s="19"/>
      <c r="H110" s="19"/>
      <c r="I110" s="19"/>
      <c r="J110" s="19"/>
      <c r="K110" s="19"/>
      <c r="L110" s="17"/>
    </row>
    <row r="111" s="2" customFormat="1" ht="16.5" customHeight="1">
      <c r="A111" s="29"/>
      <c r="B111" s="30"/>
      <c r="C111" s="31"/>
      <c r="D111" s="31"/>
      <c r="E111" s="174" t="s">
        <v>2524</v>
      </c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12" customHeight="1">
      <c r="A112" s="29"/>
      <c r="B112" s="30"/>
      <c r="C112" s="26" t="s">
        <v>248</v>
      </c>
      <c r="D112" s="31"/>
      <c r="E112" s="31"/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16.5" customHeight="1">
      <c r="A113" s="29"/>
      <c r="B113" s="30"/>
      <c r="C113" s="31"/>
      <c r="D113" s="31"/>
      <c r="E113" s="66" t="str">
        <f>E11</f>
        <v>005-7 - SO 05.07 - Elektro stavební část</v>
      </c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6.96" customHeight="1">
      <c r="A114" s="29"/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12" customHeight="1">
      <c r="A115" s="29"/>
      <c r="B115" s="30"/>
      <c r="C115" s="26" t="s">
        <v>18</v>
      </c>
      <c r="D115" s="31"/>
      <c r="E115" s="31"/>
      <c r="F115" s="23" t="str">
        <f>F14</f>
        <v>Horní Kruty, místní část Dolní Kruty, Přestavlky a</v>
      </c>
      <c r="G115" s="31"/>
      <c r="H115" s="31"/>
      <c r="I115" s="26" t="s">
        <v>20</v>
      </c>
      <c r="J115" s="69" t="str">
        <f>IF(J14="","",J14)</f>
        <v>10. 2. 2021</v>
      </c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40.05" customHeight="1">
      <c r="A117" s="29"/>
      <c r="B117" s="30"/>
      <c r="C117" s="26" t="s">
        <v>22</v>
      </c>
      <c r="D117" s="31"/>
      <c r="E117" s="31"/>
      <c r="F117" s="23" t="str">
        <f>E17</f>
        <v>Obec Horní Kruty</v>
      </c>
      <c r="G117" s="31"/>
      <c r="H117" s="31"/>
      <c r="I117" s="26" t="s">
        <v>28</v>
      </c>
      <c r="J117" s="27" t="str">
        <f>E23</f>
        <v>Vodohospodářské inženýrské služby a.s.</v>
      </c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15.15" customHeight="1">
      <c r="A118" s="29"/>
      <c r="B118" s="30"/>
      <c r="C118" s="26" t="s">
        <v>26</v>
      </c>
      <c r="D118" s="31"/>
      <c r="E118" s="31"/>
      <c r="F118" s="23" t="str">
        <f>IF(E20="","",E20)</f>
        <v xml:space="preserve"> </v>
      </c>
      <c r="G118" s="31"/>
      <c r="H118" s="31"/>
      <c r="I118" s="26" t="s">
        <v>31</v>
      </c>
      <c r="J118" s="27" t="str">
        <f>E26</f>
        <v xml:space="preserve"> </v>
      </c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0.32" customHeight="1">
      <c r="A119" s="29"/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11" customFormat="1" ht="29.28" customHeight="1">
      <c r="A120" s="190"/>
      <c r="B120" s="191"/>
      <c r="C120" s="192" t="s">
        <v>268</v>
      </c>
      <c r="D120" s="193" t="s">
        <v>58</v>
      </c>
      <c r="E120" s="193" t="s">
        <v>54</v>
      </c>
      <c r="F120" s="193" t="s">
        <v>55</v>
      </c>
      <c r="G120" s="193" t="s">
        <v>269</v>
      </c>
      <c r="H120" s="193" t="s">
        <v>270</v>
      </c>
      <c r="I120" s="193" t="s">
        <v>271</v>
      </c>
      <c r="J120" s="194" t="s">
        <v>252</v>
      </c>
      <c r="K120" s="195" t="s">
        <v>272</v>
      </c>
      <c r="L120" s="196"/>
      <c r="M120" s="90" t="s">
        <v>1</v>
      </c>
      <c r="N120" s="91" t="s">
        <v>37</v>
      </c>
      <c r="O120" s="91" t="s">
        <v>273</v>
      </c>
      <c r="P120" s="91" t="s">
        <v>274</v>
      </c>
      <c r="Q120" s="91" t="s">
        <v>275</v>
      </c>
      <c r="R120" s="91" t="s">
        <v>276</v>
      </c>
      <c r="S120" s="91" t="s">
        <v>277</v>
      </c>
      <c r="T120" s="92" t="s">
        <v>278</v>
      </c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</row>
    <row r="121" s="2" customFormat="1" ht="22.8" customHeight="1">
      <c r="A121" s="29"/>
      <c r="B121" s="30"/>
      <c r="C121" s="97" t="s">
        <v>279</v>
      </c>
      <c r="D121" s="31"/>
      <c r="E121" s="31"/>
      <c r="F121" s="31"/>
      <c r="G121" s="31"/>
      <c r="H121" s="31"/>
      <c r="I121" s="31"/>
      <c r="J121" s="197">
        <f>BK121</f>
        <v>227531.5</v>
      </c>
      <c r="K121" s="31"/>
      <c r="L121" s="35"/>
      <c r="M121" s="93"/>
      <c r="N121" s="198"/>
      <c r="O121" s="94"/>
      <c r="P121" s="199">
        <f>P122</f>
        <v>0</v>
      </c>
      <c r="Q121" s="94"/>
      <c r="R121" s="199">
        <f>R122</f>
        <v>0</v>
      </c>
      <c r="S121" s="94"/>
      <c r="T121" s="200">
        <f>T122</f>
        <v>0</v>
      </c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T121" s="14" t="s">
        <v>72</v>
      </c>
      <c r="AU121" s="14" t="s">
        <v>254</v>
      </c>
      <c r="BK121" s="201">
        <f>BK122</f>
        <v>227531.5</v>
      </c>
    </row>
    <row r="122" s="12" customFormat="1" ht="25.92" customHeight="1">
      <c r="A122" s="12"/>
      <c r="B122" s="202"/>
      <c r="C122" s="203"/>
      <c r="D122" s="204" t="s">
        <v>72</v>
      </c>
      <c r="E122" s="205" t="s">
        <v>2489</v>
      </c>
      <c r="F122" s="205" t="s">
        <v>3485</v>
      </c>
      <c r="G122" s="203"/>
      <c r="H122" s="203"/>
      <c r="I122" s="203"/>
      <c r="J122" s="206">
        <f>BK122</f>
        <v>227531.5</v>
      </c>
      <c r="K122" s="203"/>
      <c r="L122" s="207"/>
      <c r="M122" s="208"/>
      <c r="N122" s="209"/>
      <c r="O122" s="209"/>
      <c r="P122" s="210">
        <f>SUM(P123:P125)</f>
        <v>0</v>
      </c>
      <c r="Q122" s="209"/>
      <c r="R122" s="210">
        <f>SUM(R123:R125)</f>
        <v>0</v>
      </c>
      <c r="S122" s="209"/>
      <c r="T122" s="211">
        <f>SUM(T123:T125)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2" t="s">
        <v>288</v>
      </c>
      <c r="AT122" s="213" t="s">
        <v>72</v>
      </c>
      <c r="AU122" s="213" t="s">
        <v>73</v>
      </c>
      <c r="AY122" s="212" t="s">
        <v>282</v>
      </c>
      <c r="BK122" s="214">
        <f>SUM(BK123:BK125)</f>
        <v>227531.5</v>
      </c>
    </row>
    <row r="123" s="2" customFormat="1" ht="16.5" customHeight="1">
      <c r="A123" s="29"/>
      <c r="B123" s="30"/>
      <c r="C123" s="217" t="s">
        <v>80</v>
      </c>
      <c r="D123" s="217" t="s">
        <v>284</v>
      </c>
      <c r="E123" s="218" t="s">
        <v>3486</v>
      </c>
      <c r="F123" s="219" t="s">
        <v>3487</v>
      </c>
      <c r="G123" s="220" t="s">
        <v>2452</v>
      </c>
      <c r="H123" s="221">
        <v>1</v>
      </c>
      <c r="I123" s="222">
        <v>93922</v>
      </c>
      <c r="J123" s="222">
        <f>ROUND(I123*H123,2)</f>
        <v>93922</v>
      </c>
      <c r="K123" s="223"/>
      <c r="L123" s="35"/>
      <c r="M123" s="224" t="s">
        <v>1</v>
      </c>
      <c r="N123" s="225" t="s">
        <v>38</v>
      </c>
      <c r="O123" s="226">
        <v>0</v>
      </c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R123" s="228" t="s">
        <v>2493</v>
      </c>
      <c r="AT123" s="228" t="s">
        <v>284</v>
      </c>
      <c r="AU123" s="228" t="s">
        <v>80</v>
      </c>
      <c r="AY123" s="14" t="s">
        <v>282</v>
      </c>
      <c r="BE123" s="229">
        <f>IF(N123="základní",J123,0)</f>
        <v>93922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4" t="s">
        <v>80</v>
      </c>
      <c r="BK123" s="229">
        <f>ROUND(I123*H123,2)</f>
        <v>93922</v>
      </c>
      <c r="BL123" s="14" t="s">
        <v>2493</v>
      </c>
      <c r="BM123" s="228" t="s">
        <v>82</v>
      </c>
    </row>
    <row r="124" s="2" customFormat="1" ht="16.5" customHeight="1">
      <c r="A124" s="29"/>
      <c r="B124" s="30"/>
      <c r="C124" s="217" t="s">
        <v>82</v>
      </c>
      <c r="D124" s="217" t="s">
        <v>284</v>
      </c>
      <c r="E124" s="218" t="s">
        <v>3488</v>
      </c>
      <c r="F124" s="219" t="s">
        <v>3489</v>
      </c>
      <c r="G124" s="220" t="s">
        <v>2452</v>
      </c>
      <c r="H124" s="221">
        <v>1</v>
      </c>
      <c r="I124" s="222">
        <v>90120.5</v>
      </c>
      <c r="J124" s="222">
        <f>ROUND(I124*H124,2)</f>
        <v>90120.5</v>
      </c>
      <c r="K124" s="223"/>
      <c r="L124" s="35"/>
      <c r="M124" s="224" t="s">
        <v>1</v>
      </c>
      <c r="N124" s="225" t="s">
        <v>38</v>
      </c>
      <c r="O124" s="226">
        <v>0</v>
      </c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R124" s="228" t="s">
        <v>2493</v>
      </c>
      <c r="AT124" s="228" t="s">
        <v>284</v>
      </c>
      <c r="AU124" s="228" t="s">
        <v>80</v>
      </c>
      <c r="AY124" s="14" t="s">
        <v>282</v>
      </c>
      <c r="BE124" s="229">
        <f>IF(N124="základní",J124,0)</f>
        <v>90120.5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4" t="s">
        <v>80</v>
      </c>
      <c r="BK124" s="229">
        <f>ROUND(I124*H124,2)</f>
        <v>90120.5</v>
      </c>
      <c r="BL124" s="14" t="s">
        <v>2493</v>
      </c>
      <c r="BM124" s="228" t="s">
        <v>288</v>
      </c>
    </row>
    <row r="125" s="2" customFormat="1" ht="16.5" customHeight="1">
      <c r="A125" s="29"/>
      <c r="B125" s="30"/>
      <c r="C125" s="217" t="s">
        <v>155</v>
      </c>
      <c r="D125" s="217" t="s">
        <v>284</v>
      </c>
      <c r="E125" s="218" t="s">
        <v>3490</v>
      </c>
      <c r="F125" s="219" t="s">
        <v>3491</v>
      </c>
      <c r="G125" s="220" t="s">
        <v>2452</v>
      </c>
      <c r="H125" s="221">
        <v>1</v>
      </c>
      <c r="I125" s="222">
        <v>43489</v>
      </c>
      <c r="J125" s="222">
        <f>ROUND(I125*H125,2)</f>
        <v>43489</v>
      </c>
      <c r="K125" s="223"/>
      <c r="L125" s="35"/>
      <c r="M125" s="240" t="s">
        <v>1</v>
      </c>
      <c r="N125" s="241" t="s">
        <v>38</v>
      </c>
      <c r="O125" s="242">
        <v>0</v>
      </c>
      <c r="P125" s="242">
        <f>O125*H125</f>
        <v>0</v>
      </c>
      <c r="Q125" s="242">
        <v>0</v>
      </c>
      <c r="R125" s="242">
        <f>Q125*H125</f>
        <v>0</v>
      </c>
      <c r="S125" s="242">
        <v>0</v>
      </c>
      <c r="T125" s="243">
        <f>S125*H125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R125" s="228" t="s">
        <v>2493</v>
      </c>
      <c r="AT125" s="228" t="s">
        <v>284</v>
      </c>
      <c r="AU125" s="228" t="s">
        <v>80</v>
      </c>
      <c r="AY125" s="14" t="s">
        <v>282</v>
      </c>
      <c r="BE125" s="229">
        <f>IF(N125="základní",J125,0)</f>
        <v>43489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4" t="s">
        <v>80</v>
      </c>
      <c r="BK125" s="229">
        <f>ROUND(I125*H125,2)</f>
        <v>43489</v>
      </c>
      <c r="BL125" s="14" t="s">
        <v>2493</v>
      </c>
      <c r="BM125" s="228" t="s">
        <v>3492</v>
      </c>
    </row>
    <row r="126" s="2" customFormat="1" ht="6.96" customHeight="1">
      <c r="A126" s="29"/>
      <c r="B126" s="56"/>
      <c r="C126" s="57"/>
      <c r="D126" s="57"/>
      <c r="E126" s="57"/>
      <c r="F126" s="57"/>
      <c r="G126" s="57"/>
      <c r="H126" s="57"/>
      <c r="I126" s="57"/>
      <c r="J126" s="57"/>
      <c r="K126" s="57"/>
      <c r="L126" s="35"/>
      <c r="M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</sheetData>
  <sheetProtection sheet="1" autoFilter="0" formatColumns="0" formatRows="0" objects="1" scenarios="1" spinCount="100000" saltValue="5yMx6hCiajOznCzuAWHerc9BT/ZT2zh4U+rH/1FWspLkWq6okOfPy73X/MPlZK4l1Rud7EFmt7VIpN+6LsMDtw==" hashValue="KFoDacHwwNSW5LLepXR8q9z65SQgS2OivlI2Do7uKAgsTbKvGijgV5CKjDw5LvugGylI5tt3MyB6cv0CAd/QOQ==" algorithmName="SHA-512" password="CC35"/>
  <autoFilter ref="C120:K12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229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2524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3493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ROUND(J121, 2)</f>
        <v>445116.20000000001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ROUND((SUM(BE121:BE123)),  2)</f>
        <v>445116.20000000001</v>
      </c>
      <c r="G35" s="29"/>
      <c r="H35" s="29"/>
      <c r="I35" s="155">
        <v>0.20999999999999999</v>
      </c>
      <c r="J35" s="154">
        <f>ROUND(((SUM(BE121:BE123))*I35),  2)</f>
        <v>93474.399999999994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ROUND((SUM(BF121:BF123)),  2)</f>
        <v>0</v>
      </c>
      <c r="G36" s="29"/>
      <c r="H36" s="29"/>
      <c r="I36" s="155">
        <v>0.14999999999999999</v>
      </c>
      <c r="J36" s="154">
        <f>ROUND(((SUM(BF121:BF123))*I36),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ROUND((SUM(BG121:BG123)),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ROUND((SUM(BH121:BH123)),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ROUND((SUM(BI121:BI123)),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538590.59999999998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2524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005-8 - SO 05.08 Přípojka NN k ČOV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J121</f>
        <v>445116.20000000001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2488</v>
      </c>
      <c r="E99" s="182"/>
      <c r="F99" s="182"/>
      <c r="G99" s="182"/>
      <c r="H99" s="182"/>
      <c r="I99" s="182"/>
      <c r="J99" s="183">
        <f>J122</f>
        <v>445116.20000000001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29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</row>
    <row r="101" s="2" customFormat="1" ht="6.96" customHeight="1">
      <c r="A101" s="29"/>
      <c r="B101" s="56"/>
      <c r="C101" s="57"/>
      <c r="D101" s="57"/>
      <c r="E101" s="57"/>
      <c r="F101" s="57"/>
      <c r="G101" s="57"/>
      <c r="H101" s="57"/>
      <c r="I101" s="57"/>
      <c r="J101" s="57"/>
      <c r="K101" s="57"/>
      <c r="L101" s="53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</row>
    <row r="105" s="2" customFormat="1" ht="6.96" customHeight="1">
      <c r="A105" s="29"/>
      <c r="B105" s="58"/>
      <c r="C105" s="59"/>
      <c r="D105" s="59"/>
      <c r="E105" s="59"/>
      <c r="F105" s="59"/>
      <c r="G105" s="59"/>
      <c r="H105" s="59"/>
      <c r="I105" s="59"/>
      <c r="J105" s="59"/>
      <c r="K105" s="59"/>
      <c r="L105" s="53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6" s="2" customFormat="1" ht="24.96" customHeight="1">
      <c r="A106" s="29"/>
      <c r="B106" s="30"/>
      <c r="C106" s="20" t="s">
        <v>267</v>
      </c>
      <c r="D106" s="31"/>
      <c r="E106" s="31"/>
      <c r="F106" s="31"/>
      <c r="G106" s="31"/>
      <c r="H106" s="31"/>
      <c r="I106" s="31"/>
      <c r="J106" s="31"/>
      <c r="K106" s="31"/>
      <c r="L106" s="53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="2" customFormat="1" ht="6.96" customHeight="1">
      <c r="A107" s="29"/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12" customHeight="1">
      <c r="A108" s="29"/>
      <c r="B108" s="30"/>
      <c r="C108" s="26" t="s">
        <v>14</v>
      </c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26.25" customHeight="1">
      <c r="A109" s="29"/>
      <c r="B109" s="30"/>
      <c r="C109" s="31"/>
      <c r="D109" s="31"/>
      <c r="E109" s="174" t="str">
        <f>E7</f>
        <v>Kanalizace a ČOV pro obec Horní Kruty, místní část Dolní Kruty, Přestavlky a Bohouňovice II</v>
      </c>
      <c r="F109" s="26"/>
      <c r="G109" s="26"/>
      <c r="H109" s="26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1" customFormat="1" ht="12" customHeight="1">
      <c r="B110" s="18"/>
      <c r="C110" s="26" t="s">
        <v>246</v>
      </c>
      <c r="D110" s="19"/>
      <c r="E110" s="19"/>
      <c r="F110" s="19"/>
      <c r="G110" s="19"/>
      <c r="H110" s="19"/>
      <c r="I110" s="19"/>
      <c r="J110" s="19"/>
      <c r="K110" s="19"/>
      <c r="L110" s="17"/>
    </row>
    <row r="111" s="2" customFormat="1" ht="16.5" customHeight="1">
      <c r="A111" s="29"/>
      <c r="B111" s="30"/>
      <c r="C111" s="31"/>
      <c r="D111" s="31"/>
      <c r="E111" s="174" t="s">
        <v>2524</v>
      </c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12" customHeight="1">
      <c r="A112" s="29"/>
      <c r="B112" s="30"/>
      <c r="C112" s="26" t="s">
        <v>248</v>
      </c>
      <c r="D112" s="31"/>
      <c r="E112" s="31"/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16.5" customHeight="1">
      <c r="A113" s="29"/>
      <c r="B113" s="30"/>
      <c r="C113" s="31"/>
      <c r="D113" s="31"/>
      <c r="E113" s="66" t="str">
        <f>E11</f>
        <v>005-8 - SO 05.08 Přípojka NN k ČOV</v>
      </c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6.96" customHeight="1">
      <c r="A114" s="29"/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12" customHeight="1">
      <c r="A115" s="29"/>
      <c r="B115" s="30"/>
      <c r="C115" s="26" t="s">
        <v>18</v>
      </c>
      <c r="D115" s="31"/>
      <c r="E115" s="31"/>
      <c r="F115" s="23" t="str">
        <f>F14</f>
        <v>Horní Kruty, místní část Dolní Kruty, Přestavlky a</v>
      </c>
      <c r="G115" s="31"/>
      <c r="H115" s="31"/>
      <c r="I115" s="26" t="s">
        <v>20</v>
      </c>
      <c r="J115" s="69" t="str">
        <f>IF(J14="","",J14)</f>
        <v>10. 2. 2021</v>
      </c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40.05" customHeight="1">
      <c r="A117" s="29"/>
      <c r="B117" s="30"/>
      <c r="C117" s="26" t="s">
        <v>22</v>
      </c>
      <c r="D117" s="31"/>
      <c r="E117" s="31"/>
      <c r="F117" s="23" t="str">
        <f>E17</f>
        <v>Obec Horní Kruty</v>
      </c>
      <c r="G117" s="31"/>
      <c r="H117" s="31"/>
      <c r="I117" s="26" t="s">
        <v>28</v>
      </c>
      <c r="J117" s="27" t="str">
        <f>E23</f>
        <v>Vodohospodářské inženýrské služby a.s.</v>
      </c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15.15" customHeight="1">
      <c r="A118" s="29"/>
      <c r="B118" s="30"/>
      <c r="C118" s="26" t="s">
        <v>26</v>
      </c>
      <c r="D118" s="31"/>
      <c r="E118" s="31"/>
      <c r="F118" s="23" t="str">
        <f>IF(E20="","",E20)</f>
        <v xml:space="preserve"> </v>
      </c>
      <c r="G118" s="31"/>
      <c r="H118" s="31"/>
      <c r="I118" s="26" t="s">
        <v>31</v>
      </c>
      <c r="J118" s="27" t="str">
        <f>E26</f>
        <v xml:space="preserve"> </v>
      </c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0.32" customHeight="1">
      <c r="A119" s="29"/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11" customFormat="1" ht="29.28" customHeight="1">
      <c r="A120" s="190"/>
      <c r="B120" s="191"/>
      <c r="C120" s="192" t="s">
        <v>268</v>
      </c>
      <c r="D120" s="193" t="s">
        <v>58</v>
      </c>
      <c r="E120" s="193" t="s">
        <v>54</v>
      </c>
      <c r="F120" s="193" t="s">
        <v>55</v>
      </c>
      <c r="G120" s="193" t="s">
        <v>269</v>
      </c>
      <c r="H120" s="193" t="s">
        <v>270</v>
      </c>
      <c r="I120" s="193" t="s">
        <v>271</v>
      </c>
      <c r="J120" s="194" t="s">
        <v>252</v>
      </c>
      <c r="K120" s="195" t="s">
        <v>272</v>
      </c>
      <c r="L120" s="196"/>
      <c r="M120" s="90" t="s">
        <v>1</v>
      </c>
      <c r="N120" s="91" t="s">
        <v>37</v>
      </c>
      <c r="O120" s="91" t="s">
        <v>273</v>
      </c>
      <c r="P120" s="91" t="s">
        <v>274</v>
      </c>
      <c r="Q120" s="91" t="s">
        <v>275</v>
      </c>
      <c r="R120" s="91" t="s">
        <v>276</v>
      </c>
      <c r="S120" s="91" t="s">
        <v>277</v>
      </c>
      <c r="T120" s="92" t="s">
        <v>278</v>
      </c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</row>
    <row r="121" s="2" customFormat="1" ht="22.8" customHeight="1">
      <c r="A121" s="29"/>
      <c r="B121" s="30"/>
      <c r="C121" s="97" t="s">
        <v>279</v>
      </c>
      <c r="D121" s="31"/>
      <c r="E121" s="31"/>
      <c r="F121" s="31"/>
      <c r="G121" s="31"/>
      <c r="H121" s="31"/>
      <c r="I121" s="31"/>
      <c r="J121" s="197">
        <f>BK121</f>
        <v>445116.20000000001</v>
      </c>
      <c r="K121" s="31"/>
      <c r="L121" s="35"/>
      <c r="M121" s="93"/>
      <c r="N121" s="198"/>
      <c r="O121" s="94"/>
      <c r="P121" s="199">
        <f>P122</f>
        <v>0</v>
      </c>
      <c r="Q121" s="94"/>
      <c r="R121" s="199">
        <f>R122</f>
        <v>0</v>
      </c>
      <c r="S121" s="94"/>
      <c r="T121" s="200">
        <f>T122</f>
        <v>0</v>
      </c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T121" s="14" t="s">
        <v>72</v>
      </c>
      <c r="AU121" s="14" t="s">
        <v>254</v>
      </c>
      <c r="BK121" s="201">
        <f>BK122</f>
        <v>445116.20000000001</v>
      </c>
    </row>
    <row r="122" s="12" customFormat="1" ht="25.92" customHeight="1">
      <c r="A122" s="12"/>
      <c r="B122" s="202"/>
      <c r="C122" s="203"/>
      <c r="D122" s="204" t="s">
        <v>72</v>
      </c>
      <c r="E122" s="205" t="s">
        <v>2489</v>
      </c>
      <c r="F122" s="205" t="s">
        <v>2490</v>
      </c>
      <c r="G122" s="203"/>
      <c r="H122" s="203"/>
      <c r="I122" s="203"/>
      <c r="J122" s="206">
        <f>BK122</f>
        <v>445116.20000000001</v>
      </c>
      <c r="K122" s="203"/>
      <c r="L122" s="207"/>
      <c r="M122" s="208"/>
      <c r="N122" s="209"/>
      <c r="O122" s="209"/>
      <c r="P122" s="210">
        <f>P123</f>
        <v>0</v>
      </c>
      <c r="Q122" s="209"/>
      <c r="R122" s="210">
        <f>R123</f>
        <v>0</v>
      </c>
      <c r="S122" s="209"/>
      <c r="T122" s="211">
        <f>T123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2" t="s">
        <v>288</v>
      </c>
      <c r="AT122" s="213" t="s">
        <v>72</v>
      </c>
      <c r="AU122" s="213" t="s">
        <v>73</v>
      </c>
      <c r="AY122" s="212" t="s">
        <v>282</v>
      </c>
      <c r="BK122" s="214">
        <f>BK123</f>
        <v>445116.20000000001</v>
      </c>
    </row>
    <row r="123" s="2" customFormat="1" ht="16.5" customHeight="1">
      <c r="A123" s="29"/>
      <c r="B123" s="30"/>
      <c r="C123" s="217" t="s">
        <v>80</v>
      </c>
      <c r="D123" s="217" t="s">
        <v>284</v>
      </c>
      <c r="E123" s="218" t="s">
        <v>3494</v>
      </c>
      <c r="F123" s="219" t="s">
        <v>3495</v>
      </c>
      <c r="G123" s="220" t="s">
        <v>2452</v>
      </c>
      <c r="H123" s="221">
        <v>1</v>
      </c>
      <c r="I123" s="222">
        <v>445116.20000000001</v>
      </c>
      <c r="J123" s="222">
        <f>ROUND(I123*H123,2)</f>
        <v>445116.20000000001</v>
      </c>
      <c r="K123" s="223"/>
      <c r="L123" s="35"/>
      <c r="M123" s="240" t="s">
        <v>1</v>
      </c>
      <c r="N123" s="241" t="s">
        <v>38</v>
      </c>
      <c r="O123" s="242">
        <v>0</v>
      </c>
      <c r="P123" s="242">
        <f>O123*H123</f>
        <v>0</v>
      </c>
      <c r="Q123" s="242">
        <v>0</v>
      </c>
      <c r="R123" s="242">
        <f>Q123*H123</f>
        <v>0</v>
      </c>
      <c r="S123" s="242">
        <v>0</v>
      </c>
      <c r="T123" s="243">
        <f>S123*H123</f>
        <v>0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R123" s="228" t="s">
        <v>2493</v>
      </c>
      <c r="AT123" s="228" t="s">
        <v>284</v>
      </c>
      <c r="AU123" s="228" t="s">
        <v>80</v>
      </c>
      <c r="AY123" s="14" t="s">
        <v>282</v>
      </c>
      <c r="BE123" s="229">
        <f>IF(N123="základní",J123,0)</f>
        <v>445116.20000000001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4" t="s">
        <v>80</v>
      </c>
      <c r="BK123" s="229">
        <f>ROUND(I123*H123,2)</f>
        <v>445116.20000000001</v>
      </c>
      <c r="BL123" s="14" t="s">
        <v>2493</v>
      </c>
      <c r="BM123" s="228" t="s">
        <v>3496</v>
      </c>
    </row>
    <row r="124" s="2" customFormat="1" ht="6.96" customHeight="1">
      <c r="A124" s="29"/>
      <c r="B124" s="56"/>
      <c r="C124" s="57"/>
      <c r="D124" s="57"/>
      <c r="E124" s="57"/>
      <c r="F124" s="57"/>
      <c r="G124" s="57"/>
      <c r="H124" s="57"/>
      <c r="I124" s="57"/>
      <c r="J124" s="57"/>
      <c r="K124" s="57"/>
      <c r="L124" s="35"/>
      <c r="M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</sheetData>
  <sheetProtection sheet="1" autoFilter="0" formatColumns="0" formatRows="0" objects="1" scenarios="1" spinCount="100000" saltValue="fhBp1dMc66Kkc8ctf2Ij1D7hK9Tk9NX6m16tM39ei539TgOuLhKUn36xaD6kqrss3vrecDpwpl8Kh0Re1qhGdw==" hashValue="jYIUlv9E9AfGaasZPhhu2ejh1jdQ8MEaJ0RU5t8A1QJVt0Bm8eTOBMeSHl0llH/BgvRZnMZbiToyRv0D4FN3RQ==" algorithmName="SHA-512" password="CC35"/>
  <autoFilter ref="C120:K12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232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>
      <c r="B8" s="17"/>
      <c r="D8" s="141" t="s">
        <v>246</v>
      </c>
      <c r="L8" s="17"/>
    </row>
    <row r="9" s="1" customFormat="1" ht="16.5" customHeight="1">
      <c r="B9" s="17"/>
      <c r="E9" s="142" t="s">
        <v>2524</v>
      </c>
      <c r="F9" s="1"/>
      <c r="G9" s="1"/>
      <c r="H9" s="1"/>
      <c r="L9" s="17"/>
    </row>
    <row r="10" s="1" customFormat="1" ht="12" customHeight="1">
      <c r="B10" s="17"/>
      <c r="D10" s="141" t="s">
        <v>248</v>
      </c>
      <c r="L10" s="17"/>
    </row>
    <row r="11" s="2" customFormat="1" ht="16.5" customHeight="1">
      <c r="A11" s="29"/>
      <c r="B11" s="35"/>
      <c r="C11" s="29"/>
      <c r="D11" s="29"/>
      <c r="E11" s="153" t="s">
        <v>3493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1823</v>
      </c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30" customHeight="1">
      <c r="A13" s="29"/>
      <c r="B13" s="35"/>
      <c r="C13" s="29"/>
      <c r="D13" s="29"/>
      <c r="E13" s="143" t="s">
        <v>3497</v>
      </c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>
      <c r="A14" s="29"/>
      <c r="B14" s="35"/>
      <c r="C14" s="29"/>
      <c r="D14" s="29"/>
      <c r="E14" s="29"/>
      <c r="F14" s="29"/>
      <c r="G14" s="29"/>
      <c r="H14" s="29"/>
      <c r="I14" s="29"/>
      <c r="J14" s="29"/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2" customHeight="1">
      <c r="A15" s="29"/>
      <c r="B15" s="35"/>
      <c r="C15" s="29"/>
      <c r="D15" s="141" t="s">
        <v>16</v>
      </c>
      <c r="E15" s="29"/>
      <c r="F15" s="131" t="s">
        <v>1</v>
      </c>
      <c r="G15" s="29"/>
      <c r="H15" s="29"/>
      <c r="I15" s="141" t="s">
        <v>17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18</v>
      </c>
      <c r="E16" s="29"/>
      <c r="F16" s="131" t="s">
        <v>19</v>
      </c>
      <c r="G16" s="29"/>
      <c r="H16" s="29"/>
      <c r="I16" s="141" t="s">
        <v>20</v>
      </c>
      <c r="J16" s="144" t="str">
        <f>'Rekapitulace stavby'!AN8</f>
        <v>10. 2. 2021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0.8" customHeight="1">
      <c r="A17" s="29"/>
      <c r="B17" s="35"/>
      <c r="C17" s="29"/>
      <c r="D17" s="29"/>
      <c r="E17" s="29"/>
      <c r="F17" s="29"/>
      <c r="G17" s="29"/>
      <c r="H17" s="29"/>
      <c r="I17" s="29"/>
      <c r="J17" s="29"/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2" customHeight="1">
      <c r="A18" s="29"/>
      <c r="B18" s="35"/>
      <c r="C18" s="29"/>
      <c r="D18" s="141" t="s">
        <v>22</v>
      </c>
      <c r="E18" s="29"/>
      <c r="F18" s="29"/>
      <c r="G18" s="29"/>
      <c r="H18" s="29"/>
      <c r="I18" s="141" t="s">
        <v>23</v>
      </c>
      <c r="J18" s="131" t="s">
        <v>1</v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8" customHeight="1">
      <c r="A19" s="29"/>
      <c r="B19" s="35"/>
      <c r="C19" s="29"/>
      <c r="D19" s="29"/>
      <c r="E19" s="131" t="s">
        <v>24</v>
      </c>
      <c r="F19" s="29"/>
      <c r="G19" s="29"/>
      <c r="H19" s="29"/>
      <c r="I19" s="141" t="s">
        <v>25</v>
      </c>
      <c r="J19" s="131" t="s">
        <v>1</v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6.96" customHeight="1">
      <c r="A20" s="29"/>
      <c r="B20" s="35"/>
      <c r="C20" s="29"/>
      <c r="D20" s="29"/>
      <c r="E20" s="29"/>
      <c r="F20" s="29"/>
      <c r="G20" s="29"/>
      <c r="H20" s="29"/>
      <c r="I20" s="29"/>
      <c r="J20" s="29"/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2" customHeight="1">
      <c r="A21" s="29"/>
      <c r="B21" s="35"/>
      <c r="C21" s="29"/>
      <c r="D21" s="141" t="s">
        <v>26</v>
      </c>
      <c r="E21" s="29"/>
      <c r="F21" s="29"/>
      <c r="G21" s="29"/>
      <c r="H21" s="29"/>
      <c r="I21" s="141" t="s">
        <v>23</v>
      </c>
      <c r="J21" s="131" t="str">
        <f>'Rekapitulace stavby'!AN13</f>
        <v/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8" customHeight="1">
      <c r="A22" s="29"/>
      <c r="B22" s="35"/>
      <c r="C22" s="29"/>
      <c r="D22" s="29"/>
      <c r="E22" s="131" t="str">
        <f>'Rekapitulace stavby'!E14</f>
        <v xml:space="preserve"> </v>
      </c>
      <c r="F22" s="131"/>
      <c r="G22" s="131"/>
      <c r="H22" s="131"/>
      <c r="I22" s="141" t="s">
        <v>25</v>
      </c>
      <c r="J22" s="131" t="str">
        <f>'Rekapitulace stavby'!AN14</f>
        <v/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6.96" customHeight="1">
      <c r="A23" s="29"/>
      <c r="B23" s="35"/>
      <c r="C23" s="29"/>
      <c r="D23" s="29"/>
      <c r="E23" s="29"/>
      <c r="F23" s="29"/>
      <c r="G23" s="29"/>
      <c r="H23" s="29"/>
      <c r="I23" s="29"/>
      <c r="J23" s="29"/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2" customHeight="1">
      <c r="A24" s="29"/>
      <c r="B24" s="35"/>
      <c r="C24" s="29"/>
      <c r="D24" s="141" t="s">
        <v>28</v>
      </c>
      <c r="E24" s="29"/>
      <c r="F24" s="29"/>
      <c r="G24" s="29"/>
      <c r="H24" s="29"/>
      <c r="I24" s="141" t="s">
        <v>23</v>
      </c>
      <c r="J24" s="131" t="s">
        <v>1</v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8" customHeight="1">
      <c r="A25" s="29"/>
      <c r="B25" s="35"/>
      <c r="C25" s="29"/>
      <c r="D25" s="29"/>
      <c r="E25" s="131" t="s">
        <v>29</v>
      </c>
      <c r="F25" s="29"/>
      <c r="G25" s="29"/>
      <c r="H25" s="29"/>
      <c r="I25" s="141" t="s">
        <v>25</v>
      </c>
      <c r="J25" s="131" t="s">
        <v>1</v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6.96" customHeight="1">
      <c r="A26" s="29"/>
      <c r="B26" s="35"/>
      <c r="C26" s="29"/>
      <c r="D26" s="29"/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12" customHeight="1">
      <c r="A27" s="29"/>
      <c r="B27" s="35"/>
      <c r="C27" s="29"/>
      <c r="D27" s="141" t="s">
        <v>31</v>
      </c>
      <c r="E27" s="29"/>
      <c r="F27" s="29"/>
      <c r="G27" s="29"/>
      <c r="H27" s="29"/>
      <c r="I27" s="141" t="s">
        <v>23</v>
      </c>
      <c r="J27" s="131" t="str">
        <f>IF('Rekapitulace stavby'!AN19="","",'Rekapitulace stavby'!AN19)</f>
        <v/>
      </c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8" customHeight="1">
      <c r="A28" s="29"/>
      <c r="B28" s="35"/>
      <c r="C28" s="29"/>
      <c r="D28" s="29"/>
      <c r="E28" s="131" t="str">
        <f>IF('Rekapitulace stavby'!E20="","",'Rekapitulace stavby'!E20)</f>
        <v xml:space="preserve"> </v>
      </c>
      <c r="F28" s="29"/>
      <c r="G28" s="29"/>
      <c r="H28" s="29"/>
      <c r="I28" s="141" t="s">
        <v>25</v>
      </c>
      <c r="J28" s="131" t="str">
        <f>IF('Rekapitulace stavby'!AN20="","",'Rekapitulace stavby'!AN20)</f>
        <v/>
      </c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29"/>
      <c r="E29" s="29"/>
      <c r="F29" s="29"/>
      <c r="G29" s="29"/>
      <c r="H29" s="29"/>
      <c r="I29" s="29"/>
      <c r="J29" s="29"/>
      <c r="K29" s="2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12" customHeight="1">
      <c r="A30" s="29"/>
      <c r="B30" s="35"/>
      <c r="C30" s="29"/>
      <c r="D30" s="141" t="s">
        <v>32</v>
      </c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8" customFormat="1" ht="16.5" customHeight="1">
      <c r="A31" s="145"/>
      <c r="B31" s="146"/>
      <c r="C31" s="145"/>
      <c r="D31" s="145"/>
      <c r="E31" s="147" t="s">
        <v>1</v>
      </c>
      <c r="F31" s="147"/>
      <c r="G31" s="147"/>
      <c r="H31" s="147"/>
      <c r="I31" s="145"/>
      <c r="J31" s="145"/>
      <c r="K31" s="145"/>
      <c r="L31" s="148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</row>
    <row r="32" s="2" customFormat="1" ht="6.96" customHeight="1">
      <c r="A32" s="29"/>
      <c r="B32" s="35"/>
      <c r="C32" s="29"/>
      <c r="D32" s="29"/>
      <c r="E32" s="29"/>
      <c r="F32" s="29"/>
      <c r="G32" s="29"/>
      <c r="H32" s="29"/>
      <c r="I32" s="29"/>
      <c r="J32" s="29"/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25.44" customHeight="1">
      <c r="A34" s="29"/>
      <c r="B34" s="35"/>
      <c r="C34" s="29"/>
      <c r="D34" s="150" t="s">
        <v>33</v>
      </c>
      <c r="E34" s="29"/>
      <c r="F34" s="29"/>
      <c r="G34" s="29"/>
      <c r="H34" s="29"/>
      <c r="I34" s="29"/>
      <c r="J34" s="151">
        <f>ROUND(J129, 2)</f>
        <v>54316.779999999999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6.96" customHeight="1">
      <c r="A35" s="29"/>
      <c r="B35" s="35"/>
      <c r="C35" s="29"/>
      <c r="D35" s="149"/>
      <c r="E35" s="149"/>
      <c r="F35" s="149"/>
      <c r="G35" s="149"/>
      <c r="H35" s="149"/>
      <c r="I35" s="149"/>
      <c r="J35" s="149"/>
      <c r="K35" s="14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29"/>
      <c r="F36" s="152" t="s">
        <v>35</v>
      </c>
      <c r="G36" s="29"/>
      <c r="H36" s="29"/>
      <c r="I36" s="152" t="s">
        <v>34</v>
      </c>
      <c r="J36" s="152" t="s">
        <v>36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="2" customFormat="1" ht="14.4" customHeight="1">
      <c r="A37" s="29"/>
      <c r="B37" s="35"/>
      <c r="C37" s="29"/>
      <c r="D37" s="153" t="s">
        <v>37</v>
      </c>
      <c r="E37" s="141" t="s">
        <v>38</v>
      </c>
      <c r="F37" s="154">
        <f>ROUND((SUM(BE129:BE167)),  2)</f>
        <v>54316.779999999999</v>
      </c>
      <c r="G37" s="29"/>
      <c r="H37" s="29"/>
      <c r="I37" s="155">
        <v>0.20999999999999999</v>
      </c>
      <c r="J37" s="154">
        <f>ROUND(((SUM(BE129:BE167))*I37),  2)</f>
        <v>11406.52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14.4" customHeight="1">
      <c r="A38" s="29"/>
      <c r="B38" s="35"/>
      <c r="C38" s="29"/>
      <c r="D38" s="29"/>
      <c r="E38" s="141" t="s">
        <v>39</v>
      </c>
      <c r="F38" s="154">
        <f>ROUND((SUM(BF129:BF167)),  2)</f>
        <v>0</v>
      </c>
      <c r="G38" s="29"/>
      <c r="H38" s="29"/>
      <c r="I38" s="155">
        <v>0.14999999999999999</v>
      </c>
      <c r="J38" s="154">
        <f>ROUND(((SUM(BF129:BF167))*I38),  2)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40</v>
      </c>
      <c r="F39" s="154">
        <f>ROUND((SUM(BG129:BG167)),  2)</f>
        <v>0</v>
      </c>
      <c r="G39" s="29"/>
      <c r="H39" s="29"/>
      <c r="I39" s="155">
        <v>0.20999999999999999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idden="1" s="2" customFormat="1" ht="14.4" customHeight="1">
      <c r="A40" s="29"/>
      <c r="B40" s="35"/>
      <c r="C40" s="29"/>
      <c r="D40" s="29"/>
      <c r="E40" s="141" t="s">
        <v>41</v>
      </c>
      <c r="F40" s="154">
        <f>ROUND((SUM(BH129:BH167)),  2)</f>
        <v>0</v>
      </c>
      <c r="G40" s="29"/>
      <c r="H40" s="29"/>
      <c r="I40" s="155">
        <v>0.14999999999999999</v>
      </c>
      <c r="J40" s="154">
        <f>0</f>
        <v>0</v>
      </c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hidden="1" s="2" customFormat="1" ht="14.4" customHeight="1">
      <c r="A41" s="29"/>
      <c r="B41" s="35"/>
      <c r="C41" s="29"/>
      <c r="D41" s="29"/>
      <c r="E41" s="141" t="s">
        <v>42</v>
      </c>
      <c r="F41" s="154">
        <f>ROUND((SUM(BI129:BI167)),  2)</f>
        <v>0</v>
      </c>
      <c r="G41" s="29"/>
      <c r="H41" s="29"/>
      <c r="I41" s="155">
        <v>0</v>
      </c>
      <c r="J41" s="154">
        <f>0</f>
        <v>0</v>
      </c>
      <c r="K41" s="29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6.96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2" customFormat="1" ht="25.44" customHeight="1">
      <c r="A43" s="29"/>
      <c r="B43" s="35"/>
      <c r="C43" s="156"/>
      <c r="D43" s="157" t="s">
        <v>43</v>
      </c>
      <c r="E43" s="158"/>
      <c r="F43" s="158"/>
      <c r="G43" s="159" t="s">
        <v>44</v>
      </c>
      <c r="H43" s="160" t="s">
        <v>45</v>
      </c>
      <c r="I43" s="158"/>
      <c r="J43" s="161">
        <f>SUM(J34:J41)</f>
        <v>65723.300000000003</v>
      </c>
      <c r="K43" s="162"/>
      <c r="L43" s="53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="2" customFormat="1" ht="14.4" customHeight="1">
      <c r="A44" s="29"/>
      <c r="B44" s="35"/>
      <c r="C44" s="29"/>
      <c r="D44" s="29"/>
      <c r="E44" s="29"/>
      <c r="F44" s="29"/>
      <c r="G44" s="29"/>
      <c r="H44" s="29"/>
      <c r="I44" s="29"/>
      <c r="J44" s="29"/>
      <c r="K44" s="29"/>
      <c r="L44" s="53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1" customFormat="1" ht="16.5" customHeight="1">
      <c r="B87" s="18"/>
      <c r="C87" s="19"/>
      <c r="D87" s="19"/>
      <c r="E87" s="174" t="s">
        <v>2524</v>
      </c>
      <c r="F87" s="19"/>
      <c r="G87" s="19"/>
      <c r="H87" s="19"/>
      <c r="I87" s="19"/>
      <c r="J87" s="19"/>
      <c r="K87" s="19"/>
      <c r="L87" s="17"/>
    </row>
    <row r="88" s="1" customFormat="1" ht="12" customHeight="1">
      <c r="B88" s="18"/>
      <c r="C88" s="26" t="s">
        <v>248</v>
      </c>
      <c r="D88" s="19"/>
      <c r="E88" s="19"/>
      <c r="F88" s="19"/>
      <c r="G88" s="19"/>
      <c r="H88" s="19"/>
      <c r="I88" s="19"/>
      <c r="J88" s="19"/>
      <c r="K88" s="19"/>
      <c r="L88" s="17"/>
    </row>
    <row r="89" s="2" customFormat="1" ht="16.5" customHeight="1">
      <c r="A89" s="29"/>
      <c r="B89" s="30"/>
      <c r="C89" s="31"/>
      <c r="D89" s="31"/>
      <c r="E89" s="244" t="s">
        <v>3493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12" customHeight="1">
      <c r="A90" s="29"/>
      <c r="B90" s="30"/>
      <c r="C90" s="26" t="s">
        <v>1823</v>
      </c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30" customHeight="1">
      <c r="A91" s="29"/>
      <c r="B91" s="30"/>
      <c r="C91" s="31"/>
      <c r="D91" s="31"/>
      <c r="E91" s="66" t="str">
        <f>E13</f>
        <v>005-8-1 - SO 05.08.1 Přípojka NN k ČOV - komunikace a úprava povrchů</v>
      </c>
      <c r="F91" s="31"/>
      <c r="G91" s="31"/>
      <c r="H91" s="31"/>
      <c r="I91" s="31"/>
      <c r="J91" s="31"/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2" customHeight="1">
      <c r="A93" s="29"/>
      <c r="B93" s="30"/>
      <c r="C93" s="26" t="s">
        <v>18</v>
      </c>
      <c r="D93" s="31"/>
      <c r="E93" s="31"/>
      <c r="F93" s="23" t="str">
        <f>F16</f>
        <v>Horní Kruty, místní část Dolní Kruty, Přestavlky a</v>
      </c>
      <c r="G93" s="31"/>
      <c r="H93" s="31"/>
      <c r="I93" s="26" t="s">
        <v>20</v>
      </c>
      <c r="J93" s="69" t="str">
        <f>IF(J16="","",J16)</f>
        <v>10. 2. 2021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6.96" customHeight="1">
      <c r="A94" s="29"/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40.05" customHeight="1">
      <c r="A95" s="29"/>
      <c r="B95" s="30"/>
      <c r="C95" s="26" t="s">
        <v>22</v>
      </c>
      <c r="D95" s="31"/>
      <c r="E95" s="31"/>
      <c r="F95" s="23" t="str">
        <f>E19</f>
        <v>Obec Horní Kruty</v>
      </c>
      <c r="G95" s="31"/>
      <c r="H95" s="31"/>
      <c r="I95" s="26" t="s">
        <v>28</v>
      </c>
      <c r="J95" s="27" t="str">
        <f>E25</f>
        <v>Vodohospodářské inženýrské služby a.s.</v>
      </c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15.15" customHeight="1">
      <c r="A96" s="29"/>
      <c r="B96" s="30"/>
      <c r="C96" s="26" t="s">
        <v>26</v>
      </c>
      <c r="D96" s="31"/>
      <c r="E96" s="31"/>
      <c r="F96" s="23" t="str">
        <f>IF(E22="","",E22)</f>
        <v xml:space="preserve"> </v>
      </c>
      <c r="G96" s="31"/>
      <c r="H96" s="31"/>
      <c r="I96" s="26" t="s">
        <v>31</v>
      </c>
      <c r="J96" s="27" t="str">
        <f>E28</f>
        <v xml:space="preserve"> 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9.28" customHeight="1">
      <c r="A98" s="29"/>
      <c r="B98" s="30"/>
      <c r="C98" s="175" t="s">
        <v>251</v>
      </c>
      <c r="D98" s="176"/>
      <c r="E98" s="176"/>
      <c r="F98" s="176"/>
      <c r="G98" s="176"/>
      <c r="H98" s="176"/>
      <c r="I98" s="176"/>
      <c r="J98" s="177" t="s">
        <v>252</v>
      </c>
      <c r="K98" s="176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="2" customFormat="1" ht="10.32" customHeight="1">
      <c r="A99" s="29"/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53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="2" customFormat="1" ht="22.8" customHeight="1">
      <c r="A100" s="29"/>
      <c r="B100" s="30"/>
      <c r="C100" s="178" t="s">
        <v>253</v>
      </c>
      <c r="D100" s="31"/>
      <c r="E100" s="31"/>
      <c r="F100" s="31"/>
      <c r="G100" s="31"/>
      <c r="H100" s="31"/>
      <c r="I100" s="31"/>
      <c r="J100" s="100">
        <f>J129</f>
        <v>54316.779999999992</v>
      </c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U100" s="14" t="s">
        <v>254</v>
      </c>
    </row>
    <row r="101" s="9" customFormat="1" ht="24.96" customHeight="1">
      <c r="A101" s="9"/>
      <c r="B101" s="179"/>
      <c r="C101" s="180"/>
      <c r="D101" s="181" t="s">
        <v>255</v>
      </c>
      <c r="E101" s="182"/>
      <c r="F101" s="182"/>
      <c r="G101" s="182"/>
      <c r="H101" s="182"/>
      <c r="I101" s="182"/>
      <c r="J101" s="183">
        <f>J130</f>
        <v>54316.779999999992</v>
      </c>
      <c r="K101" s="180"/>
      <c r="L101" s="18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5"/>
      <c r="C102" s="123"/>
      <c r="D102" s="186" t="s">
        <v>256</v>
      </c>
      <c r="E102" s="187"/>
      <c r="F102" s="187"/>
      <c r="G102" s="187"/>
      <c r="H102" s="187"/>
      <c r="I102" s="187"/>
      <c r="J102" s="188">
        <f>J131</f>
        <v>18019.629999999997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260</v>
      </c>
      <c r="E103" s="187"/>
      <c r="F103" s="187"/>
      <c r="G103" s="187"/>
      <c r="H103" s="187"/>
      <c r="I103" s="187"/>
      <c r="J103" s="188">
        <f>J147</f>
        <v>28015.5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263</v>
      </c>
      <c r="E104" s="187"/>
      <c r="F104" s="187"/>
      <c r="G104" s="187"/>
      <c r="H104" s="187"/>
      <c r="I104" s="187"/>
      <c r="J104" s="188">
        <f>J157</f>
        <v>7686.6299999999992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264</v>
      </c>
      <c r="E105" s="187"/>
      <c r="F105" s="187"/>
      <c r="G105" s="187"/>
      <c r="H105" s="187"/>
      <c r="I105" s="187"/>
      <c r="J105" s="188">
        <f>J166</f>
        <v>595.01999999999998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29"/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53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="2" customFormat="1" ht="6.96" customHeight="1">
      <c r="A107" s="29"/>
      <c r="B107" s="56"/>
      <c r="C107" s="57"/>
      <c r="D107" s="57"/>
      <c r="E107" s="57"/>
      <c r="F107" s="57"/>
      <c r="G107" s="57"/>
      <c r="H107" s="57"/>
      <c r="I107" s="57"/>
      <c r="J107" s="57"/>
      <c r="K107" s="57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11" s="2" customFormat="1" ht="6.96" customHeight="1">
      <c r="A111" s="29"/>
      <c r="B111" s="58"/>
      <c r="C111" s="59"/>
      <c r="D111" s="59"/>
      <c r="E111" s="59"/>
      <c r="F111" s="59"/>
      <c r="G111" s="59"/>
      <c r="H111" s="59"/>
      <c r="I111" s="59"/>
      <c r="J111" s="59"/>
      <c r="K111" s="59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24.96" customHeight="1">
      <c r="A112" s="29"/>
      <c r="B112" s="30"/>
      <c r="C112" s="20" t="s">
        <v>267</v>
      </c>
      <c r="D112" s="31"/>
      <c r="E112" s="31"/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6.96" customHeight="1">
      <c r="A113" s="29"/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12" customHeight="1">
      <c r="A114" s="29"/>
      <c r="B114" s="30"/>
      <c r="C114" s="26" t="s">
        <v>14</v>
      </c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26.25" customHeight="1">
      <c r="A115" s="29"/>
      <c r="B115" s="30"/>
      <c r="C115" s="31"/>
      <c r="D115" s="31"/>
      <c r="E115" s="174" t="str">
        <f>E7</f>
        <v>Kanalizace a ČOV pro obec Horní Kruty, místní část Dolní Kruty, Přestavlky a Bohouňovice II</v>
      </c>
      <c r="F115" s="26"/>
      <c r="G115" s="26"/>
      <c r="H115" s="26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1" customFormat="1" ht="12" customHeight="1">
      <c r="B116" s="18"/>
      <c r="C116" s="26" t="s">
        <v>246</v>
      </c>
      <c r="D116" s="19"/>
      <c r="E116" s="19"/>
      <c r="F116" s="19"/>
      <c r="G116" s="19"/>
      <c r="H116" s="19"/>
      <c r="I116" s="19"/>
      <c r="J116" s="19"/>
      <c r="K116" s="19"/>
      <c r="L116" s="17"/>
    </row>
    <row r="117" s="1" customFormat="1" ht="16.5" customHeight="1">
      <c r="B117" s="18"/>
      <c r="C117" s="19"/>
      <c r="D117" s="19"/>
      <c r="E117" s="174" t="s">
        <v>2524</v>
      </c>
      <c r="F117" s="19"/>
      <c r="G117" s="19"/>
      <c r="H117" s="19"/>
      <c r="I117" s="19"/>
      <c r="J117" s="19"/>
      <c r="K117" s="19"/>
      <c r="L117" s="17"/>
    </row>
    <row r="118" s="1" customFormat="1" ht="12" customHeight="1">
      <c r="B118" s="18"/>
      <c r="C118" s="26" t="s">
        <v>248</v>
      </c>
      <c r="D118" s="19"/>
      <c r="E118" s="19"/>
      <c r="F118" s="19"/>
      <c r="G118" s="19"/>
      <c r="H118" s="19"/>
      <c r="I118" s="19"/>
      <c r="J118" s="19"/>
      <c r="K118" s="19"/>
      <c r="L118" s="17"/>
    </row>
    <row r="119" s="2" customFormat="1" ht="16.5" customHeight="1">
      <c r="A119" s="29"/>
      <c r="B119" s="30"/>
      <c r="C119" s="31"/>
      <c r="D119" s="31"/>
      <c r="E119" s="244" t="s">
        <v>3493</v>
      </c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12" customHeight="1">
      <c r="A120" s="29"/>
      <c r="B120" s="30"/>
      <c r="C120" s="26" t="s">
        <v>1823</v>
      </c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30" customHeight="1">
      <c r="A121" s="29"/>
      <c r="B121" s="30"/>
      <c r="C121" s="31"/>
      <c r="D121" s="31"/>
      <c r="E121" s="66" t="str">
        <f>E13</f>
        <v>005-8-1 - SO 05.08.1 Přípojka NN k ČOV - komunikace a úprava povrchů</v>
      </c>
      <c r="F121" s="31"/>
      <c r="G121" s="31"/>
      <c r="H121" s="31"/>
      <c r="I121" s="31"/>
      <c r="J121" s="31"/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6.96" customHeight="1">
      <c r="A122" s="29"/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2" customHeight="1">
      <c r="A123" s="29"/>
      <c r="B123" s="30"/>
      <c r="C123" s="26" t="s">
        <v>18</v>
      </c>
      <c r="D123" s="31"/>
      <c r="E123" s="31"/>
      <c r="F123" s="23" t="str">
        <f>F16</f>
        <v>Horní Kruty, místní část Dolní Kruty, Přestavlky a</v>
      </c>
      <c r="G123" s="31"/>
      <c r="H123" s="31"/>
      <c r="I123" s="26" t="s">
        <v>20</v>
      </c>
      <c r="J123" s="69" t="str">
        <f>IF(J16="","",J16)</f>
        <v>10. 2. 2021</v>
      </c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6.96" customHeight="1">
      <c r="A124" s="29"/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40.05" customHeight="1">
      <c r="A125" s="29"/>
      <c r="B125" s="30"/>
      <c r="C125" s="26" t="s">
        <v>22</v>
      </c>
      <c r="D125" s="31"/>
      <c r="E125" s="31"/>
      <c r="F125" s="23" t="str">
        <f>E19</f>
        <v>Obec Horní Kruty</v>
      </c>
      <c r="G125" s="31"/>
      <c r="H125" s="31"/>
      <c r="I125" s="26" t="s">
        <v>28</v>
      </c>
      <c r="J125" s="27" t="str">
        <f>E25</f>
        <v>Vodohospodářské inženýrské služby a.s.</v>
      </c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5.15" customHeight="1">
      <c r="A126" s="29"/>
      <c r="B126" s="30"/>
      <c r="C126" s="26" t="s">
        <v>26</v>
      </c>
      <c r="D126" s="31"/>
      <c r="E126" s="31"/>
      <c r="F126" s="23" t="str">
        <f>IF(E22="","",E22)</f>
        <v xml:space="preserve"> </v>
      </c>
      <c r="G126" s="31"/>
      <c r="H126" s="31"/>
      <c r="I126" s="26" t="s">
        <v>31</v>
      </c>
      <c r="J126" s="27" t="str">
        <f>E28</f>
        <v xml:space="preserve"> 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10.32" customHeight="1">
      <c r="A127" s="29"/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11" customFormat="1" ht="29.28" customHeight="1">
      <c r="A128" s="190"/>
      <c r="B128" s="191"/>
      <c r="C128" s="192" t="s">
        <v>268</v>
      </c>
      <c r="D128" s="193" t="s">
        <v>58</v>
      </c>
      <c r="E128" s="193" t="s">
        <v>54</v>
      </c>
      <c r="F128" s="193" t="s">
        <v>55</v>
      </c>
      <c r="G128" s="193" t="s">
        <v>269</v>
      </c>
      <c r="H128" s="193" t="s">
        <v>270</v>
      </c>
      <c r="I128" s="193" t="s">
        <v>271</v>
      </c>
      <c r="J128" s="194" t="s">
        <v>252</v>
      </c>
      <c r="K128" s="195" t="s">
        <v>272</v>
      </c>
      <c r="L128" s="196"/>
      <c r="M128" s="90" t="s">
        <v>1</v>
      </c>
      <c r="N128" s="91" t="s">
        <v>37</v>
      </c>
      <c r="O128" s="91" t="s">
        <v>273</v>
      </c>
      <c r="P128" s="91" t="s">
        <v>274</v>
      </c>
      <c r="Q128" s="91" t="s">
        <v>275</v>
      </c>
      <c r="R128" s="91" t="s">
        <v>276</v>
      </c>
      <c r="S128" s="91" t="s">
        <v>277</v>
      </c>
      <c r="T128" s="92" t="s">
        <v>278</v>
      </c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</row>
    <row r="129" s="2" customFormat="1" ht="22.8" customHeight="1">
      <c r="A129" s="29"/>
      <c r="B129" s="30"/>
      <c r="C129" s="97" t="s">
        <v>279</v>
      </c>
      <c r="D129" s="31"/>
      <c r="E129" s="31"/>
      <c r="F129" s="31"/>
      <c r="G129" s="31"/>
      <c r="H129" s="31"/>
      <c r="I129" s="31"/>
      <c r="J129" s="197">
        <f>BK129</f>
        <v>54316.779999999992</v>
      </c>
      <c r="K129" s="31"/>
      <c r="L129" s="35"/>
      <c r="M129" s="93"/>
      <c r="N129" s="198"/>
      <c r="O129" s="94"/>
      <c r="P129" s="199">
        <f>P130</f>
        <v>22.232946999999999</v>
      </c>
      <c r="Q129" s="94"/>
      <c r="R129" s="199">
        <f>R130</f>
        <v>9.1255989</v>
      </c>
      <c r="S129" s="94"/>
      <c r="T129" s="200">
        <f>T130</f>
        <v>19.99803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72</v>
      </c>
      <c r="AU129" s="14" t="s">
        <v>254</v>
      </c>
      <c r="BK129" s="201">
        <f>BK130</f>
        <v>54316.779999999992</v>
      </c>
    </row>
    <row r="130" s="12" customFormat="1" ht="25.92" customHeight="1">
      <c r="A130" s="12"/>
      <c r="B130" s="202"/>
      <c r="C130" s="203"/>
      <c r="D130" s="204" t="s">
        <v>72</v>
      </c>
      <c r="E130" s="205" t="s">
        <v>280</v>
      </c>
      <c r="F130" s="205" t="s">
        <v>281</v>
      </c>
      <c r="G130" s="203"/>
      <c r="H130" s="203"/>
      <c r="I130" s="203"/>
      <c r="J130" s="206">
        <f>BK130</f>
        <v>54316.779999999992</v>
      </c>
      <c r="K130" s="203"/>
      <c r="L130" s="207"/>
      <c r="M130" s="208"/>
      <c r="N130" s="209"/>
      <c r="O130" s="209"/>
      <c r="P130" s="210">
        <f>P131+P147+P157+P166</f>
        <v>22.232946999999999</v>
      </c>
      <c r="Q130" s="209"/>
      <c r="R130" s="210">
        <f>R131+R147+R157+R166</f>
        <v>9.1255989</v>
      </c>
      <c r="S130" s="209"/>
      <c r="T130" s="211">
        <f>T131+T147+T157+T166</f>
        <v>19.99803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2" t="s">
        <v>80</v>
      </c>
      <c r="AT130" s="213" t="s">
        <v>72</v>
      </c>
      <c r="AU130" s="213" t="s">
        <v>73</v>
      </c>
      <c r="AY130" s="212" t="s">
        <v>282</v>
      </c>
      <c r="BK130" s="214">
        <f>BK131+BK147+BK157+BK166</f>
        <v>54316.779999999992</v>
      </c>
    </row>
    <row r="131" s="12" customFormat="1" ht="22.8" customHeight="1">
      <c r="A131" s="12"/>
      <c r="B131" s="202"/>
      <c r="C131" s="203"/>
      <c r="D131" s="204" t="s">
        <v>72</v>
      </c>
      <c r="E131" s="215" t="s">
        <v>80</v>
      </c>
      <c r="F131" s="215" t="s">
        <v>283</v>
      </c>
      <c r="G131" s="203"/>
      <c r="H131" s="203"/>
      <c r="I131" s="203"/>
      <c r="J131" s="216">
        <f>BK131</f>
        <v>18019.629999999997</v>
      </c>
      <c r="K131" s="203"/>
      <c r="L131" s="207"/>
      <c r="M131" s="208"/>
      <c r="N131" s="209"/>
      <c r="O131" s="209"/>
      <c r="P131" s="210">
        <f>SUM(P132:P146)</f>
        <v>11.293609999999999</v>
      </c>
      <c r="Q131" s="209"/>
      <c r="R131" s="210">
        <f>SUM(R132:R146)</f>
        <v>0.0086139000000000007</v>
      </c>
      <c r="S131" s="209"/>
      <c r="T131" s="211">
        <f>SUM(T132:T146)</f>
        <v>19.99803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2" t="s">
        <v>80</v>
      </c>
      <c r="AT131" s="213" t="s">
        <v>72</v>
      </c>
      <c r="AU131" s="213" t="s">
        <v>80</v>
      </c>
      <c r="AY131" s="212" t="s">
        <v>282</v>
      </c>
      <c r="BK131" s="214">
        <f>SUM(BK132:BK146)</f>
        <v>18019.629999999997</v>
      </c>
    </row>
    <row r="132" s="2" customFormat="1" ht="21.75" customHeight="1">
      <c r="A132" s="29"/>
      <c r="B132" s="30"/>
      <c r="C132" s="217" t="s">
        <v>80</v>
      </c>
      <c r="D132" s="217" t="s">
        <v>284</v>
      </c>
      <c r="E132" s="218" t="s">
        <v>285</v>
      </c>
      <c r="F132" s="219" t="s">
        <v>286</v>
      </c>
      <c r="G132" s="220" t="s">
        <v>287</v>
      </c>
      <c r="H132" s="221">
        <v>29.25</v>
      </c>
      <c r="I132" s="222">
        <v>34.600000000000001</v>
      </c>
      <c r="J132" s="222">
        <f>ROUND(I132*H132,2)</f>
        <v>1012.05</v>
      </c>
      <c r="K132" s="223"/>
      <c r="L132" s="35"/>
      <c r="M132" s="224" t="s">
        <v>1</v>
      </c>
      <c r="N132" s="225" t="s">
        <v>38</v>
      </c>
      <c r="O132" s="226">
        <v>0.070000000000000007</v>
      </c>
      <c r="P132" s="226">
        <f>O132*H132</f>
        <v>2.0475000000000003</v>
      </c>
      <c r="Q132" s="226">
        <v>0</v>
      </c>
      <c r="R132" s="226">
        <f>Q132*H132</f>
        <v>0</v>
      </c>
      <c r="S132" s="226">
        <v>0.17000000000000001</v>
      </c>
      <c r="T132" s="227">
        <f>S132*H132</f>
        <v>4.9725000000000001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82</v>
      </c>
      <c r="AY132" s="14" t="s">
        <v>282</v>
      </c>
      <c r="BE132" s="229">
        <f>IF(N132="základní",J132,0)</f>
        <v>1012.05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1012.05</v>
      </c>
      <c r="BL132" s="14" t="s">
        <v>288</v>
      </c>
      <c r="BM132" s="228" t="s">
        <v>289</v>
      </c>
    </row>
    <row r="133" s="2" customFormat="1" ht="21.75" customHeight="1">
      <c r="A133" s="29"/>
      <c r="B133" s="30"/>
      <c r="C133" s="217" t="s">
        <v>82</v>
      </c>
      <c r="D133" s="217" t="s">
        <v>284</v>
      </c>
      <c r="E133" s="218" t="s">
        <v>290</v>
      </c>
      <c r="F133" s="219" t="s">
        <v>291</v>
      </c>
      <c r="G133" s="220" t="s">
        <v>287</v>
      </c>
      <c r="H133" s="221">
        <v>17.699999999999999</v>
      </c>
      <c r="I133" s="222">
        <v>50.299999999999997</v>
      </c>
      <c r="J133" s="222">
        <f>ROUND(I133*H133,2)</f>
        <v>890.30999999999995</v>
      </c>
      <c r="K133" s="223"/>
      <c r="L133" s="35"/>
      <c r="M133" s="224" t="s">
        <v>1</v>
      </c>
      <c r="N133" s="225" t="s">
        <v>38</v>
      </c>
      <c r="O133" s="226">
        <v>0.10199999999999999</v>
      </c>
      <c r="P133" s="226">
        <f>O133*H133</f>
        <v>1.8053999999999999</v>
      </c>
      <c r="Q133" s="226">
        <v>0</v>
      </c>
      <c r="R133" s="226">
        <f>Q133*H133</f>
        <v>0</v>
      </c>
      <c r="S133" s="226">
        <v>0.28999999999999998</v>
      </c>
      <c r="T133" s="227">
        <f>S133*H133</f>
        <v>5.1329999999999991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890.30999999999995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890.30999999999995</v>
      </c>
      <c r="BL133" s="14" t="s">
        <v>288</v>
      </c>
      <c r="BM133" s="228" t="s">
        <v>292</v>
      </c>
    </row>
    <row r="134" s="2" customFormat="1" ht="21.75" customHeight="1">
      <c r="A134" s="29"/>
      <c r="B134" s="30"/>
      <c r="C134" s="217" t="s">
        <v>155</v>
      </c>
      <c r="D134" s="217" t="s">
        <v>284</v>
      </c>
      <c r="E134" s="218" t="s">
        <v>296</v>
      </c>
      <c r="F134" s="219" t="s">
        <v>297</v>
      </c>
      <c r="G134" s="220" t="s">
        <v>287</v>
      </c>
      <c r="H134" s="221">
        <v>1.77</v>
      </c>
      <c r="I134" s="222">
        <v>41.200000000000003</v>
      </c>
      <c r="J134" s="222">
        <f>ROUND(I134*H134,2)</f>
        <v>72.920000000000002</v>
      </c>
      <c r="K134" s="223"/>
      <c r="L134" s="35"/>
      <c r="M134" s="224" t="s">
        <v>1</v>
      </c>
      <c r="N134" s="225" t="s">
        <v>38</v>
      </c>
      <c r="O134" s="226">
        <v>0.080000000000000002</v>
      </c>
      <c r="P134" s="226">
        <f>O134*H134</f>
        <v>0.1416</v>
      </c>
      <c r="Q134" s="226">
        <v>0</v>
      </c>
      <c r="R134" s="226">
        <f>Q134*H134</f>
        <v>0</v>
      </c>
      <c r="S134" s="226">
        <v>0.098000000000000004</v>
      </c>
      <c r="T134" s="227">
        <f>S134*H134</f>
        <v>0.17346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72.920000000000002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72.920000000000002</v>
      </c>
      <c r="BL134" s="14" t="s">
        <v>288</v>
      </c>
      <c r="BM134" s="228" t="s">
        <v>298</v>
      </c>
    </row>
    <row r="135" s="2" customFormat="1" ht="21.75" customHeight="1">
      <c r="A135" s="29"/>
      <c r="B135" s="30"/>
      <c r="C135" s="217" t="s">
        <v>288</v>
      </c>
      <c r="D135" s="217" t="s">
        <v>284</v>
      </c>
      <c r="E135" s="218" t="s">
        <v>304</v>
      </c>
      <c r="F135" s="219" t="s">
        <v>305</v>
      </c>
      <c r="G135" s="220" t="s">
        <v>287</v>
      </c>
      <c r="H135" s="221">
        <v>1.77</v>
      </c>
      <c r="I135" s="222">
        <v>97.799999999999997</v>
      </c>
      <c r="J135" s="222">
        <f>ROUND(I135*H135,2)</f>
        <v>173.11000000000001</v>
      </c>
      <c r="K135" s="223"/>
      <c r="L135" s="35"/>
      <c r="M135" s="224" t="s">
        <v>1</v>
      </c>
      <c r="N135" s="225" t="s">
        <v>38</v>
      </c>
      <c r="O135" s="226">
        <v>0.182</v>
      </c>
      <c r="P135" s="226">
        <f>O135*H135</f>
        <v>0.32213999999999998</v>
      </c>
      <c r="Q135" s="226">
        <v>0</v>
      </c>
      <c r="R135" s="226">
        <f>Q135*H135</f>
        <v>0</v>
      </c>
      <c r="S135" s="226">
        <v>0.316</v>
      </c>
      <c r="T135" s="227">
        <f>S135*H135</f>
        <v>0.55932000000000004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173.11000000000001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173.11000000000001</v>
      </c>
      <c r="BL135" s="14" t="s">
        <v>288</v>
      </c>
      <c r="BM135" s="228" t="s">
        <v>306</v>
      </c>
    </row>
    <row r="136" s="2" customFormat="1" ht="21.75" customHeight="1">
      <c r="A136" s="29"/>
      <c r="B136" s="30"/>
      <c r="C136" s="217" t="s">
        <v>299</v>
      </c>
      <c r="D136" s="217" t="s">
        <v>284</v>
      </c>
      <c r="E136" s="218" t="s">
        <v>312</v>
      </c>
      <c r="F136" s="219" t="s">
        <v>313</v>
      </c>
      <c r="G136" s="220" t="s">
        <v>287</v>
      </c>
      <c r="H136" s="221">
        <v>15.93</v>
      </c>
      <c r="I136" s="222">
        <v>128</v>
      </c>
      <c r="J136" s="222">
        <f>ROUND(I136*H136,2)</f>
        <v>2039.04</v>
      </c>
      <c r="K136" s="223"/>
      <c r="L136" s="35"/>
      <c r="M136" s="224" t="s">
        <v>1</v>
      </c>
      <c r="N136" s="225" t="s">
        <v>38</v>
      </c>
      <c r="O136" s="226">
        <v>0.021000000000000001</v>
      </c>
      <c r="P136" s="226">
        <f>O136*H136</f>
        <v>0.33452999999999999</v>
      </c>
      <c r="Q136" s="226">
        <v>0.00024000000000000001</v>
      </c>
      <c r="R136" s="226">
        <f>Q136*H136</f>
        <v>0.0038232000000000001</v>
      </c>
      <c r="S136" s="226">
        <v>0.46000000000000002</v>
      </c>
      <c r="T136" s="227">
        <f>S136*H136</f>
        <v>7.3277999999999999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2039.04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2039.04</v>
      </c>
      <c r="BL136" s="14" t="s">
        <v>288</v>
      </c>
      <c r="BM136" s="228" t="s">
        <v>314</v>
      </c>
    </row>
    <row r="137" s="2" customFormat="1" ht="21.75" customHeight="1">
      <c r="A137" s="29"/>
      <c r="B137" s="30"/>
      <c r="C137" s="217" t="s">
        <v>303</v>
      </c>
      <c r="D137" s="217" t="s">
        <v>284</v>
      </c>
      <c r="E137" s="218" t="s">
        <v>316</v>
      </c>
      <c r="F137" s="219" t="s">
        <v>317</v>
      </c>
      <c r="G137" s="220" t="s">
        <v>287</v>
      </c>
      <c r="H137" s="221">
        <v>15.93</v>
      </c>
      <c r="I137" s="222">
        <v>70</v>
      </c>
      <c r="J137" s="222">
        <f>ROUND(I137*H137,2)</f>
        <v>1115.0999999999999</v>
      </c>
      <c r="K137" s="223"/>
      <c r="L137" s="35"/>
      <c r="M137" s="224" t="s">
        <v>1</v>
      </c>
      <c r="N137" s="225" t="s">
        <v>38</v>
      </c>
      <c r="O137" s="226">
        <v>0.012999999999999999</v>
      </c>
      <c r="P137" s="226">
        <f>O137*H137</f>
        <v>0.20709</v>
      </c>
      <c r="Q137" s="226">
        <v>9.0000000000000006E-05</v>
      </c>
      <c r="R137" s="226">
        <f>Q137*H137</f>
        <v>0.0014337</v>
      </c>
      <c r="S137" s="226">
        <v>0.11500000000000001</v>
      </c>
      <c r="T137" s="227">
        <f>S137*H137</f>
        <v>1.83195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1115.0999999999999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1115.0999999999999</v>
      </c>
      <c r="BL137" s="14" t="s">
        <v>288</v>
      </c>
      <c r="BM137" s="228" t="s">
        <v>318</v>
      </c>
    </row>
    <row r="138" s="2" customFormat="1" ht="21.75" customHeight="1">
      <c r="A138" s="29"/>
      <c r="B138" s="30"/>
      <c r="C138" s="217" t="s">
        <v>307</v>
      </c>
      <c r="D138" s="217" t="s">
        <v>284</v>
      </c>
      <c r="E138" s="218" t="s">
        <v>407</v>
      </c>
      <c r="F138" s="219" t="s">
        <v>408</v>
      </c>
      <c r="G138" s="220" t="s">
        <v>356</v>
      </c>
      <c r="H138" s="221">
        <v>7.3499999999999996</v>
      </c>
      <c r="I138" s="222">
        <v>45.5</v>
      </c>
      <c r="J138" s="222">
        <f>ROUND(I138*H138,2)</f>
        <v>334.43000000000001</v>
      </c>
      <c r="K138" s="223"/>
      <c r="L138" s="35"/>
      <c r="M138" s="224" t="s">
        <v>1</v>
      </c>
      <c r="N138" s="225" t="s">
        <v>38</v>
      </c>
      <c r="O138" s="226">
        <v>0.071999999999999995</v>
      </c>
      <c r="P138" s="226">
        <f>O138*H138</f>
        <v>0.52919999999999989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334.43000000000001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334.43000000000001</v>
      </c>
      <c r="BL138" s="14" t="s">
        <v>288</v>
      </c>
      <c r="BM138" s="228" t="s">
        <v>409</v>
      </c>
    </row>
    <row r="139" s="2" customFormat="1" ht="16.5" customHeight="1">
      <c r="A139" s="29"/>
      <c r="B139" s="30"/>
      <c r="C139" s="230" t="s">
        <v>311</v>
      </c>
      <c r="D139" s="230" t="s">
        <v>378</v>
      </c>
      <c r="E139" s="231" t="s">
        <v>436</v>
      </c>
      <c r="F139" s="232" t="s">
        <v>437</v>
      </c>
      <c r="G139" s="233" t="s">
        <v>429</v>
      </c>
      <c r="H139" s="234">
        <v>7.9649999999999999</v>
      </c>
      <c r="I139" s="235">
        <v>220</v>
      </c>
      <c r="J139" s="235">
        <f>ROUND(I139*H139,2)</f>
        <v>1752.3</v>
      </c>
      <c r="K139" s="236"/>
      <c r="L139" s="237"/>
      <c r="M139" s="238" t="s">
        <v>1</v>
      </c>
      <c r="N139" s="239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311</v>
      </c>
      <c r="AT139" s="228" t="s">
        <v>378</v>
      </c>
      <c r="AU139" s="228" t="s">
        <v>82</v>
      </c>
      <c r="AY139" s="14" t="s">
        <v>282</v>
      </c>
      <c r="BE139" s="229">
        <f>IF(N139="základní",J139,0)</f>
        <v>1752.3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1752.3</v>
      </c>
      <c r="BL139" s="14" t="s">
        <v>288</v>
      </c>
      <c r="BM139" s="228" t="s">
        <v>438</v>
      </c>
    </row>
    <row r="140" s="2" customFormat="1" ht="33" customHeight="1">
      <c r="A140" s="29"/>
      <c r="B140" s="30"/>
      <c r="C140" s="217" t="s">
        <v>315</v>
      </c>
      <c r="D140" s="217" t="s">
        <v>284</v>
      </c>
      <c r="E140" s="218" t="s">
        <v>440</v>
      </c>
      <c r="F140" s="219" t="s">
        <v>441</v>
      </c>
      <c r="G140" s="220" t="s">
        <v>356</v>
      </c>
      <c r="H140" s="221">
        <v>7.3499999999999996</v>
      </c>
      <c r="I140" s="222">
        <v>256</v>
      </c>
      <c r="J140" s="222">
        <f>ROUND(I140*H140,2)</f>
        <v>1881.5999999999999</v>
      </c>
      <c r="K140" s="223"/>
      <c r="L140" s="35"/>
      <c r="M140" s="224" t="s">
        <v>1</v>
      </c>
      <c r="N140" s="225" t="s">
        <v>38</v>
      </c>
      <c r="O140" s="226">
        <v>0.086999999999999994</v>
      </c>
      <c r="P140" s="226">
        <f>O140*H140</f>
        <v>0.63944999999999996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1881.5999999999999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1881.5999999999999</v>
      </c>
      <c r="BL140" s="14" t="s">
        <v>288</v>
      </c>
      <c r="BM140" s="228" t="s">
        <v>442</v>
      </c>
    </row>
    <row r="141" s="2" customFormat="1" ht="33" customHeight="1">
      <c r="A141" s="29"/>
      <c r="B141" s="30"/>
      <c r="C141" s="217" t="s">
        <v>319</v>
      </c>
      <c r="D141" s="217" t="s">
        <v>284</v>
      </c>
      <c r="E141" s="218" t="s">
        <v>444</v>
      </c>
      <c r="F141" s="219" t="s">
        <v>445</v>
      </c>
      <c r="G141" s="220" t="s">
        <v>356</v>
      </c>
      <c r="H141" s="221">
        <v>73.5</v>
      </c>
      <c r="I141" s="222">
        <v>19.399999999999999</v>
      </c>
      <c r="J141" s="222">
        <f>ROUND(I141*H141,2)</f>
        <v>1425.9000000000001</v>
      </c>
      <c r="K141" s="223"/>
      <c r="L141" s="35"/>
      <c r="M141" s="224" t="s">
        <v>1</v>
      </c>
      <c r="N141" s="225" t="s">
        <v>38</v>
      </c>
      <c r="O141" s="226">
        <v>0.0050000000000000001</v>
      </c>
      <c r="P141" s="226">
        <f>O141*H141</f>
        <v>0.36749999999999999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1425.9000000000001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1425.9000000000001</v>
      </c>
      <c r="BL141" s="14" t="s">
        <v>288</v>
      </c>
      <c r="BM141" s="228" t="s">
        <v>446</v>
      </c>
    </row>
    <row r="142" s="2" customFormat="1" ht="33" customHeight="1">
      <c r="A142" s="29"/>
      <c r="B142" s="30"/>
      <c r="C142" s="217" t="s">
        <v>324</v>
      </c>
      <c r="D142" s="217" t="s">
        <v>284</v>
      </c>
      <c r="E142" s="218" t="s">
        <v>464</v>
      </c>
      <c r="F142" s="219" t="s">
        <v>465</v>
      </c>
      <c r="G142" s="220" t="s">
        <v>429</v>
      </c>
      <c r="H142" s="221">
        <v>12.494999999999999</v>
      </c>
      <c r="I142" s="222">
        <v>253</v>
      </c>
      <c r="J142" s="222">
        <f>ROUND(I142*H142,2)</f>
        <v>3161.2399999999998</v>
      </c>
      <c r="K142" s="223"/>
      <c r="L142" s="35"/>
      <c r="M142" s="224" t="s">
        <v>1</v>
      </c>
      <c r="N142" s="225" t="s">
        <v>38</v>
      </c>
      <c r="O142" s="226">
        <v>0</v>
      </c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3161.2399999999998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3161.2399999999998</v>
      </c>
      <c r="BL142" s="14" t="s">
        <v>288</v>
      </c>
      <c r="BM142" s="228" t="s">
        <v>466</v>
      </c>
    </row>
    <row r="143" s="2" customFormat="1" ht="21.75" customHeight="1">
      <c r="A143" s="29"/>
      <c r="B143" s="30"/>
      <c r="C143" s="217" t="s">
        <v>329</v>
      </c>
      <c r="D143" s="217" t="s">
        <v>284</v>
      </c>
      <c r="E143" s="218" t="s">
        <v>468</v>
      </c>
      <c r="F143" s="219" t="s">
        <v>469</v>
      </c>
      <c r="G143" s="220" t="s">
        <v>287</v>
      </c>
      <c r="H143" s="221">
        <v>146.02000000000001</v>
      </c>
      <c r="I143" s="222">
        <v>13.699999999999999</v>
      </c>
      <c r="J143" s="222">
        <f>ROUND(I143*H143,2)</f>
        <v>2000.47</v>
      </c>
      <c r="K143" s="223"/>
      <c r="L143" s="35"/>
      <c r="M143" s="224" t="s">
        <v>1</v>
      </c>
      <c r="N143" s="225" t="s">
        <v>38</v>
      </c>
      <c r="O143" s="226">
        <v>0.019</v>
      </c>
      <c r="P143" s="226">
        <f>O143*H143</f>
        <v>2.7743800000000003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2000.47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2000.47</v>
      </c>
      <c r="BL143" s="14" t="s">
        <v>288</v>
      </c>
      <c r="BM143" s="228" t="s">
        <v>470</v>
      </c>
    </row>
    <row r="144" s="2" customFormat="1" ht="21.75" customHeight="1">
      <c r="A144" s="29"/>
      <c r="B144" s="30"/>
      <c r="C144" s="217" t="s">
        <v>334</v>
      </c>
      <c r="D144" s="217" t="s">
        <v>284</v>
      </c>
      <c r="E144" s="218" t="s">
        <v>472</v>
      </c>
      <c r="F144" s="219" t="s">
        <v>473</v>
      </c>
      <c r="G144" s="220" t="s">
        <v>287</v>
      </c>
      <c r="H144" s="221">
        <v>47.399999999999999</v>
      </c>
      <c r="I144" s="222">
        <v>21.800000000000001</v>
      </c>
      <c r="J144" s="222">
        <f>ROUND(I144*H144,2)</f>
        <v>1033.3199999999999</v>
      </c>
      <c r="K144" s="223"/>
      <c r="L144" s="35"/>
      <c r="M144" s="224" t="s">
        <v>1</v>
      </c>
      <c r="N144" s="225" t="s">
        <v>38</v>
      </c>
      <c r="O144" s="226">
        <v>0.025000000000000001</v>
      </c>
      <c r="P144" s="226">
        <f>O144*H144</f>
        <v>1.1850000000000001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1033.3199999999999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1033.3199999999999</v>
      </c>
      <c r="BL144" s="14" t="s">
        <v>288</v>
      </c>
      <c r="BM144" s="228" t="s">
        <v>474</v>
      </c>
    </row>
    <row r="145" s="2" customFormat="1" ht="21.75" customHeight="1">
      <c r="A145" s="29"/>
      <c r="B145" s="30"/>
      <c r="C145" s="217" t="s">
        <v>338</v>
      </c>
      <c r="D145" s="217" t="s">
        <v>284</v>
      </c>
      <c r="E145" s="218" t="s">
        <v>480</v>
      </c>
      <c r="F145" s="219" t="s">
        <v>481</v>
      </c>
      <c r="G145" s="220" t="s">
        <v>287</v>
      </c>
      <c r="H145" s="221">
        <v>134.25999999999999</v>
      </c>
      <c r="I145" s="222">
        <v>5.7999999999999998</v>
      </c>
      <c r="J145" s="222">
        <f>ROUND(I145*H145,2)</f>
        <v>778.71000000000004</v>
      </c>
      <c r="K145" s="223"/>
      <c r="L145" s="35"/>
      <c r="M145" s="224" t="s">
        <v>1</v>
      </c>
      <c r="N145" s="225" t="s">
        <v>38</v>
      </c>
      <c r="O145" s="226">
        <v>0.0070000000000000001</v>
      </c>
      <c r="P145" s="226">
        <f>O145*H145</f>
        <v>0.93981999999999999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778.71000000000004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778.71000000000004</v>
      </c>
      <c r="BL145" s="14" t="s">
        <v>288</v>
      </c>
      <c r="BM145" s="228" t="s">
        <v>482</v>
      </c>
    </row>
    <row r="146" s="2" customFormat="1" ht="16.5" customHeight="1">
      <c r="A146" s="29"/>
      <c r="B146" s="30"/>
      <c r="C146" s="230" t="s">
        <v>8</v>
      </c>
      <c r="D146" s="230" t="s">
        <v>378</v>
      </c>
      <c r="E146" s="231" t="s">
        <v>484</v>
      </c>
      <c r="F146" s="232" t="s">
        <v>485</v>
      </c>
      <c r="G146" s="233" t="s">
        <v>486</v>
      </c>
      <c r="H146" s="234">
        <v>3.3570000000000002</v>
      </c>
      <c r="I146" s="235">
        <v>104</v>
      </c>
      <c r="J146" s="235">
        <f>ROUND(I146*H146,2)</f>
        <v>349.13</v>
      </c>
      <c r="K146" s="236"/>
      <c r="L146" s="237"/>
      <c r="M146" s="238" t="s">
        <v>1</v>
      </c>
      <c r="N146" s="239" t="s">
        <v>38</v>
      </c>
      <c r="O146" s="226">
        <v>0</v>
      </c>
      <c r="P146" s="226">
        <f>O146*H146</f>
        <v>0</v>
      </c>
      <c r="Q146" s="226">
        <v>0.001</v>
      </c>
      <c r="R146" s="226">
        <f>Q146*H146</f>
        <v>0.0033570000000000002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311</v>
      </c>
      <c r="AT146" s="228" t="s">
        <v>378</v>
      </c>
      <c r="AU146" s="228" t="s">
        <v>82</v>
      </c>
      <c r="AY146" s="14" t="s">
        <v>282</v>
      </c>
      <c r="BE146" s="229">
        <f>IF(N146="základní",J146,0)</f>
        <v>349.13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349.13</v>
      </c>
      <c r="BL146" s="14" t="s">
        <v>288</v>
      </c>
      <c r="BM146" s="228" t="s">
        <v>487</v>
      </c>
    </row>
    <row r="147" s="12" customFormat="1" ht="22.8" customHeight="1">
      <c r="A147" s="12"/>
      <c r="B147" s="202"/>
      <c r="C147" s="203"/>
      <c r="D147" s="204" t="s">
        <v>72</v>
      </c>
      <c r="E147" s="215" t="s">
        <v>299</v>
      </c>
      <c r="F147" s="215" t="s">
        <v>552</v>
      </c>
      <c r="G147" s="203"/>
      <c r="H147" s="203"/>
      <c r="I147" s="203"/>
      <c r="J147" s="216">
        <f>BK147</f>
        <v>28015.5</v>
      </c>
      <c r="K147" s="203"/>
      <c r="L147" s="207"/>
      <c r="M147" s="208"/>
      <c r="N147" s="209"/>
      <c r="O147" s="209"/>
      <c r="P147" s="210">
        <f>SUM(P148:P156)</f>
        <v>7.2688500000000005</v>
      </c>
      <c r="Q147" s="209"/>
      <c r="R147" s="210">
        <f>SUM(R148:R156)</f>
        <v>9.1169849999999997</v>
      </c>
      <c r="S147" s="209"/>
      <c r="T147" s="211">
        <f>SUM(T148:T156)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2" t="s">
        <v>80</v>
      </c>
      <c r="AT147" s="213" t="s">
        <v>72</v>
      </c>
      <c r="AU147" s="213" t="s">
        <v>80</v>
      </c>
      <c r="AY147" s="212" t="s">
        <v>282</v>
      </c>
      <c r="BK147" s="214">
        <f>SUM(BK148:BK156)</f>
        <v>28015.5</v>
      </c>
    </row>
    <row r="148" s="2" customFormat="1" ht="16.5" customHeight="1">
      <c r="A148" s="29"/>
      <c r="B148" s="30"/>
      <c r="C148" s="217" t="s">
        <v>345</v>
      </c>
      <c r="D148" s="217" t="s">
        <v>284</v>
      </c>
      <c r="E148" s="218" t="s">
        <v>554</v>
      </c>
      <c r="F148" s="219" t="s">
        <v>555</v>
      </c>
      <c r="G148" s="220" t="s">
        <v>287</v>
      </c>
      <c r="H148" s="221">
        <v>17.699999999999999</v>
      </c>
      <c r="I148" s="222">
        <v>56.5</v>
      </c>
      <c r="J148" s="222">
        <f>ROUND(I148*H148,2)</f>
        <v>1000.05</v>
      </c>
      <c r="K148" s="223"/>
      <c r="L148" s="35"/>
      <c r="M148" s="224" t="s">
        <v>1</v>
      </c>
      <c r="N148" s="225" t="s">
        <v>38</v>
      </c>
      <c r="O148" s="226">
        <v>0.021000000000000001</v>
      </c>
      <c r="P148" s="226">
        <f>O148*H148</f>
        <v>0.37170000000000003</v>
      </c>
      <c r="Q148" s="226">
        <v>0.11500000000000001</v>
      </c>
      <c r="R148" s="226">
        <f>Q148*H148</f>
        <v>2.0354999999999999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1000.05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1000.05</v>
      </c>
      <c r="BL148" s="14" t="s">
        <v>288</v>
      </c>
      <c r="BM148" s="228" t="s">
        <v>556</v>
      </c>
    </row>
    <row r="149" s="2" customFormat="1" ht="16.5" customHeight="1">
      <c r="A149" s="29"/>
      <c r="B149" s="30"/>
      <c r="C149" s="217" t="s">
        <v>349</v>
      </c>
      <c r="D149" s="217" t="s">
        <v>284</v>
      </c>
      <c r="E149" s="218" t="s">
        <v>788</v>
      </c>
      <c r="F149" s="219" t="s">
        <v>789</v>
      </c>
      <c r="G149" s="220" t="s">
        <v>287</v>
      </c>
      <c r="H149" s="221">
        <v>11.550000000000001</v>
      </c>
      <c r="I149" s="222">
        <v>112</v>
      </c>
      <c r="J149" s="222">
        <f>ROUND(I149*H149,2)</f>
        <v>1293.5999999999999</v>
      </c>
      <c r="K149" s="223"/>
      <c r="L149" s="35"/>
      <c r="M149" s="224" t="s">
        <v>1</v>
      </c>
      <c r="N149" s="225" t="s">
        <v>38</v>
      </c>
      <c r="O149" s="226">
        <v>0.023</v>
      </c>
      <c r="P149" s="226">
        <f>O149*H149</f>
        <v>0.26565</v>
      </c>
      <c r="Q149" s="226">
        <v>0.23000000000000001</v>
      </c>
      <c r="R149" s="226">
        <f>Q149*H149</f>
        <v>2.6565000000000003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1293.5999999999999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1293.5999999999999</v>
      </c>
      <c r="BL149" s="14" t="s">
        <v>288</v>
      </c>
      <c r="BM149" s="228" t="s">
        <v>2513</v>
      </c>
    </row>
    <row r="150" s="2" customFormat="1" ht="16.5" customHeight="1">
      <c r="A150" s="29"/>
      <c r="B150" s="30"/>
      <c r="C150" s="217" t="s">
        <v>353</v>
      </c>
      <c r="D150" s="217" t="s">
        <v>284</v>
      </c>
      <c r="E150" s="218" t="s">
        <v>566</v>
      </c>
      <c r="F150" s="219" t="s">
        <v>567</v>
      </c>
      <c r="G150" s="220" t="s">
        <v>287</v>
      </c>
      <c r="H150" s="221">
        <v>17.699999999999999</v>
      </c>
      <c r="I150" s="222">
        <v>41</v>
      </c>
      <c r="J150" s="222">
        <f>ROUND(I150*H150,2)</f>
        <v>725.70000000000005</v>
      </c>
      <c r="K150" s="223"/>
      <c r="L150" s="35"/>
      <c r="M150" s="224" t="s">
        <v>1</v>
      </c>
      <c r="N150" s="225" t="s">
        <v>38</v>
      </c>
      <c r="O150" s="226">
        <v>0.021000000000000001</v>
      </c>
      <c r="P150" s="226">
        <f>O150*H150</f>
        <v>0.37170000000000003</v>
      </c>
      <c r="Q150" s="226">
        <v>0.108</v>
      </c>
      <c r="R150" s="226">
        <f>Q150*H150</f>
        <v>1.9116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725.70000000000005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725.70000000000005</v>
      </c>
      <c r="BL150" s="14" t="s">
        <v>288</v>
      </c>
      <c r="BM150" s="228" t="s">
        <v>568</v>
      </c>
    </row>
    <row r="151" s="2" customFormat="1" ht="16.5" customHeight="1">
      <c r="A151" s="29"/>
      <c r="B151" s="30"/>
      <c r="C151" s="217" t="s">
        <v>358</v>
      </c>
      <c r="D151" s="217" t="s">
        <v>284</v>
      </c>
      <c r="E151" s="218" t="s">
        <v>791</v>
      </c>
      <c r="F151" s="219" t="s">
        <v>792</v>
      </c>
      <c r="G151" s="220" t="s">
        <v>287</v>
      </c>
      <c r="H151" s="221">
        <v>11.550000000000001</v>
      </c>
      <c r="I151" s="222">
        <v>67.599999999999994</v>
      </c>
      <c r="J151" s="222">
        <f>ROUND(I151*H151,2)</f>
        <v>780.77999999999997</v>
      </c>
      <c r="K151" s="223"/>
      <c r="L151" s="35"/>
      <c r="M151" s="224" t="s">
        <v>1</v>
      </c>
      <c r="N151" s="225" t="s">
        <v>38</v>
      </c>
      <c r="O151" s="226">
        <v>0.024</v>
      </c>
      <c r="P151" s="226">
        <f>O151*H151</f>
        <v>0.2772</v>
      </c>
      <c r="Q151" s="226">
        <v>0.216</v>
      </c>
      <c r="R151" s="226">
        <f>Q151*H151</f>
        <v>2.4948000000000001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780.77999999999997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780.77999999999997</v>
      </c>
      <c r="BL151" s="14" t="s">
        <v>288</v>
      </c>
      <c r="BM151" s="228" t="s">
        <v>2515</v>
      </c>
    </row>
    <row r="152" s="2" customFormat="1" ht="21.75" customHeight="1">
      <c r="A152" s="29"/>
      <c r="B152" s="30"/>
      <c r="C152" s="217" t="s">
        <v>362</v>
      </c>
      <c r="D152" s="217" t="s">
        <v>284</v>
      </c>
      <c r="E152" s="218" t="s">
        <v>570</v>
      </c>
      <c r="F152" s="219" t="s">
        <v>571</v>
      </c>
      <c r="G152" s="220" t="s">
        <v>287</v>
      </c>
      <c r="H152" s="221">
        <v>17.699999999999999</v>
      </c>
      <c r="I152" s="222">
        <v>722</v>
      </c>
      <c r="J152" s="222">
        <f>ROUND(I152*H152,2)</f>
        <v>12779.4</v>
      </c>
      <c r="K152" s="223"/>
      <c r="L152" s="35"/>
      <c r="M152" s="224" t="s">
        <v>1</v>
      </c>
      <c r="N152" s="225" t="s">
        <v>38</v>
      </c>
      <c r="O152" s="226">
        <v>0.186</v>
      </c>
      <c r="P152" s="226">
        <f>O152*H152</f>
        <v>3.2921999999999998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12779.4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12779.4</v>
      </c>
      <c r="BL152" s="14" t="s">
        <v>288</v>
      </c>
      <c r="BM152" s="228" t="s">
        <v>572</v>
      </c>
    </row>
    <row r="153" s="2" customFormat="1" ht="21.75" customHeight="1">
      <c r="A153" s="29"/>
      <c r="B153" s="30"/>
      <c r="C153" s="217" t="s">
        <v>7</v>
      </c>
      <c r="D153" s="217" t="s">
        <v>284</v>
      </c>
      <c r="E153" s="218" t="s">
        <v>578</v>
      </c>
      <c r="F153" s="219" t="s">
        <v>579</v>
      </c>
      <c r="G153" s="220" t="s">
        <v>287</v>
      </c>
      <c r="H153" s="221">
        <v>17.699999999999999</v>
      </c>
      <c r="I153" s="222">
        <v>18.800000000000001</v>
      </c>
      <c r="J153" s="222">
        <f>ROUND(I153*H153,2)</f>
        <v>332.75999999999999</v>
      </c>
      <c r="K153" s="223"/>
      <c r="L153" s="35"/>
      <c r="M153" s="224" t="s">
        <v>1</v>
      </c>
      <c r="N153" s="225" t="s">
        <v>38</v>
      </c>
      <c r="O153" s="226">
        <v>0.0080000000000000002</v>
      </c>
      <c r="P153" s="226">
        <f>O153*H153</f>
        <v>0.1416</v>
      </c>
      <c r="Q153" s="226">
        <v>0.00034000000000000002</v>
      </c>
      <c r="R153" s="226">
        <f>Q153*H153</f>
        <v>0.0060179999999999999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332.75999999999999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332.75999999999999</v>
      </c>
      <c r="BL153" s="14" t="s">
        <v>288</v>
      </c>
      <c r="BM153" s="228" t="s">
        <v>580</v>
      </c>
    </row>
    <row r="154" s="2" customFormat="1" ht="21.75" customHeight="1">
      <c r="A154" s="29"/>
      <c r="B154" s="30"/>
      <c r="C154" s="217" t="s">
        <v>369</v>
      </c>
      <c r="D154" s="217" t="s">
        <v>284</v>
      </c>
      <c r="E154" s="218" t="s">
        <v>582</v>
      </c>
      <c r="F154" s="219" t="s">
        <v>583</v>
      </c>
      <c r="G154" s="220" t="s">
        <v>287</v>
      </c>
      <c r="H154" s="221">
        <v>17.699999999999999</v>
      </c>
      <c r="I154" s="222">
        <v>15.300000000000001</v>
      </c>
      <c r="J154" s="222">
        <f>ROUND(I154*H154,2)</f>
        <v>270.81</v>
      </c>
      <c r="K154" s="223"/>
      <c r="L154" s="35"/>
      <c r="M154" s="224" t="s">
        <v>1</v>
      </c>
      <c r="N154" s="225" t="s">
        <v>38</v>
      </c>
      <c r="O154" s="226">
        <v>0.002</v>
      </c>
      <c r="P154" s="226">
        <f>O154*H154</f>
        <v>0.035400000000000001</v>
      </c>
      <c r="Q154" s="226">
        <v>0.00071000000000000002</v>
      </c>
      <c r="R154" s="226">
        <f>Q154*H154</f>
        <v>0.012567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270.81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270.81</v>
      </c>
      <c r="BL154" s="14" t="s">
        <v>288</v>
      </c>
      <c r="BM154" s="228" t="s">
        <v>584</v>
      </c>
    </row>
    <row r="155" s="2" customFormat="1" ht="21.75" customHeight="1">
      <c r="A155" s="29"/>
      <c r="B155" s="30"/>
      <c r="C155" s="217" t="s">
        <v>373</v>
      </c>
      <c r="D155" s="217" t="s">
        <v>284</v>
      </c>
      <c r="E155" s="218" t="s">
        <v>590</v>
      </c>
      <c r="F155" s="219" t="s">
        <v>591</v>
      </c>
      <c r="G155" s="220" t="s">
        <v>287</v>
      </c>
      <c r="H155" s="221">
        <v>17.699999999999999</v>
      </c>
      <c r="I155" s="222">
        <v>294</v>
      </c>
      <c r="J155" s="222">
        <f>ROUND(I155*H155,2)</f>
        <v>5203.8000000000002</v>
      </c>
      <c r="K155" s="223"/>
      <c r="L155" s="35"/>
      <c r="M155" s="224" t="s">
        <v>1</v>
      </c>
      <c r="N155" s="225" t="s">
        <v>38</v>
      </c>
      <c r="O155" s="226">
        <v>0.070999999999999994</v>
      </c>
      <c r="P155" s="226">
        <f>O155*H155</f>
        <v>1.2566999999999999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5203.8000000000002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5203.8000000000002</v>
      </c>
      <c r="BL155" s="14" t="s">
        <v>288</v>
      </c>
      <c r="BM155" s="228" t="s">
        <v>592</v>
      </c>
    </row>
    <row r="156" s="2" customFormat="1" ht="33" customHeight="1">
      <c r="A156" s="29"/>
      <c r="B156" s="30"/>
      <c r="C156" s="217" t="s">
        <v>377</v>
      </c>
      <c r="D156" s="217" t="s">
        <v>284</v>
      </c>
      <c r="E156" s="218" t="s">
        <v>594</v>
      </c>
      <c r="F156" s="219" t="s">
        <v>595</v>
      </c>
      <c r="G156" s="220" t="s">
        <v>287</v>
      </c>
      <c r="H156" s="221">
        <v>17.699999999999999</v>
      </c>
      <c r="I156" s="222">
        <v>318</v>
      </c>
      <c r="J156" s="222">
        <f>ROUND(I156*H156,2)</f>
        <v>5628.6000000000004</v>
      </c>
      <c r="K156" s="223"/>
      <c r="L156" s="35"/>
      <c r="M156" s="224" t="s">
        <v>1</v>
      </c>
      <c r="N156" s="225" t="s">
        <v>38</v>
      </c>
      <c r="O156" s="226">
        <v>0.070999999999999994</v>
      </c>
      <c r="P156" s="226">
        <f>O156*H156</f>
        <v>1.2566999999999999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5628.6000000000004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5628.6000000000004</v>
      </c>
      <c r="BL156" s="14" t="s">
        <v>288</v>
      </c>
      <c r="BM156" s="228" t="s">
        <v>596</v>
      </c>
    </row>
    <row r="157" s="12" customFormat="1" ht="22.8" customHeight="1">
      <c r="A157" s="12"/>
      <c r="B157" s="202"/>
      <c r="C157" s="203"/>
      <c r="D157" s="204" t="s">
        <v>72</v>
      </c>
      <c r="E157" s="215" t="s">
        <v>721</v>
      </c>
      <c r="F157" s="215" t="s">
        <v>722</v>
      </c>
      <c r="G157" s="203"/>
      <c r="H157" s="203"/>
      <c r="I157" s="203"/>
      <c r="J157" s="216">
        <f>BK157</f>
        <v>7686.6299999999992</v>
      </c>
      <c r="K157" s="203"/>
      <c r="L157" s="207"/>
      <c r="M157" s="208"/>
      <c r="N157" s="209"/>
      <c r="O157" s="209"/>
      <c r="P157" s="210">
        <f>SUM(P158:P165)</f>
        <v>3.068171</v>
      </c>
      <c r="Q157" s="209"/>
      <c r="R157" s="210">
        <f>SUM(R158:R165)</f>
        <v>0</v>
      </c>
      <c r="S157" s="209"/>
      <c r="T157" s="211">
        <f>SUM(T158:T165)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2" t="s">
        <v>80</v>
      </c>
      <c r="AT157" s="213" t="s">
        <v>72</v>
      </c>
      <c r="AU157" s="213" t="s">
        <v>80</v>
      </c>
      <c r="AY157" s="212" t="s">
        <v>282</v>
      </c>
      <c r="BK157" s="214">
        <f>SUM(BK158:BK165)</f>
        <v>7686.6299999999992</v>
      </c>
    </row>
    <row r="158" s="2" customFormat="1" ht="21.75" customHeight="1">
      <c r="A158" s="29"/>
      <c r="B158" s="30"/>
      <c r="C158" s="217" t="s">
        <v>382</v>
      </c>
      <c r="D158" s="217" t="s">
        <v>284</v>
      </c>
      <c r="E158" s="218" t="s">
        <v>724</v>
      </c>
      <c r="F158" s="219" t="s">
        <v>725</v>
      </c>
      <c r="G158" s="220" t="s">
        <v>429</v>
      </c>
      <c r="H158" s="221">
        <v>29.384</v>
      </c>
      <c r="I158" s="222">
        <v>42.700000000000003</v>
      </c>
      <c r="J158" s="222">
        <f>ROUND(I158*H158,2)</f>
        <v>1254.7000000000001</v>
      </c>
      <c r="K158" s="223"/>
      <c r="L158" s="35"/>
      <c r="M158" s="224" t="s">
        <v>1</v>
      </c>
      <c r="N158" s="225" t="s">
        <v>38</v>
      </c>
      <c r="O158" s="226">
        <v>0.029999999999999999</v>
      </c>
      <c r="P158" s="226">
        <f>O158*H158</f>
        <v>0.88151999999999997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1254.7000000000001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1254.7000000000001</v>
      </c>
      <c r="BL158" s="14" t="s">
        <v>288</v>
      </c>
      <c r="BM158" s="228" t="s">
        <v>726</v>
      </c>
    </row>
    <row r="159" s="2" customFormat="1" ht="21.75" customHeight="1">
      <c r="A159" s="29"/>
      <c r="B159" s="30"/>
      <c r="C159" s="217" t="s">
        <v>386</v>
      </c>
      <c r="D159" s="217" t="s">
        <v>284</v>
      </c>
      <c r="E159" s="218" t="s">
        <v>728</v>
      </c>
      <c r="F159" s="219" t="s">
        <v>729</v>
      </c>
      <c r="G159" s="220" t="s">
        <v>429</v>
      </c>
      <c r="H159" s="221">
        <v>236.18799999999999</v>
      </c>
      <c r="I159" s="222">
        <v>9.6300000000000008</v>
      </c>
      <c r="J159" s="222">
        <f>ROUND(I159*H159,2)</f>
        <v>2274.4899999999998</v>
      </c>
      <c r="K159" s="223"/>
      <c r="L159" s="35"/>
      <c r="M159" s="224" t="s">
        <v>1</v>
      </c>
      <c r="N159" s="225" t="s">
        <v>38</v>
      </c>
      <c r="O159" s="226">
        <v>0.002</v>
      </c>
      <c r="P159" s="226">
        <f>O159*H159</f>
        <v>0.47237599999999996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2274.4899999999998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2274.4899999999998</v>
      </c>
      <c r="BL159" s="14" t="s">
        <v>288</v>
      </c>
      <c r="BM159" s="228" t="s">
        <v>730</v>
      </c>
    </row>
    <row r="160" s="2" customFormat="1" ht="21.75" customHeight="1">
      <c r="A160" s="29"/>
      <c r="B160" s="30"/>
      <c r="C160" s="217" t="s">
        <v>390</v>
      </c>
      <c r="D160" s="217" t="s">
        <v>284</v>
      </c>
      <c r="E160" s="218" t="s">
        <v>732</v>
      </c>
      <c r="F160" s="219" t="s">
        <v>733</v>
      </c>
      <c r="G160" s="220" t="s">
        <v>429</v>
      </c>
      <c r="H160" s="221">
        <v>1.6499999999999999</v>
      </c>
      <c r="I160" s="222">
        <v>48</v>
      </c>
      <c r="J160" s="222">
        <f>ROUND(I160*H160,2)</f>
        <v>79.200000000000003</v>
      </c>
      <c r="K160" s="223"/>
      <c r="L160" s="35"/>
      <c r="M160" s="224" t="s">
        <v>1</v>
      </c>
      <c r="N160" s="225" t="s">
        <v>38</v>
      </c>
      <c r="O160" s="226">
        <v>0.032000000000000001</v>
      </c>
      <c r="P160" s="226">
        <f>O160*H160</f>
        <v>0.0528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79.200000000000003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79.200000000000003</v>
      </c>
      <c r="BL160" s="14" t="s">
        <v>288</v>
      </c>
      <c r="BM160" s="228" t="s">
        <v>734</v>
      </c>
    </row>
    <row r="161" s="2" customFormat="1" ht="21.75" customHeight="1">
      <c r="A161" s="29"/>
      <c r="B161" s="30"/>
      <c r="C161" s="217" t="s">
        <v>394</v>
      </c>
      <c r="D161" s="217" t="s">
        <v>284</v>
      </c>
      <c r="E161" s="218" t="s">
        <v>736</v>
      </c>
      <c r="F161" s="219" t="s">
        <v>737</v>
      </c>
      <c r="G161" s="220" t="s">
        <v>429</v>
      </c>
      <c r="H161" s="221">
        <v>16.5</v>
      </c>
      <c r="I161" s="222">
        <v>12.300000000000001</v>
      </c>
      <c r="J161" s="222">
        <f>ROUND(I161*H161,2)</f>
        <v>202.94999999999999</v>
      </c>
      <c r="K161" s="223"/>
      <c r="L161" s="35"/>
      <c r="M161" s="224" t="s">
        <v>1</v>
      </c>
      <c r="N161" s="225" t="s">
        <v>38</v>
      </c>
      <c r="O161" s="226">
        <v>0.0030000000000000001</v>
      </c>
      <c r="P161" s="226">
        <f>O161*H161</f>
        <v>0.049500000000000002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202.94999999999999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202.94999999999999</v>
      </c>
      <c r="BL161" s="14" t="s">
        <v>288</v>
      </c>
      <c r="BM161" s="228" t="s">
        <v>738</v>
      </c>
    </row>
    <row r="162" s="2" customFormat="1" ht="21.75" customHeight="1">
      <c r="A162" s="29"/>
      <c r="B162" s="30"/>
      <c r="C162" s="217" t="s">
        <v>398</v>
      </c>
      <c r="D162" s="217" t="s">
        <v>284</v>
      </c>
      <c r="E162" s="218" t="s">
        <v>740</v>
      </c>
      <c r="F162" s="219" t="s">
        <v>741</v>
      </c>
      <c r="G162" s="220" t="s">
        <v>429</v>
      </c>
      <c r="H162" s="221">
        <v>9.7449999999999992</v>
      </c>
      <c r="I162" s="222">
        <v>165</v>
      </c>
      <c r="J162" s="222">
        <f>ROUND(I162*H162,2)</f>
        <v>1607.9300000000001</v>
      </c>
      <c r="K162" s="223"/>
      <c r="L162" s="35"/>
      <c r="M162" s="224" t="s">
        <v>1</v>
      </c>
      <c r="N162" s="225" t="s">
        <v>38</v>
      </c>
      <c r="O162" s="226">
        <v>0.159</v>
      </c>
      <c r="P162" s="226">
        <f>O162*H162</f>
        <v>1.5494549999999998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1607.9300000000001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1607.9300000000001</v>
      </c>
      <c r="BL162" s="14" t="s">
        <v>288</v>
      </c>
      <c r="BM162" s="228" t="s">
        <v>742</v>
      </c>
    </row>
    <row r="163" s="2" customFormat="1" ht="16.5" customHeight="1">
      <c r="A163" s="29"/>
      <c r="B163" s="30"/>
      <c r="C163" s="217" t="s">
        <v>402</v>
      </c>
      <c r="D163" s="217" t="s">
        <v>284</v>
      </c>
      <c r="E163" s="218" t="s">
        <v>744</v>
      </c>
      <c r="F163" s="219" t="s">
        <v>745</v>
      </c>
      <c r="G163" s="220" t="s">
        <v>429</v>
      </c>
      <c r="H163" s="221">
        <v>10.42</v>
      </c>
      <c r="I163" s="222">
        <v>11.1</v>
      </c>
      <c r="J163" s="222">
        <f>ROUND(I163*H163,2)</f>
        <v>115.66</v>
      </c>
      <c r="K163" s="223"/>
      <c r="L163" s="35"/>
      <c r="M163" s="224" t="s">
        <v>1</v>
      </c>
      <c r="N163" s="225" t="s">
        <v>38</v>
      </c>
      <c r="O163" s="226">
        <v>0.0060000000000000001</v>
      </c>
      <c r="P163" s="226">
        <f>O163*H163</f>
        <v>0.062520000000000006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115.66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115.66</v>
      </c>
      <c r="BL163" s="14" t="s">
        <v>288</v>
      </c>
      <c r="BM163" s="228" t="s">
        <v>746</v>
      </c>
    </row>
    <row r="164" s="2" customFormat="1" ht="44.25" customHeight="1">
      <c r="A164" s="29"/>
      <c r="B164" s="30"/>
      <c r="C164" s="217" t="s">
        <v>406</v>
      </c>
      <c r="D164" s="217" t="s">
        <v>284</v>
      </c>
      <c r="E164" s="218" t="s">
        <v>748</v>
      </c>
      <c r="F164" s="219" t="s">
        <v>749</v>
      </c>
      <c r="G164" s="220" t="s">
        <v>429</v>
      </c>
      <c r="H164" s="221">
        <v>6.8579999999999997</v>
      </c>
      <c r="I164" s="222">
        <v>253</v>
      </c>
      <c r="J164" s="222">
        <f>ROUND(I164*H164,2)</f>
        <v>1735.0699999999999</v>
      </c>
      <c r="K164" s="223"/>
      <c r="L164" s="35"/>
      <c r="M164" s="224" t="s">
        <v>1</v>
      </c>
      <c r="N164" s="225" t="s">
        <v>38</v>
      </c>
      <c r="O164" s="226">
        <v>0</v>
      </c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1735.0699999999999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1735.0699999999999</v>
      </c>
      <c r="BL164" s="14" t="s">
        <v>288</v>
      </c>
      <c r="BM164" s="228" t="s">
        <v>750</v>
      </c>
    </row>
    <row r="165" s="2" customFormat="1" ht="44.25" customHeight="1">
      <c r="A165" s="29"/>
      <c r="B165" s="30"/>
      <c r="C165" s="217" t="s">
        <v>410</v>
      </c>
      <c r="D165" s="217" t="s">
        <v>284</v>
      </c>
      <c r="E165" s="218" t="s">
        <v>752</v>
      </c>
      <c r="F165" s="219" t="s">
        <v>753</v>
      </c>
      <c r="G165" s="220" t="s">
        <v>429</v>
      </c>
      <c r="H165" s="221">
        <v>0.82499999999999996</v>
      </c>
      <c r="I165" s="222">
        <v>505</v>
      </c>
      <c r="J165" s="222">
        <f>ROUND(I165*H165,2)</f>
        <v>416.63</v>
      </c>
      <c r="K165" s="223"/>
      <c r="L165" s="35"/>
      <c r="M165" s="224" t="s">
        <v>1</v>
      </c>
      <c r="N165" s="225" t="s">
        <v>38</v>
      </c>
      <c r="O165" s="226">
        <v>0</v>
      </c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416.63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416.63</v>
      </c>
      <c r="BL165" s="14" t="s">
        <v>288</v>
      </c>
      <c r="BM165" s="228" t="s">
        <v>754</v>
      </c>
    </row>
    <row r="166" s="12" customFormat="1" ht="22.8" customHeight="1">
      <c r="A166" s="12"/>
      <c r="B166" s="202"/>
      <c r="C166" s="203"/>
      <c r="D166" s="204" t="s">
        <v>72</v>
      </c>
      <c r="E166" s="215" t="s">
        <v>755</v>
      </c>
      <c r="F166" s="215" t="s">
        <v>756</v>
      </c>
      <c r="G166" s="203"/>
      <c r="H166" s="203"/>
      <c r="I166" s="203"/>
      <c r="J166" s="216">
        <f>BK166</f>
        <v>595.01999999999998</v>
      </c>
      <c r="K166" s="203"/>
      <c r="L166" s="207"/>
      <c r="M166" s="208"/>
      <c r="N166" s="209"/>
      <c r="O166" s="209"/>
      <c r="P166" s="210">
        <f>P167</f>
        <v>0.60231599999999996</v>
      </c>
      <c r="Q166" s="209"/>
      <c r="R166" s="210">
        <f>R167</f>
        <v>0</v>
      </c>
      <c r="S166" s="209"/>
      <c r="T166" s="211">
        <f>T167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2" t="s">
        <v>80</v>
      </c>
      <c r="AT166" s="213" t="s">
        <v>72</v>
      </c>
      <c r="AU166" s="213" t="s">
        <v>80</v>
      </c>
      <c r="AY166" s="212" t="s">
        <v>282</v>
      </c>
      <c r="BK166" s="214">
        <f>BK167</f>
        <v>595.01999999999998</v>
      </c>
    </row>
    <row r="167" s="2" customFormat="1" ht="33" customHeight="1">
      <c r="A167" s="29"/>
      <c r="B167" s="30"/>
      <c r="C167" s="217" t="s">
        <v>414</v>
      </c>
      <c r="D167" s="217" t="s">
        <v>284</v>
      </c>
      <c r="E167" s="218" t="s">
        <v>2521</v>
      </c>
      <c r="F167" s="219" t="s">
        <v>2522</v>
      </c>
      <c r="G167" s="220" t="s">
        <v>429</v>
      </c>
      <c r="H167" s="221">
        <v>9.1259999999999994</v>
      </c>
      <c r="I167" s="222">
        <v>65.200000000000003</v>
      </c>
      <c r="J167" s="222">
        <f>ROUND(I167*H167,2)</f>
        <v>595.01999999999998</v>
      </c>
      <c r="K167" s="223"/>
      <c r="L167" s="35"/>
      <c r="M167" s="240" t="s">
        <v>1</v>
      </c>
      <c r="N167" s="241" t="s">
        <v>38</v>
      </c>
      <c r="O167" s="242">
        <v>0.066000000000000003</v>
      </c>
      <c r="P167" s="242">
        <f>O167*H167</f>
        <v>0.60231599999999996</v>
      </c>
      <c r="Q167" s="242">
        <v>0</v>
      </c>
      <c r="R167" s="242">
        <f>Q167*H167</f>
        <v>0</v>
      </c>
      <c r="S167" s="242">
        <v>0</v>
      </c>
      <c r="T167" s="243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595.01999999999998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595.01999999999998</v>
      </c>
      <c r="BL167" s="14" t="s">
        <v>288</v>
      </c>
      <c r="BM167" s="228" t="s">
        <v>2523</v>
      </c>
    </row>
    <row r="168" s="2" customFormat="1" ht="6.96" customHeight="1">
      <c r="A168" s="29"/>
      <c r="B168" s="56"/>
      <c r="C168" s="57"/>
      <c r="D168" s="57"/>
      <c r="E168" s="57"/>
      <c r="F168" s="57"/>
      <c r="G168" s="57"/>
      <c r="H168" s="57"/>
      <c r="I168" s="57"/>
      <c r="J168" s="57"/>
      <c r="K168" s="57"/>
      <c r="L168" s="35"/>
      <c r="M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</row>
  </sheetData>
  <sheetProtection sheet="1" autoFilter="0" formatColumns="0" formatRows="0" objects="1" scenarios="1" spinCount="100000" saltValue="i0amy0OPzA4KZYooUUiFUZ1gSmwFDYTRtSghZIFbC9S5bS8OjItrTjeDZyJQwkrdfUgfAYf5LsVsjTh35Po+NQ==" hashValue="SFdLNL9m+C1qq6czoanjhqVC6mVknkcK3v/ME8WIxXeRC13wkba8GXWbvhNQ3tsI/FiTZ0xmWGM5LvGu9sUvoA==" algorithmName="SHA-512" password="CC35"/>
  <autoFilter ref="C128:K16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235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2524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3498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ROUND(J125, 2)</f>
        <v>293719.71999999997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ROUND((SUM(BE125:BE161)),  2)</f>
        <v>293719.71999999997</v>
      </c>
      <c r="G35" s="29"/>
      <c r="H35" s="29"/>
      <c r="I35" s="155">
        <v>0.20999999999999999</v>
      </c>
      <c r="J35" s="154">
        <f>ROUND(((SUM(BE125:BE161))*I35),  2)</f>
        <v>61681.139999999999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ROUND((SUM(BF125:BF161)),  2)</f>
        <v>0</v>
      </c>
      <c r="G36" s="29"/>
      <c r="H36" s="29"/>
      <c r="I36" s="155">
        <v>0.14999999999999999</v>
      </c>
      <c r="J36" s="154">
        <f>ROUND(((SUM(BF125:BF161))*I36),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ROUND((SUM(BG125:BG161)),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ROUND((SUM(BH125:BH161)),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ROUND((SUM(BI125:BI161)),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355400.85999999999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2524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005-9 - SO 05.09 - Oplocení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J125</f>
        <v>293719.71999999997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J126</f>
        <v>293719.71999999997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J127</f>
        <v>41897.139999999992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J137</f>
        <v>23452.099999999999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J145</f>
        <v>216658.47999999998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264</v>
      </c>
      <c r="E103" s="187"/>
      <c r="F103" s="187"/>
      <c r="G103" s="187"/>
      <c r="H103" s="187"/>
      <c r="I103" s="187"/>
      <c r="J103" s="188">
        <f>J160</f>
        <v>11712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29"/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53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5" s="2" customFormat="1" ht="6.96" customHeight="1">
      <c r="A105" s="29"/>
      <c r="B105" s="56"/>
      <c r="C105" s="57"/>
      <c r="D105" s="57"/>
      <c r="E105" s="57"/>
      <c r="F105" s="57"/>
      <c r="G105" s="57"/>
      <c r="H105" s="57"/>
      <c r="I105" s="57"/>
      <c r="J105" s="57"/>
      <c r="K105" s="57"/>
      <c r="L105" s="53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9" s="2" customFormat="1" ht="6.96" customHeight="1">
      <c r="A109" s="29"/>
      <c r="B109" s="58"/>
      <c r="C109" s="59"/>
      <c r="D109" s="59"/>
      <c r="E109" s="59"/>
      <c r="F109" s="59"/>
      <c r="G109" s="59"/>
      <c r="H109" s="59"/>
      <c r="I109" s="59"/>
      <c r="J109" s="59"/>
      <c r="K109" s="59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24.96" customHeight="1">
      <c r="A110" s="29"/>
      <c r="B110" s="30"/>
      <c r="C110" s="20" t="s">
        <v>267</v>
      </c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6.96" customHeight="1">
      <c r="A111" s="29"/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12" customHeight="1">
      <c r="A112" s="29"/>
      <c r="B112" s="30"/>
      <c r="C112" s="26" t="s">
        <v>14</v>
      </c>
      <c r="D112" s="31"/>
      <c r="E112" s="31"/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26.25" customHeight="1">
      <c r="A113" s="29"/>
      <c r="B113" s="30"/>
      <c r="C113" s="31"/>
      <c r="D113" s="31"/>
      <c r="E113" s="174" t="str">
        <f>E7</f>
        <v>Kanalizace a ČOV pro obec Horní Kruty, místní část Dolní Kruty, Přestavlky a Bohouňovice II</v>
      </c>
      <c r="F113" s="26"/>
      <c r="G113" s="26"/>
      <c r="H113" s="26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1" customFormat="1" ht="12" customHeight="1">
      <c r="B114" s="18"/>
      <c r="C114" s="26" t="s">
        <v>246</v>
      </c>
      <c r="D114" s="19"/>
      <c r="E114" s="19"/>
      <c r="F114" s="19"/>
      <c r="G114" s="19"/>
      <c r="H114" s="19"/>
      <c r="I114" s="19"/>
      <c r="J114" s="19"/>
      <c r="K114" s="19"/>
      <c r="L114" s="17"/>
    </row>
    <row r="115" s="2" customFormat="1" ht="16.5" customHeight="1">
      <c r="A115" s="29"/>
      <c r="B115" s="30"/>
      <c r="C115" s="31"/>
      <c r="D115" s="31"/>
      <c r="E115" s="174" t="s">
        <v>2524</v>
      </c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248</v>
      </c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16.5" customHeight="1">
      <c r="A117" s="29"/>
      <c r="B117" s="30"/>
      <c r="C117" s="31"/>
      <c r="D117" s="31"/>
      <c r="E117" s="66" t="str">
        <f>E11</f>
        <v>005-9 - SO 05.09 - Oplocení</v>
      </c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18</v>
      </c>
      <c r="D119" s="31"/>
      <c r="E119" s="31"/>
      <c r="F119" s="23" t="str">
        <f>F14</f>
        <v>Horní Kruty, místní část Dolní Kruty, Přestavlky a</v>
      </c>
      <c r="G119" s="31"/>
      <c r="H119" s="31"/>
      <c r="I119" s="26" t="s">
        <v>20</v>
      </c>
      <c r="J119" s="69" t="str">
        <f>IF(J14="","",J14)</f>
        <v>10. 2. 2021</v>
      </c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6.96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2" customFormat="1" ht="40.05" customHeight="1">
      <c r="A121" s="29"/>
      <c r="B121" s="30"/>
      <c r="C121" s="26" t="s">
        <v>22</v>
      </c>
      <c r="D121" s="31"/>
      <c r="E121" s="31"/>
      <c r="F121" s="23" t="str">
        <f>E17</f>
        <v>Obec Horní Kruty</v>
      </c>
      <c r="G121" s="31"/>
      <c r="H121" s="31"/>
      <c r="I121" s="26" t="s">
        <v>28</v>
      </c>
      <c r="J121" s="27" t="str">
        <f>E23</f>
        <v>Vodohospodářské inženýrské služby a.s.</v>
      </c>
      <c r="K121" s="31"/>
      <c r="L121" s="53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="2" customFormat="1" ht="15.15" customHeight="1">
      <c r="A122" s="29"/>
      <c r="B122" s="30"/>
      <c r="C122" s="26" t="s">
        <v>26</v>
      </c>
      <c r="D122" s="31"/>
      <c r="E122" s="31"/>
      <c r="F122" s="23" t="str">
        <f>IF(E20="","",E20)</f>
        <v xml:space="preserve"> </v>
      </c>
      <c r="G122" s="31"/>
      <c r="H122" s="31"/>
      <c r="I122" s="26" t="s">
        <v>31</v>
      </c>
      <c r="J122" s="27" t="str">
        <f>E26</f>
        <v xml:space="preserve"> </v>
      </c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0.32" customHeight="1">
      <c r="A123" s="29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11" customFormat="1" ht="29.28" customHeight="1">
      <c r="A124" s="190"/>
      <c r="B124" s="191"/>
      <c r="C124" s="192" t="s">
        <v>268</v>
      </c>
      <c r="D124" s="193" t="s">
        <v>58</v>
      </c>
      <c r="E124" s="193" t="s">
        <v>54</v>
      </c>
      <c r="F124" s="193" t="s">
        <v>55</v>
      </c>
      <c r="G124" s="193" t="s">
        <v>269</v>
      </c>
      <c r="H124" s="193" t="s">
        <v>270</v>
      </c>
      <c r="I124" s="193" t="s">
        <v>271</v>
      </c>
      <c r="J124" s="194" t="s">
        <v>252</v>
      </c>
      <c r="K124" s="195" t="s">
        <v>272</v>
      </c>
      <c r="L124" s="196"/>
      <c r="M124" s="90" t="s">
        <v>1</v>
      </c>
      <c r="N124" s="91" t="s">
        <v>37</v>
      </c>
      <c r="O124" s="91" t="s">
        <v>273</v>
      </c>
      <c r="P124" s="91" t="s">
        <v>274</v>
      </c>
      <c r="Q124" s="91" t="s">
        <v>275</v>
      </c>
      <c r="R124" s="91" t="s">
        <v>276</v>
      </c>
      <c r="S124" s="91" t="s">
        <v>277</v>
      </c>
      <c r="T124" s="92" t="s">
        <v>278</v>
      </c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</row>
    <row r="125" s="2" customFormat="1" ht="22.8" customHeight="1">
      <c r="A125" s="29"/>
      <c r="B125" s="30"/>
      <c r="C125" s="97" t="s">
        <v>279</v>
      </c>
      <c r="D125" s="31"/>
      <c r="E125" s="31"/>
      <c r="F125" s="31"/>
      <c r="G125" s="31"/>
      <c r="H125" s="31"/>
      <c r="I125" s="31"/>
      <c r="J125" s="197">
        <f>BK125</f>
        <v>293719.71999999997</v>
      </c>
      <c r="K125" s="31"/>
      <c r="L125" s="35"/>
      <c r="M125" s="93"/>
      <c r="N125" s="198"/>
      <c r="O125" s="94"/>
      <c r="P125" s="199">
        <f>P126</f>
        <v>362.43084600000003</v>
      </c>
      <c r="Q125" s="94"/>
      <c r="R125" s="199">
        <f>R126</f>
        <v>58.560474079999999</v>
      </c>
      <c r="S125" s="94"/>
      <c r="T125" s="200">
        <f>T126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72</v>
      </c>
      <c r="AU125" s="14" t="s">
        <v>254</v>
      </c>
      <c r="BK125" s="201">
        <f>BK126</f>
        <v>293719.71999999997</v>
      </c>
    </row>
    <row r="126" s="12" customFormat="1" ht="25.92" customHeight="1">
      <c r="A126" s="12"/>
      <c r="B126" s="202"/>
      <c r="C126" s="203"/>
      <c r="D126" s="204" t="s">
        <v>72</v>
      </c>
      <c r="E126" s="205" t="s">
        <v>280</v>
      </c>
      <c r="F126" s="205" t="s">
        <v>281</v>
      </c>
      <c r="G126" s="203"/>
      <c r="H126" s="203"/>
      <c r="I126" s="203"/>
      <c r="J126" s="206">
        <f>BK126</f>
        <v>293719.71999999997</v>
      </c>
      <c r="K126" s="203"/>
      <c r="L126" s="207"/>
      <c r="M126" s="208"/>
      <c r="N126" s="209"/>
      <c r="O126" s="209"/>
      <c r="P126" s="210">
        <f>P127+P137+P145+P160</f>
        <v>362.43084600000003</v>
      </c>
      <c r="Q126" s="209"/>
      <c r="R126" s="210">
        <f>R127+R137+R145+R160</f>
        <v>58.560474079999999</v>
      </c>
      <c r="S126" s="209"/>
      <c r="T126" s="211">
        <f>T127+T137+T145+T160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2" t="s">
        <v>80</v>
      </c>
      <c r="AT126" s="213" t="s">
        <v>72</v>
      </c>
      <c r="AU126" s="213" t="s">
        <v>73</v>
      </c>
      <c r="AY126" s="212" t="s">
        <v>282</v>
      </c>
      <c r="BK126" s="214">
        <f>BK127+BK137+BK145+BK160</f>
        <v>293719.71999999997</v>
      </c>
    </row>
    <row r="127" s="12" customFormat="1" ht="22.8" customHeight="1">
      <c r="A127" s="12"/>
      <c r="B127" s="202"/>
      <c r="C127" s="203"/>
      <c r="D127" s="204" t="s">
        <v>72</v>
      </c>
      <c r="E127" s="215" t="s">
        <v>80</v>
      </c>
      <c r="F127" s="215" t="s">
        <v>283</v>
      </c>
      <c r="G127" s="203"/>
      <c r="H127" s="203"/>
      <c r="I127" s="203"/>
      <c r="J127" s="216">
        <f>BK127</f>
        <v>41897.139999999992</v>
      </c>
      <c r="K127" s="203"/>
      <c r="L127" s="207"/>
      <c r="M127" s="208"/>
      <c r="N127" s="209"/>
      <c r="O127" s="209"/>
      <c r="P127" s="210">
        <f>SUM(P128:P136)</f>
        <v>91.186949000000013</v>
      </c>
      <c r="Q127" s="209"/>
      <c r="R127" s="210">
        <f>SUM(R128:R136)</f>
        <v>0</v>
      </c>
      <c r="S127" s="209"/>
      <c r="T127" s="211">
        <f>SUM(T128:T136)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2" t="s">
        <v>80</v>
      </c>
      <c r="AT127" s="213" t="s">
        <v>72</v>
      </c>
      <c r="AU127" s="213" t="s">
        <v>80</v>
      </c>
      <c r="AY127" s="212" t="s">
        <v>282</v>
      </c>
      <c r="BK127" s="214">
        <f>SUM(BK128:BK136)</f>
        <v>41897.139999999992</v>
      </c>
    </row>
    <row r="128" s="2" customFormat="1" ht="33" customHeight="1">
      <c r="A128" s="29"/>
      <c r="B128" s="30"/>
      <c r="C128" s="217" t="s">
        <v>80</v>
      </c>
      <c r="D128" s="217" t="s">
        <v>284</v>
      </c>
      <c r="E128" s="218" t="s">
        <v>2160</v>
      </c>
      <c r="F128" s="219" t="s">
        <v>2161</v>
      </c>
      <c r="G128" s="220" t="s">
        <v>356</v>
      </c>
      <c r="H128" s="221">
        <v>1.4039999999999999</v>
      </c>
      <c r="I128" s="222">
        <v>656</v>
      </c>
      <c r="J128" s="222">
        <f>ROUND(I128*H128,2)</f>
        <v>921.01999999999998</v>
      </c>
      <c r="K128" s="223"/>
      <c r="L128" s="35"/>
      <c r="M128" s="224" t="s">
        <v>1</v>
      </c>
      <c r="N128" s="225" t="s">
        <v>38</v>
      </c>
      <c r="O128" s="226">
        <v>1.2669999999999999</v>
      </c>
      <c r="P128" s="226">
        <f>O128*H128</f>
        <v>1.7788679999999997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288</v>
      </c>
      <c r="AT128" s="228" t="s">
        <v>284</v>
      </c>
      <c r="AU128" s="228" t="s">
        <v>82</v>
      </c>
      <c r="AY128" s="14" t="s">
        <v>282</v>
      </c>
      <c r="BE128" s="229">
        <f>IF(N128="základní",J128,0)</f>
        <v>921.01999999999998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921.01999999999998</v>
      </c>
      <c r="BL128" s="14" t="s">
        <v>288</v>
      </c>
      <c r="BM128" s="228" t="s">
        <v>3499</v>
      </c>
    </row>
    <row r="129" s="2" customFormat="1" ht="33" customHeight="1">
      <c r="A129" s="29"/>
      <c r="B129" s="30"/>
      <c r="C129" s="217" t="s">
        <v>82</v>
      </c>
      <c r="D129" s="217" t="s">
        <v>284</v>
      </c>
      <c r="E129" s="218" t="s">
        <v>395</v>
      </c>
      <c r="F129" s="219" t="s">
        <v>396</v>
      </c>
      <c r="G129" s="220" t="s">
        <v>356</v>
      </c>
      <c r="H129" s="221">
        <v>13.007</v>
      </c>
      <c r="I129" s="222">
        <v>100</v>
      </c>
      <c r="J129" s="222">
        <f>ROUND(I129*H129,2)</f>
        <v>1300.7000000000001</v>
      </c>
      <c r="K129" s="223"/>
      <c r="L129" s="35"/>
      <c r="M129" s="224" t="s">
        <v>1</v>
      </c>
      <c r="N129" s="225" t="s">
        <v>38</v>
      </c>
      <c r="O129" s="226">
        <v>0.050000000000000003</v>
      </c>
      <c r="P129" s="226">
        <f>O129*H129</f>
        <v>0.65034999999999998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288</v>
      </c>
      <c r="AT129" s="228" t="s">
        <v>284</v>
      </c>
      <c r="AU129" s="228" t="s">
        <v>82</v>
      </c>
      <c r="AY129" s="14" t="s">
        <v>282</v>
      </c>
      <c r="BE129" s="229">
        <f>IF(N129="základní",J129,0)</f>
        <v>1300.7000000000001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1300.7000000000001</v>
      </c>
      <c r="BL129" s="14" t="s">
        <v>288</v>
      </c>
      <c r="BM129" s="228" t="s">
        <v>3500</v>
      </c>
    </row>
    <row r="130" s="2" customFormat="1" ht="21.75" customHeight="1">
      <c r="A130" s="29"/>
      <c r="B130" s="30"/>
      <c r="C130" s="217" t="s">
        <v>155</v>
      </c>
      <c r="D130" s="217" t="s">
        <v>284</v>
      </c>
      <c r="E130" s="218" t="s">
        <v>1596</v>
      </c>
      <c r="F130" s="219" t="s">
        <v>1597</v>
      </c>
      <c r="G130" s="220" t="s">
        <v>356</v>
      </c>
      <c r="H130" s="221">
        <v>13.007</v>
      </c>
      <c r="I130" s="222">
        <v>140</v>
      </c>
      <c r="J130" s="222">
        <f>ROUND(I130*H130,2)</f>
        <v>1820.98</v>
      </c>
      <c r="K130" s="223"/>
      <c r="L130" s="35"/>
      <c r="M130" s="224" t="s">
        <v>1</v>
      </c>
      <c r="N130" s="225" t="s">
        <v>38</v>
      </c>
      <c r="O130" s="226">
        <v>0.19700000000000001</v>
      </c>
      <c r="P130" s="226">
        <f>O130*H130</f>
        <v>2.562379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288</v>
      </c>
      <c r="AT130" s="228" t="s">
        <v>284</v>
      </c>
      <c r="AU130" s="228" t="s">
        <v>82</v>
      </c>
      <c r="AY130" s="14" t="s">
        <v>282</v>
      </c>
      <c r="BE130" s="229">
        <f>IF(N130="základní",J130,0)</f>
        <v>1820.98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1820.98</v>
      </c>
      <c r="BL130" s="14" t="s">
        <v>288</v>
      </c>
      <c r="BM130" s="228" t="s">
        <v>3501</v>
      </c>
    </row>
    <row r="131" s="2" customFormat="1" ht="16.5" customHeight="1">
      <c r="A131" s="29"/>
      <c r="B131" s="30"/>
      <c r="C131" s="217" t="s">
        <v>288</v>
      </c>
      <c r="D131" s="217" t="s">
        <v>284</v>
      </c>
      <c r="E131" s="218" t="s">
        <v>419</v>
      </c>
      <c r="F131" s="219" t="s">
        <v>420</v>
      </c>
      <c r="G131" s="220" t="s">
        <v>356</v>
      </c>
      <c r="H131" s="221">
        <v>11.612</v>
      </c>
      <c r="I131" s="222">
        <v>18.5</v>
      </c>
      <c r="J131" s="222">
        <f>ROUND(I131*H131,2)</f>
        <v>214.81999999999999</v>
      </c>
      <c r="K131" s="223"/>
      <c r="L131" s="35"/>
      <c r="M131" s="224" t="s">
        <v>1</v>
      </c>
      <c r="N131" s="225" t="s">
        <v>38</v>
      </c>
      <c r="O131" s="226">
        <v>0.0089999999999999993</v>
      </c>
      <c r="P131" s="226">
        <f>O131*H131</f>
        <v>0.10450799999999999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288</v>
      </c>
      <c r="AT131" s="228" t="s">
        <v>284</v>
      </c>
      <c r="AU131" s="228" t="s">
        <v>82</v>
      </c>
      <c r="AY131" s="14" t="s">
        <v>282</v>
      </c>
      <c r="BE131" s="229">
        <f>IF(N131="základní",J131,0)</f>
        <v>214.81999999999999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214.81999999999999</v>
      </c>
      <c r="BL131" s="14" t="s">
        <v>288</v>
      </c>
      <c r="BM131" s="228" t="s">
        <v>3502</v>
      </c>
    </row>
    <row r="132" s="2" customFormat="1" ht="33" customHeight="1">
      <c r="A132" s="29"/>
      <c r="B132" s="30"/>
      <c r="C132" s="217" t="s">
        <v>299</v>
      </c>
      <c r="D132" s="217" t="s">
        <v>284</v>
      </c>
      <c r="E132" s="218" t="s">
        <v>440</v>
      </c>
      <c r="F132" s="219" t="s">
        <v>441</v>
      </c>
      <c r="G132" s="220" t="s">
        <v>356</v>
      </c>
      <c r="H132" s="221">
        <v>11.612</v>
      </c>
      <c r="I132" s="222">
        <v>256</v>
      </c>
      <c r="J132" s="222">
        <f>ROUND(I132*H132,2)</f>
        <v>2972.6700000000001</v>
      </c>
      <c r="K132" s="223"/>
      <c r="L132" s="35"/>
      <c r="M132" s="224" t="s">
        <v>1</v>
      </c>
      <c r="N132" s="225" t="s">
        <v>38</v>
      </c>
      <c r="O132" s="226">
        <v>0.086999999999999994</v>
      </c>
      <c r="P132" s="226">
        <f>O132*H132</f>
        <v>1.0102439999999999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82</v>
      </c>
      <c r="AY132" s="14" t="s">
        <v>282</v>
      </c>
      <c r="BE132" s="229">
        <f>IF(N132="základní",J132,0)</f>
        <v>2972.6700000000001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2972.6700000000001</v>
      </c>
      <c r="BL132" s="14" t="s">
        <v>288</v>
      </c>
      <c r="BM132" s="228" t="s">
        <v>3503</v>
      </c>
    </row>
    <row r="133" s="2" customFormat="1" ht="33" customHeight="1">
      <c r="A133" s="29"/>
      <c r="B133" s="30"/>
      <c r="C133" s="217" t="s">
        <v>303</v>
      </c>
      <c r="D133" s="217" t="s">
        <v>284</v>
      </c>
      <c r="E133" s="218" t="s">
        <v>444</v>
      </c>
      <c r="F133" s="219" t="s">
        <v>445</v>
      </c>
      <c r="G133" s="220" t="s">
        <v>356</v>
      </c>
      <c r="H133" s="221">
        <v>116.12000000000001</v>
      </c>
      <c r="I133" s="222">
        <v>19.399999999999999</v>
      </c>
      <c r="J133" s="222">
        <f>ROUND(I133*H133,2)</f>
        <v>2252.73</v>
      </c>
      <c r="K133" s="223"/>
      <c r="L133" s="35"/>
      <c r="M133" s="224" t="s">
        <v>1</v>
      </c>
      <c r="N133" s="225" t="s">
        <v>38</v>
      </c>
      <c r="O133" s="226">
        <v>0.0050000000000000001</v>
      </c>
      <c r="P133" s="226">
        <f>O133*H133</f>
        <v>0.5806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82</v>
      </c>
      <c r="AY133" s="14" t="s">
        <v>282</v>
      </c>
      <c r="BE133" s="229">
        <f>IF(N133="základní",J133,0)</f>
        <v>2252.73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2252.73</v>
      </c>
      <c r="BL133" s="14" t="s">
        <v>288</v>
      </c>
      <c r="BM133" s="228" t="s">
        <v>3504</v>
      </c>
    </row>
    <row r="134" s="2" customFormat="1" ht="33" customHeight="1">
      <c r="A134" s="29"/>
      <c r="B134" s="30"/>
      <c r="C134" s="217" t="s">
        <v>307</v>
      </c>
      <c r="D134" s="217" t="s">
        <v>284</v>
      </c>
      <c r="E134" s="218" t="s">
        <v>464</v>
      </c>
      <c r="F134" s="219" t="s">
        <v>465</v>
      </c>
      <c r="G134" s="220" t="s">
        <v>429</v>
      </c>
      <c r="H134" s="221">
        <v>19.739999999999998</v>
      </c>
      <c r="I134" s="222">
        <v>253</v>
      </c>
      <c r="J134" s="222">
        <f>ROUND(I134*H134,2)</f>
        <v>4994.2200000000003</v>
      </c>
      <c r="K134" s="223"/>
      <c r="L134" s="35"/>
      <c r="M134" s="224" t="s">
        <v>1</v>
      </c>
      <c r="N134" s="225" t="s">
        <v>38</v>
      </c>
      <c r="O134" s="226">
        <v>0</v>
      </c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4994.2200000000003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4994.2200000000003</v>
      </c>
      <c r="BL134" s="14" t="s">
        <v>288</v>
      </c>
      <c r="BM134" s="228" t="s">
        <v>3505</v>
      </c>
    </row>
    <row r="135" s="2" customFormat="1" ht="21.75" customHeight="1">
      <c r="A135" s="29"/>
      <c r="B135" s="30"/>
      <c r="C135" s="217" t="s">
        <v>311</v>
      </c>
      <c r="D135" s="217" t="s">
        <v>284</v>
      </c>
      <c r="E135" s="218" t="s">
        <v>1897</v>
      </c>
      <c r="F135" s="219" t="s">
        <v>1898</v>
      </c>
      <c r="G135" s="220" t="s">
        <v>501</v>
      </c>
      <c r="H135" s="221">
        <v>51</v>
      </c>
      <c r="I135" s="222">
        <v>160</v>
      </c>
      <c r="J135" s="222">
        <f>ROUND(I135*H135,2)</f>
        <v>8160</v>
      </c>
      <c r="K135" s="223"/>
      <c r="L135" s="35"/>
      <c r="M135" s="224" t="s">
        <v>1</v>
      </c>
      <c r="N135" s="225" t="s">
        <v>38</v>
      </c>
      <c r="O135" s="226">
        <v>0.52000000000000002</v>
      </c>
      <c r="P135" s="226">
        <f>O135*H135</f>
        <v>26.52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8160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8160</v>
      </c>
      <c r="BL135" s="14" t="s">
        <v>288</v>
      </c>
      <c r="BM135" s="228" t="s">
        <v>3506</v>
      </c>
    </row>
    <row r="136" s="2" customFormat="1" ht="21.75" customHeight="1">
      <c r="A136" s="29"/>
      <c r="B136" s="30"/>
      <c r="C136" s="217" t="s">
        <v>315</v>
      </c>
      <c r="D136" s="217" t="s">
        <v>284</v>
      </c>
      <c r="E136" s="218" t="s">
        <v>3507</v>
      </c>
      <c r="F136" s="219" t="s">
        <v>3508</v>
      </c>
      <c r="G136" s="220" t="s">
        <v>501</v>
      </c>
      <c r="H136" s="221">
        <v>20</v>
      </c>
      <c r="I136" s="222">
        <v>963</v>
      </c>
      <c r="J136" s="222">
        <f>ROUND(I136*H136,2)</f>
        <v>19260</v>
      </c>
      <c r="K136" s="223"/>
      <c r="L136" s="35"/>
      <c r="M136" s="224" t="s">
        <v>1</v>
      </c>
      <c r="N136" s="225" t="s">
        <v>38</v>
      </c>
      <c r="O136" s="226">
        <v>2.899</v>
      </c>
      <c r="P136" s="226">
        <f>O136*H136</f>
        <v>57.980000000000004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19260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19260</v>
      </c>
      <c r="BL136" s="14" t="s">
        <v>288</v>
      </c>
      <c r="BM136" s="228" t="s">
        <v>3509</v>
      </c>
    </row>
    <row r="137" s="12" customFormat="1" ht="22.8" customHeight="1">
      <c r="A137" s="12"/>
      <c r="B137" s="202"/>
      <c r="C137" s="203"/>
      <c r="D137" s="204" t="s">
        <v>72</v>
      </c>
      <c r="E137" s="215" t="s">
        <v>82</v>
      </c>
      <c r="F137" s="215" t="s">
        <v>488</v>
      </c>
      <c r="G137" s="203"/>
      <c r="H137" s="203"/>
      <c r="I137" s="203"/>
      <c r="J137" s="216">
        <f>BK137</f>
        <v>23452.099999999999</v>
      </c>
      <c r="K137" s="203"/>
      <c r="L137" s="207"/>
      <c r="M137" s="208"/>
      <c r="N137" s="209"/>
      <c r="O137" s="209"/>
      <c r="P137" s="210">
        <f>SUM(P138:P144)</f>
        <v>16.695897000000002</v>
      </c>
      <c r="Q137" s="209"/>
      <c r="R137" s="210">
        <f>SUM(R138:R144)</f>
        <v>6.0874350599999998</v>
      </c>
      <c r="S137" s="209"/>
      <c r="T137" s="211">
        <f>SUM(T138:T144)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2" t="s">
        <v>80</v>
      </c>
      <c r="AT137" s="213" t="s">
        <v>72</v>
      </c>
      <c r="AU137" s="213" t="s">
        <v>80</v>
      </c>
      <c r="AY137" s="212" t="s">
        <v>282</v>
      </c>
      <c r="BK137" s="214">
        <f>SUM(BK138:BK144)</f>
        <v>23452.099999999999</v>
      </c>
    </row>
    <row r="138" s="2" customFormat="1" ht="21.75" customHeight="1">
      <c r="A138" s="29"/>
      <c r="B138" s="30"/>
      <c r="C138" s="217" t="s">
        <v>319</v>
      </c>
      <c r="D138" s="217" t="s">
        <v>284</v>
      </c>
      <c r="E138" s="218" t="s">
        <v>1902</v>
      </c>
      <c r="F138" s="219" t="s">
        <v>1903</v>
      </c>
      <c r="G138" s="220" t="s">
        <v>356</v>
      </c>
      <c r="H138" s="221">
        <v>1.395</v>
      </c>
      <c r="I138" s="222">
        <v>1050</v>
      </c>
      <c r="J138" s="222">
        <f>ROUND(I138*H138,2)</f>
        <v>1464.75</v>
      </c>
      <c r="K138" s="223"/>
      <c r="L138" s="35"/>
      <c r="M138" s="224" t="s">
        <v>1</v>
      </c>
      <c r="N138" s="225" t="s">
        <v>38</v>
      </c>
      <c r="O138" s="226">
        <v>0.98499999999999999</v>
      </c>
      <c r="P138" s="226">
        <f>O138*H138</f>
        <v>1.3740749999999999</v>
      </c>
      <c r="Q138" s="226">
        <v>1.98</v>
      </c>
      <c r="R138" s="226">
        <f>Q138*H138</f>
        <v>2.7621000000000002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1464.75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1464.75</v>
      </c>
      <c r="BL138" s="14" t="s">
        <v>288</v>
      </c>
      <c r="BM138" s="228" t="s">
        <v>3510</v>
      </c>
    </row>
    <row r="139" s="2" customFormat="1" ht="21.75" customHeight="1">
      <c r="A139" s="29"/>
      <c r="B139" s="30"/>
      <c r="C139" s="217" t="s">
        <v>324</v>
      </c>
      <c r="D139" s="217" t="s">
        <v>284</v>
      </c>
      <c r="E139" s="218" t="s">
        <v>1905</v>
      </c>
      <c r="F139" s="219" t="s">
        <v>1906</v>
      </c>
      <c r="G139" s="220" t="s">
        <v>356</v>
      </c>
      <c r="H139" s="221">
        <v>1.254</v>
      </c>
      <c r="I139" s="222">
        <v>3060</v>
      </c>
      <c r="J139" s="222">
        <f>ROUND(I139*H139,2)</f>
        <v>3837.2399999999998</v>
      </c>
      <c r="K139" s="223"/>
      <c r="L139" s="35"/>
      <c r="M139" s="224" t="s">
        <v>1</v>
      </c>
      <c r="N139" s="225" t="s">
        <v>38</v>
      </c>
      <c r="O139" s="226">
        <v>0.629</v>
      </c>
      <c r="P139" s="226">
        <f>O139*H139</f>
        <v>0.78876599999999997</v>
      </c>
      <c r="Q139" s="226">
        <v>2.45329</v>
      </c>
      <c r="R139" s="226">
        <f>Q139*H139</f>
        <v>3.07642566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3837.2399999999998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3837.2399999999998</v>
      </c>
      <c r="BL139" s="14" t="s">
        <v>288</v>
      </c>
      <c r="BM139" s="228" t="s">
        <v>3511</v>
      </c>
    </row>
    <row r="140" s="2" customFormat="1" ht="16.5" customHeight="1">
      <c r="A140" s="29"/>
      <c r="B140" s="30"/>
      <c r="C140" s="217" t="s">
        <v>329</v>
      </c>
      <c r="D140" s="217" t="s">
        <v>284</v>
      </c>
      <c r="E140" s="218" t="s">
        <v>1911</v>
      </c>
      <c r="F140" s="219" t="s">
        <v>1912</v>
      </c>
      <c r="G140" s="220" t="s">
        <v>287</v>
      </c>
      <c r="H140" s="221">
        <v>0.86399999999999999</v>
      </c>
      <c r="I140" s="222">
        <v>319</v>
      </c>
      <c r="J140" s="222">
        <f>ROUND(I140*H140,2)</f>
        <v>275.62</v>
      </c>
      <c r="K140" s="223"/>
      <c r="L140" s="35"/>
      <c r="M140" s="224" t="s">
        <v>1</v>
      </c>
      <c r="N140" s="225" t="s">
        <v>38</v>
      </c>
      <c r="O140" s="226">
        <v>0.247</v>
      </c>
      <c r="P140" s="226">
        <f>O140*H140</f>
        <v>0.21340799999999999</v>
      </c>
      <c r="Q140" s="226">
        <v>0.0026900000000000001</v>
      </c>
      <c r="R140" s="226">
        <f>Q140*H140</f>
        <v>0.00232416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275.62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275.62</v>
      </c>
      <c r="BL140" s="14" t="s">
        <v>288</v>
      </c>
      <c r="BM140" s="228" t="s">
        <v>3512</v>
      </c>
    </row>
    <row r="141" s="2" customFormat="1" ht="16.5" customHeight="1">
      <c r="A141" s="29"/>
      <c r="B141" s="30"/>
      <c r="C141" s="217" t="s">
        <v>334</v>
      </c>
      <c r="D141" s="217" t="s">
        <v>284</v>
      </c>
      <c r="E141" s="218" t="s">
        <v>1914</v>
      </c>
      <c r="F141" s="219" t="s">
        <v>1915</v>
      </c>
      <c r="G141" s="220" t="s">
        <v>287</v>
      </c>
      <c r="H141" s="221">
        <v>0.86399999999999999</v>
      </c>
      <c r="I141" s="222">
        <v>61.200000000000003</v>
      </c>
      <c r="J141" s="222">
        <f>ROUND(I141*H141,2)</f>
        <v>52.880000000000003</v>
      </c>
      <c r="K141" s="223"/>
      <c r="L141" s="35"/>
      <c r="M141" s="224" t="s">
        <v>1</v>
      </c>
      <c r="N141" s="225" t="s">
        <v>38</v>
      </c>
      <c r="O141" s="226">
        <v>0.083000000000000004</v>
      </c>
      <c r="P141" s="226">
        <f>O141*H141</f>
        <v>0.071711999999999998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52.880000000000003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52.880000000000003</v>
      </c>
      <c r="BL141" s="14" t="s">
        <v>288</v>
      </c>
      <c r="BM141" s="228" t="s">
        <v>3513</v>
      </c>
    </row>
    <row r="142" s="2" customFormat="1" ht="21.75" customHeight="1">
      <c r="A142" s="29"/>
      <c r="B142" s="30"/>
      <c r="C142" s="217" t="s">
        <v>338</v>
      </c>
      <c r="D142" s="217" t="s">
        <v>284</v>
      </c>
      <c r="E142" s="218" t="s">
        <v>1908</v>
      </c>
      <c r="F142" s="219" t="s">
        <v>1909</v>
      </c>
      <c r="G142" s="220" t="s">
        <v>429</v>
      </c>
      <c r="H142" s="221">
        <v>0.16200000000000001</v>
      </c>
      <c r="I142" s="222">
        <v>41500</v>
      </c>
      <c r="J142" s="222">
        <f>ROUND(I142*H142,2)</f>
        <v>6723</v>
      </c>
      <c r="K142" s="223"/>
      <c r="L142" s="35"/>
      <c r="M142" s="224" t="s">
        <v>1</v>
      </c>
      <c r="N142" s="225" t="s">
        <v>38</v>
      </c>
      <c r="O142" s="226">
        <v>23.968</v>
      </c>
      <c r="P142" s="226">
        <f>O142*H142</f>
        <v>3.882816</v>
      </c>
      <c r="Q142" s="226">
        <v>1.0606199999999999</v>
      </c>
      <c r="R142" s="226">
        <f>Q142*H142</f>
        <v>0.17182043999999999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6723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6723</v>
      </c>
      <c r="BL142" s="14" t="s">
        <v>288</v>
      </c>
      <c r="BM142" s="228" t="s">
        <v>3514</v>
      </c>
    </row>
    <row r="143" s="2" customFormat="1" ht="16.5" customHeight="1">
      <c r="A143" s="29"/>
      <c r="B143" s="30"/>
      <c r="C143" s="217" t="s">
        <v>8</v>
      </c>
      <c r="D143" s="217" t="s">
        <v>284</v>
      </c>
      <c r="E143" s="218" t="s">
        <v>1917</v>
      </c>
      <c r="F143" s="219" t="s">
        <v>1918</v>
      </c>
      <c r="G143" s="220" t="s">
        <v>287</v>
      </c>
      <c r="H143" s="221">
        <v>28.32</v>
      </c>
      <c r="I143" s="222">
        <v>326</v>
      </c>
      <c r="J143" s="222">
        <f>ROUND(I143*H143,2)</f>
        <v>9232.3199999999997</v>
      </c>
      <c r="K143" s="223"/>
      <c r="L143" s="35"/>
      <c r="M143" s="224" t="s">
        <v>1</v>
      </c>
      <c r="N143" s="225" t="s">
        <v>38</v>
      </c>
      <c r="O143" s="226">
        <v>0.27400000000000002</v>
      </c>
      <c r="P143" s="226">
        <f>O143*H143</f>
        <v>7.7596800000000004</v>
      </c>
      <c r="Q143" s="226">
        <v>0.00264</v>
      </c>
      <c r="R143" s="226">
        <f>Q143*H143</f>
        <v>0.074764800000000006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9232.3199999999997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9232.3199999999997</v>
      </c>
      <c r="BL143" s="14" t="s">
        <v>288</v>
      </c>
      <c r="BM143" s="228" t="s">
        <v>3515</v>
      </c>
    </row>
    <row r="144" s="2" customFormat="1" ht="16.5" customHeight="1">
      <c r="A144" s="29"/>
      <c r="B144" s="30"/>
      <c r="C144" s="217" t="s">
        <v>345</v>
      </c>
      <c r="D144" s="217" t="s">
        <v>284</v>
      </c>
      <c r="E144" s="218" t="s">
        <v>1920</v>
      </c>
      <c r="F144" s="219" t="s">
        <v>1921</v>
      </c>
      <c r="G144" s="220" t="s">
        <v>287</v>
      </c>
      <c r="H144" s="221">
        <v>28.32</v>
      </c>
      <c r="I144" s="222">
        <v>65.900000000000006</v>
      </c>
      <c r="J144" s="222">
        <f>ROUND(I144*H144,2)</f>
        <v>1866.29</v>
      </c>
      <c r="K144" s="223"/>
      <c r="L144" s="35"/>
      <c r="M144" s="224" t="s">
        <v>1</v>
      </c>
      <c r="N144" s="225" t="s">
        <v>38</v>
      </c>
      <c r="O144" s="226">
        <v>0.091999999999999998</v>
      </c>
      <c r="P144" s="226">
        <f>O144*H144</f>
        <v>2.6054400000000002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1866.29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1866.29</v>
      </c>
      <c r="BL144" s="14" t="s">
        <v>288</v>
      </c>
      <c r="BM144" s="228" t="s">
        <v>3516</v>
      </c>
    </row>
    <row r="145" s="12" customFormat="1" ht="22.8" customHeight="1">
      <c r="A145" s="12"/>
      <c r="B145" s="202"/>
      <c r="C145" s="203"/>
      <c r="D145" s="204" t="s">
        <v>72</v>
      </c>
      <c r="E145" s="215" t="s">
        <v>155</v>
      </c>
      <c r="F145" s="215" t="s">
        <v>497</v>
      </c>
      <c r="G145" s="203"/>
      <c r="H145" s="203"/>
      <c r="I145" s="203"/>
      <c r="J145" s="216">
        <f>BK145</f>
        <v>216658.47999999998</v>
      </c>
      <c r="K145" s="203"/>
      <c r="L145" s="207"/>
      <c r="M145" s="208"/>
      <c r="N145" s="209"/>
      <c r="O145" s="209"/>
      <c r="P145" s="210">
        <f>SUM(P146:P159)</f>
        <v>216.48399999999998</v>
      </c>
      <c r="Q145" s="209"/>
      <c r="R145" s="210">
        <f>SUM(R146:R159)</f>
        <v>52.473039020000002</v>
      </c>
      <c r="S145" s="209"/>
      <c r="T145" s="211">
        <f>SUM(T146:T159)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2" t="s">
        <v>80</v>
      </c>
      <c r="AT145" s="213" t="s">
        <v>72</v>
      </c>
      <c r="AU145" s="213" t="s">
        <v>80</v>
      </c>
      <c r="AY145" s="212" t="s">
        <v>282</v>
      </c>
      <c r="BK145" s="214">
        <f>SUM(BK146:BK159)</f>
        <v>216658.47999999998</v>
      </c>
    </row>
    <row r="146" s="2" customFormat="1" ht="21.75" customHeight="1">
      <c r="A146" s="29"/>
      <c r="B146" s="30"/>
      <c r="C146" s="217" t="s">
        <v>349</v>
      </c>
      <c r="D146" s="217" t="s">
        <v>284</v>
      </c>
      <c r="E146" s="218" t="s">
        <v>3517</v>
      </c>
      <c r="F146" s="219" t="s">
        <v>3518</v>
      </c>
      <c r="G146" s="220" t="s">
        <v>322</v>
      </c>
      <c r="H146" s="221">
        <v>42.399999999999999</v>
      </c>
      <c r="I146" s="222">
        <v>99.299999999999997</v>
      </c>
      <c r="J146" s="222">
        <f>ROUND(I146*H146,2)</f>
        <v>4210.3199999999997</v>
      </c>
      <c r="K146" s="223"/>
      <c r="L146" s="35"/>
      <c r="M146" s="224" t="s">
        <v>1</v>
      </c>
      <c r="N146" s="225" t="s">
        <v>38</v>
      </c>
      <c r="O146" s="226">
        <v>0.27500000000000002</v>
      </c>
      <c r="P146" s="226">
        <f>O146*H146</f>
        <v>11.66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4210.3199999999997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4210.3199999999997</v>
      </c>
      <c r="BL146" s="14" t="s">
        <v>288</v>
      </c>
      <c r="BM146" s="228" t="s">
        <v>3519</v>
      </c>
    </row>
    <row r="147" s="2" customFormat="1" ht="16.5" customHeight="1">
      <c r="A147" s="29"/>
      <c r="B147" s="30"/>
      <c r="C147" s="230" t="s">
        <v>353</v>
      </c>
      <c r="D147" s="230" t="s">
        <v>378</v>
      </c>
      <c r="E147" s="231" t="s">
        <v>3520</v>
      </c>
      <c r="F147" s="232" t="s">
        <v>3521</v>
      </c>
      <c r="G147" s="233" t="s">
        <v>287</v>
      </c>
      <c r="H147" s="234">
        <v>4.452</v>
      </c>
      <c r="I147" s="235">
        <v>93.200000000000003</v>
      </c>
      <c r="J147" s="235">
        <f>ROUND(I147*H147,2)</f>
        <v>414.93000000000001</v>
      </c>
      <c r="K147" s="236"/>
      <c r="L147" s="237"/>
      <c r="M147" s="238" t="s">
        <v>1</v>
      </c>
      <c r="N147" s="239" t="s">
        <v>38</v>
      </c>
      <c r="O147" s="226">
        <v>0</v>
      </c>
      <c r="P147" s="226">
        <f>O147*H147</f>
        <v>0</v>
      </c>
      <c r="Q147" s="226">
        <v>0.00089999999999999998</v>
      </c>
      <c r="R147" s="226">
        <f>Q147*H147</f>
        <v>0.0040067999999999996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311</v>
      </c>
      <c r="AT147" s="228" t="s">
        <v>378</v>
      </c>
      <c r="AU147" s="228" t="s">
        <v>82</v>
      </c>
      <c r="AY147" s="14" t="s">
        <v>282</v>
      </c>
      <c r="BE147" s="229">
        <f>IF(N147="základní",J147,0)</f>
        <v>414.93000000000001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414.93000000000001</v>
      </c>
      <c r="BL147" s="14" t="s">
        <v>288</v>
      </c>
      <c r="BM147" s="228" t="s">
        <v>3522</v>
      </c>
    </row>
    <row r="148" s="2" customFormat="1" ht="21.75" customHeight="1">
      <c r="A148" s="29"/>
      <c r="B148" s="30"/>
      <c r="C148" s="217" t="s">
        <v>358</v>
      </c>
      <c r="D148" s="217" t="s">
        <v>284</v>
      </c>
      <c r="E148" s="218" t="s">
        <v>3523</v>
      </c>
      <c r="F148" s="219" t="s">
        <v>3524</v>
      </c>
      <c r="G148" s="220" t="s">
        <v>501</v>
      </c>
      <c r="H148" s="221">
        <v>51</v>
      </c>
      <c r="I148" s="222">
        <v>1060</v>
      </c>
      <c r="J148" s="222">
        <f>ROUND(I148*H148,2)</f>
        <v>54060</v>
      </c>
      <c r="K148" s="223"/>
      <c r="L148" s="35"/>
      <c r="M148" s="224" t="s">
        <v>1</v>
      </c>
      <c r="N148" s="225" t="s">
        <v>38</v>
      </c>
      <c r="O148" s="226">
        <v>1.3959999999999999</v>
      </c>
      <c r="P148" s="226">
        <f>O148*H148</f>
        <v>71.195999999999998</v>
      </c>
      <c r="Q148" s="226">
        <v>0.48580000000000001</v>
      </c>
      <c r="R148" s="226">
        <f>Q148*H148</f>
        <v>24.7758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54060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54060</v>
      </c>
      <c r="BL148" s="14" t="s">
        <v>288</v>
      </c>
      <c r="BM148" s="228" t="s">
        <v>3525</v>
      </c>
    </row>
    <row r="149" s="2" customFormat="1" ht="21.75" customHeight="1">
      <c r="A149" s="29"/>
      <c r="B149" s="30"/>
      <c r="C149" s="217" t="s">
        <v>362</v>
      </c>
      <c r="D149" s="217" t="s">
        <v>284</v>
      </c>
      <c r="E149" s="218" t="s">
        <v>1930</v>
      </c>
      <c r="F149" s="219" t="s">
        <v>1931</v>
      </c>
      <c r="G149" s="220" t="s">
        <v>501</v>
      </c>
      <c r="H149" s="221">
        <v>20</v>
      </c>
      <c r="I149" s="222">
        <v>1360</v>
      </c>
      <c r="J149" s="222">
        <f>ROUND(I149*H149,2)</f>
        <v>27200</v>
      </c>
      <c r="K149" s="223"/>
      <c r="L149" s="35"/>
      <c r="M149" s="224" t="s">
        <v>1</v>
      </c>
      <c r="N149" s="225" t="s">
        <v>38</v>
      </c>
      <c r="O149" s="226">
        <v>1.446</v>
      </c>
      <c r="P149" s="226">
        <f>O149*H149</f>
        <v>28.919999999999998</v>
      </c>
      <c r="Q149" s="226">
        <v>0.72870000000000001</v>
      </c>
      <c r="R149" s="226">
        <f>Q149*H149</f>
        <v>14.574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27200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27200</v>
      </c>
      <c r="BL149" s="14" t="s">
        <v>288</v>
      </c>
      <c r="BM149" s="228" t="s">
        <v>3526</v>
      </c>
    </row>
    <row r="150" s="2" customFormat="1" ht="21.75" customHeight="1">
      <c r="A150" s="29"/>
      <c r="B150" s="30"/>
      <c r="C150" s="230" t="s">
        <v>7</v>
      </c>
      <c r="D150" s="230" t="s">
        <v>378</v>
      </c>
      <c r="E150" s="231" t="s">
        <v>1933</v>
      </c>
      <c r="F150" s="232" t="s">
        <v>1934</v>
      </c>
      <c r="G150" s="233" t="s">
        <v>501</v>
      </c>
      <c r="H150" s="234">
        <v>51</v>
      </c>
      <c r="I150" s="235">
        <v>401.5</v>
      </c>
      <c r="J150" s="235">
        <f>ROUND(I150*H150,2)</f>
        <v>20476.5</v>
      </c>
      <c r="K150" s="236"/>
      <c r="L150" s="237"/>
      <c r="M150" s="238" t="s">
        <v>1</v>
      </c>
      <c r="N150" s="239" t="s">
        <v>38</v>
      </c>
      <c r="O150" s="226">
        <v>0</v>
      </c>
      <c r="P150" s="226">
        <f>O150*H150</f>
        <v>0</v>
      </c>
      <c r="Q150" s="226">
        <v>0.10100000000000001</v>
      </c>
      <c r="R150" s="226">
        <f>Q150*H150</f>
        <v>5.1510000000000007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311</v>
      </c>
      <c r="AT150" s="228" t="s">
        <v>378</v>
      </c>
      <c r="AU150" s="228" t="s">
        <v>82</v>
      </c>
      <c r="AY150" s="14" t="s">
        <v>282</v>
      </c>
      <c r="BE150" s="229">
        <f>IF(N150="základní",J150,0)</f>
        <v>20476.5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20476.5</v>
      </c>
      <c r="BL150" s="14" t="s">
        <v>288</v>
      </c>
      <c r="BM150" s="228" t="s">
        <v>3527</v>
      </c>
    </row>
    <row r="151" s="2" customFormat="1" ht="21.75" customHeight="1">
      <c r="A151" s="29"/>
      <c r="B151" s="30"/>
      <c r="C151" s="230" t="s">
        <v>369</v>
      </c>
      <c r="D151" s="230" t="s">
        <v>378</v>
      </c>
      <c r="E151" s="231" t="s">
        <v>1936</v>
      </c>
      <c r="F151" s="232" t="s">
        <v>1937</v>
      </c>
      <c r="G151" s="233" t="s">
        <v>501</v>
      </c>
      <c r="H151" s="234">
        <v>20</v>
      </c>
      <c r="I151" s="235">
        <v>401.5</v>
      </c>
      <c r="J151" s="235">
        <f>ROUND(I151*H151,2)</f>
        <v>8030</v>
      </c>
      <c r="K151" s="236"/>
      <c r="L151" s="237"/>
      <c r="M151" s="238" t="s">
        <v>1</v>
      </c>
      <c r="N151" s="239" t="s">
        <v>38</v>
      </c>
      <c r="O151" s="226">
        <v>0</v>
      </c>
      <c r="P151" s="226">
        <f>O151*H151</f>
        <v>0</v>
      </c>
      <c r="Q151" s="226">
        <v>0.10100000000000001</v>
      </c>
      <c r="R151" s="226">
        <f>Q151*H151</f>
        <v>2.02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311</v>
      </c>
      <c r="AT151" s="228" t="s">
        <v>378</v>
      </c>
      <c r="AU151" s="228" t="s">
        <v>82</v>
      </c>
      <c r="AY151" s="14" t="s">
        <v>282</v>
      </c>
      <c r="BE151" s="229">
        <f>IF(N151="základní",J151,0)</f>
        <v>8030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8030</v>
      </c>
      <c r="BL151" s="14" t="s">
        <v>288</v>
      </c>
      <c r="BM151" s="228" t="s">
        <v>3528</v>
      </c>
    </row>
    <row r="152" s="2" customFormat="1" ht="21.75" customHeight="1">
      <c r="A152" s="29"/>
      <c r="B152" s="30"/>
      <c r="C152" s="217" t="s">
        <v>373</v>
      </c>
      <c r="D152" s="217" t="s">
        <v>284</v>
      </c>
      <c r="E152" s="218" t="s">
        <v>1939</v>
      </c>
      <c r="F152" s="219" t="s">
        <v>1940</v>
      </c>
      <c r="G152" s="220" t="s">
        <v>501</v>
      </c>
      <c r="H152" s="221">
        <v>2</v>
      </c>
      <c r="I152" s="222">
        <v>312</v>
      </c>
      <c r="J152" s="222">
        <f>ROUND(I152*H152,2)</f>
        <v>624</v>
      </c>
      <c r="K152" s="223"/>
      <c r="L152" s="35"/>
      <c r="M152" s="224" t="s">
        <v>1</v>
      </c>
      <c r="N152" s="225" t="s">
        <v>38</v>
      </c>
      <c r="O152" s="226">
        <v>0.35999999999999999</v>
      </c>
      <c r="P152" s="226">
        <f>O152*H152</f>
        <v>0.71999999999999997</v>
      </c>
      <c r="Q152" s="226">
        <v>0.17488999999999999</v>
      </c>
      <c r="R152" s="226">
        <f>Q152*H152</f>
        <v>0.34977999999999998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624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624</v>
      </c>
      <c r="BL152" s="14" t="s">
        <v>288</v>
      </c>
      <c r="BM152" s="228" t="s">
        <v>3529</v>
      </c>
    </row>
    <row r="153" s="2" customFormat="1" ht="21.75" customHeight="1">
      <c r="A153" s="29"/>
      <c r="B153" s="30"/>
      <c r="C153" s="217" t="s">
        <v>377</v>
      </c>
      <c r="D153" s="217" t="s">
        <v>284</v>
      </c>
      <c r="E153" s="218" t="s">
        <v>1942</v>
      </c>
      <c r="F153" s="219" t="s">
        <v>1943</v>
      </c>
      <c r="G153" s="220" t="s">
        <v>501</v>
      </c>
      <c r="H153" s="221">
        <v>1</v>
      </c>
      <c r="I153" s="222">
        <v>1020</v>
      </c>
      <c r="J153" s="222">
        <f>ROUND(I153*H153,2)</f>
        <v>1020</v>
      </c>
      <c r="K153" s="223"/>
      <c r="L153" s="35"/>
      <c r="M153" s="224" t="s">
        <v>1</v>
      </c>
      <c r="N153" s="225" t="s">
        <v>38</v>
      </c>
      <c r="O153" s="226">
        <v>3.2999999999999998</v>
      </c>
      <c r="P153" s="226">
        <f>O153*H153</f>
        <v>3.2999999999999998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1020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1020</v>
      </c>
      <c r="BL153" s="14" t="s">
        <v>288</v>
      </c>
      <c r="BM153" s="228" t="s">
        <v>303</v>
      </c>
    </row>
    <row r="154" s="2" customFormat="1" ht="33" customHeight="1">
      <c r="A154" s="29"/>
      <c r="B154" s="30"/>
      <c r="C154" s="230" t="s">
        <v>382</v>
      </c>
      <c r="D154" s="230" t="s">
        <v>378</v>
      </c>
      <c r="E154" s="231" t="s">
        <v>3530</v>
      </c>
      <c r="F154" s="232" t="s">
        <v>3531</v>
      </c>
      <c r="G154" s="233" t="s">
        <v>501</v>
      </c>
      <c r="H154" s="234">
        <v>1</v>
      </c>
      <c r="I154" s="235">
        <v>29680</v>
      </c>
      <c r="J154" s="235">
        <f>ROUND(I154*H154,2)</f>
        <v>29680</v>
      </c>
      <c r="K154" s="236"/>
      <c r="L154" s="237"/>
      <c r="M154" s="238" t="s">
        <v>1</v>
      </c>
      <c r="N154" s="239" t="s">
        <v>38</v>
      </c>
      <c r="O154" s="226">
        <v>0</v>
      </c>
      <c r="P154" s="226">
        <f>O154*H154</f>
        <v>0</v>
      </c>
      <c r="Q154" s="226">
        <v>0.158</v>
      </c>
      <c r="R154" s="226">
        <f>Q154*H154</f>
        <v>0.158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311</v>
      </c>
      <c r="AT154" s="228" t="s">
        <v>378</v>
      </c>
      <c r="AU154" s="228" t="s">
        <v>82</v>
      </c>
      <c r="AY154" s="14" t="s">
        <v>282</v>
      </c>
      <c r="BE154" s="229">
        <f>IF(N154="základní",J154,0)</f>
        <v>29680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29680</v>
      </c>
      <c r="BL154" s="14" t="s">
        <v>288</v>
      </c>
      <c r="BM154" s="228" t="s">
        <v>3532</v>
      </c>
    </row>
    <row r="155" s="2" customFormat="1" ht="21.75" customHeight="1">
      <c r="A155" s="29"/>
      <c r="B155" s="30"/>
      <c r="C155" s="217" t="s">
        <v>386</v>
      </c>
      <c r="D155" s="217" t="s">
        <v>284</v>
      </c>
      <c r="E155" s="218" t="s">
        <v>3533</v>
      </c>
      <c r="F155" s="219" t="s">
        <v>3534</v>
      </c>
      <c r="G155" s="220" t="s">
        <v>501</v>
      </c>
      <c r="H155" s="221">
        <v>49</v>
      </c>
      <c r="I155" s="222">
        <v>396</v>
      </c>
      <c r="J155" s="222">
        <f>ROUND(I155*H155,2)</f>
        <v>19404</v>
      </c>
      <c r="K155" s="223"/>
      <c r="L155" s="35"/>
      <c r="M155" s="224" t="s">
        <v>1</v>
      </c>
      <c r="N155" s="225" t="s">
        <v>38</v>
      </c>
      <c r="O155" s="226">
        <v>1.25</v>
      </c>
      <c r="P155" s="226">
        <f>O155*H155</f>
        <v>61.25</v>
      </c>
      <c r="Q155" s="226">
        <v>0.00040000000000000002</v>
      </c>
      <c r="R155" s="226">
        <f>Q155*H155</f>
        <v>0.019599999999999999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19404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19404</v>
      </c>
      <c r="BL155" s="14" t="s">
        <v>288</v>
      </c>
      <c r="BM155" s="228" t="s">
        <v>3535</v>
      </c>
    </row>
    <row r="156" s="2" customFormat="1" ht="16.5" customHeight="1">
      <c r="A156" s="29"/>
      <c r="B156" s="30"/>
      <c r="C156" s="230" t="s">
        <v>390</v>
      </c>
      <c r="D156" s="230" t="s">
        <v>378</v>
      </c>
      <c r="E156" s="231" t="s">
        <v>3536</v>
      </c>
      <c r="F156" s="232" t="s">
        <v>3537</v>
      </c>
      <c r="G156" s="233" t="s">
        <v>501</v>
      </c>
      <c r="H156" s="234">
        <v>51.450000000000003</v>
      </c>
      <c r="I156" s="235">
        <v>567.60000000000002</v>
      </c>
      <c r="J156" s="235">
        <f>ROUND(I156*H156,2)</f>
        <v>29203.02</v>
      </c>
      <c r="K156" s="236"/>
      <c r="L156" s="237"/>
      <c r="M156" s="238" t="s">
        <v>1</v>
      </c>
      <c r="N156" s="239" t="s">
        <v>38</v>
      </c>
      <c r="O156" s="226">
        <v>0</v>
      </c>
      <c r="P156" s="226">
        <f>O156*H156</f>
        <v>0</v>
      </c>
      <c r="Q156" s="226">
        <v>0.10100000000000001</v>
      </c>
      <c r="R156" s="226">
        <f>Q156*H156</f>
        <v>5.1964500000000005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311</v>
      </c>
      <c r="AT156" s="228" t="s">
        <v>378</v>
      </c>
      <c r="AU156" s="228" t="s">
        <v>82</v>
      </c>
      <c r="AY156" s="14" t="s">
        <v>282</v>
      </c>
      <c r="BE156" s="229">
        <f>IF(N156="základní",J156,0)</f>
        <v>29203.02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29203.02</v>
      </c>
      <c r="BL156" s="14" t="s">
        <v>288</v>
      </c>
      <c r="BM156" s="228" t="s">
        <v>3538</v>
      </c>
    </row>
    <row r="157" s="2" customFormat="1" ht="21.75" customHeight="1">
      <c r="A157" s="29"/>
      <c r="B157" s="30"/>
      <c r="C157" s="217" t="s">
        <v>394</v>
      </c>
      <c r="D157" s="217" t="s">
        <v>284</v>
      </c>
      <c r="E157" s="218" t="s">
        <v>1947</v>
      </c>
      <c r="F157" s="219" t="s">
        <v>1948</v>
      </c>
      <c r="G157" s="220" t="s">
        <v>322</v>
      </c>
      <c r="H157" s="221">
        <v>131.46000000000001</v>
      </c>
      <c r="I157" s="222">
        <v>92.400000000000006</v>
      </c>
      <c r="J157" s="222">
        <f>ROUND(I157*H157,2)</f>
        <v>12146.9</v>
      </c>
      <c r="K157" s="223"/>
      <c r="L157" s="35"/>
      <c r="M157" s="224" t="s">
        <v>1</v>
      </c>
      <c r="N157" s="225" t="s">
        <v>38</v>
      </c>
      <c r="O157" s="226">
        <v>0.29999999999999999</v>
      </c>
      <c r="P157" s="226">
        <f>O157*H157</f>
        <v>39.438000000000002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12146.9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12146.9</v>
      </c>
      <c r="BL157" s="14" t="s">
        <v>288</v>
      </c>
      <c r="BM157" s="228" t="s">
        <v>319</v>
      </c>
    </row>
    <row r="158" s="2" customFormat="1" ht="16.5" customHeight="1">
      <c r="A158" s="29"/>
      <c r="B158" s="30"/>
      <c r="C158" s="230" t="s">
        <v>398</v>
      </c>
      <c r="D158" s="230" t="s">
        <v>378</v>
      </c>
      <c r="E158" s="231" t="s">
        <v>1949</v>
      </c>
      <c r="F158" s="232" t="s">
        <v>1950</v>
      </c>
      <c r="G158" s="233" t="s">
        <v>322</v>
      </c>
      <c r="H158" s="234">
        <v>433.81799999999998</v>
      </c>
      <c r="I158" s="235">
        <v>2.2000000000000002</v>
      </c>
      <c r="J158" s="235">
        <f>ROUND(I158*H158,2)</f>
        <v>954.39999999999998</v>
      </c>
      <c r="K158" s="236"/>
      <c r="L158" s="237"/>
      <c r="M158" s="238" t="s">
        <v>1</v>
      </c>
      <c r="N158" s="239" t="s">
        <v>38</v>
      </c>
      <c r="O158" s="226">
        <v>0</v>
      </c>
      <c r="P158" s="226">
        <f>O158*H158</f>
        <v>0</v>
      </c>
      <c r="Q158" s="226">
        <v>4.0000000000000003E-05</v>
      </c>
      <c r="R158" s="226">
        <f>Q158*H158</f>
        <v>0.017352720000000002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311</v>
      </c>
      <c r="AT158" s="228" t="s">
        <v>378</v>
      </c>
      <c r="AU158" s="228" t="s">
        <v>82</v>
      </c>
      <c r="AY158" s="14" t="s">
        <v>282</v>
      </c>
      <c r="BE158" s="229">
        <f>IF(N158="základní",J158,0)</f>
        <v>954.39999999999998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954.39999999999998</v>
      </c>
      <c r="BL158" s="14" t="s">
        <v>288</v>
      </c>
      <c r="BM158" s="228" t="s">
        <v>3539</v>
      </c>
    </row>
    <row r="159" s="2" customFormat="1" ht="21.75" customHeight="1">
      <c r="A159" s="29"/>
      <c r="B159" s="30"/>
      <c r="C159" s="230" t="s">
        <v>402</v>
      </c>
      <c r="D159" s="230" t="s">
        <v>378</v>
      </c>
      <c r="E159" s="231" t="s">
        <v>3540</v>
      </c>
      <c r="F159" s="232" t="s">
        <v>3541</v>
      </c>
      <c r="G159" s="233" t="s">
        <v>322</v>
      </c>
      <c r="H159" s="234">
        <v>138.03299999999999</v>
      </c>
      <c r="I159" s="235">
        <v>66.900000000000006</v>
      </c>
      <c r="J159" s="235">
        <f>ROUND(I159*H159,2)</f>
        <v>9234.4099999999999</v>
      </c>
      <c r="K159" s="236"/>
      <c r="L159" s="237"/>
      <c r="M159" s="238" t="s">
        <v>1</v>
      </c>
      <c r="N159" s="239" t="s">
        <v>38</v>
      </c>
      <c r="O159" s="226">
        <v>0</v>
      </c>
      <c r="P159" s="226">
        <f>O159*H159</f>
        <v>0</v>
      </c>
      <c r="Q159" s="226">
        <v>0.0015</v>
      </c>
      <c r="R159" s="226">
        <f>Q159*H159</f>
        <v>0.2070495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311</v>
      </c>
      <c r="AT159" s="228" t="s">
        <v>378</v>
      </c>
      <c r="AU159" s="228" t="s">
        <v>82</v>
      </c>
      <c r="AY159" s="14" t="s">
        <v>282</v>
      </c>
      <c r="BE159" s="229">
        <f>IF(N159="základní",J159,0)</f>
        <v>9234.4099999999999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9234.4099999999999</v>
      </c>
      <c r="BL159" s="14" t="s">
        <v>288</v>
      </c>
      <c r="BM159" s="228" t="s">
        <v>3542</v>
      </c>
    </row>
    <row r="160" s="12" customFormat="1" ht="22.8" customHeight="1">
      <c r="A160" s="12"/>
      <c r="B160" s="202"/>
      <c r="C160" s="203"/>
      <c r="D160" s="204" t="s">
        <v>72</v>
      </c>
      <c r="E160" s="215" t="s">
        <v>755</v>
      </c>
      <c r="F160" s="215" t="s">
        <v>756</v>
      </c>
      <c r="G160" s="203"/>
      <c r="H160" s="203"/>
      <c r="I160" s="203"/>
      <c r="J160" s="216">
        <f>BK160</f>
        <v>11712</v>
      </c>
      <c r="K160" s="203"/>
      <c r="L160" s="207"/>
      <c r="M160" s="208"/>
      <c r="N160" s="209"/>
      <c r="O160" s="209"/>
      <c r="P160" s="210">
        <f>P161</f>
        <v>38.064</v>
      </c>
      <c r="Q160" s="209"/>
      <c r="R160" s="210">
        <f>R161</f>
        <v>0</v>
      </c>
      <c r="S160" s="209"/>
      <c r="T160" s="211">
        <f>T161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2" t="s">
        <v>80</v>
      </c>
      <c r="AT160" s="213" t="s">
        <v>72</v>
      </c>
      <c r="AU160" s="213" t="s">
        <v>80</v>
      </c>
      <c r="AY160" s="212" t="s">
        <v>282</v>
      </c>
      <c r="BK160" s="214">
        <f>BK161</f>
        <v>11712</v>
      </c>
    </row>
    <row r="161" s="2" customFormat="1" ht="21.75" customHeight="1">
      <c r="A161" s="29"/>
      <c r="B161" s="30"/>
      <c r="C161" s="217" t="s">
        <v>406</v>
      </c>
      <c r="D161" s="217" t="s">
        <v>284</v>
      </c>
      <c r="E161" s="218" t="s">
        <v>3543</v>
      </c>
      <c r="F161" s="219" t="s">
        <v>3544</v>
      </c>
      <c r="G161" s="220" t="s">
        <v>429</v>
      </c>
      <c r="H161" s="221">
        <v>58.560000000000002</v>
      </c>
      <c r="I161" s="222">
        <v>200</v>
      </c>
      <c r="J161" s="222">
        <f>ROUND(I161*H161,2)</f>
        <v>11712</v>
      </c>
      <c r="K161" s="223"/>
      <c r="L161" s="35"/>
      <c r="M161" s="240" t="s">
        <v>1</v>
      </c>
      <c r="N161" s="241" t="s">
        <v>38</v>
      </c>
      <c r="O161" s="242">
        <v>0.65000000000000002</v>
      </c>
      <c r="P161" s="242">
        <f>O161*H161</f>
        <v>38.064</v>
      </c>
      <c r="Q161" s="242">
        <v>0</v>
      </c>
      <c r="R161" s="242">
        <f>Q161*H161</f>
        <v>0</v>
      </c>
      <c r="S161" s="242">
        <v>0</v>
      </c>
      <c r="T161" s="243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11712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11712</v>
      </c>
      <c r="BL161" s="14" t="s">
        <v>288</v>
      </c>
      <c r="BM161" s="228" t="s">
        <v>338</v>
      </c>
    </row>
    <row r="162" s="2" customFormat="1" ht="6.96" customHeight="1">
      <c r="A162" s="29"/>
      <c r="B162" s="56"/>
      <c r="C162" s="57"/>
      <c r="D162" s="57"/>
      <c r="E162" s="57"/>
      <c r="F162" s="57"/>
      <c r="G162" s="57"/>
      <c r="H162" s="57"/>
      <c r="I162" s="57"/>
      <c r="J162" s="57"/>
      <c r="K162" s="57"/>
      <c r="L162" s="35"/>
      <c r="M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</row>
  </sheetData>
  <sheetProtection sheet="1" autoFilter="0" formatColumns="0" formatRows="0" objects="1" scenarios="1" spinCount="100000" saltValue="pOScSGoXYn9eFO1XONpPDXcEmqG2YjTuywPY6UzPghJ0fXKDBSc8MXdUog7lz1MPK6ravjSq+OL8QThSC1aQqA==" hashValue="a5OmSmsvzLxygtV4r4Np6eo1K6aFXBuP3WfPFMEdElQAuiJeLyGYepF8zDkFcMQFXr4GeqL305XFe0mYuz1Clg==" algorithmName="SHA-512" password="CC35"/>
  <autoFilter ref="C124:K16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238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2524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3545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ROUND(J122, 2)</f>
        <v>4187600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ROUND((SUM(BE122:BE165)),  2)</f>
        <v>4187600</v>
      </c>
      <c r="G35" s="29"/>
      <c r="H35" s="29"/>
      <c r="I35" s="155">
        <v>0.20999999999999999</v>
      </c>
      <c r="J35" s="154">
        <f>ROUND(((SUM(BE122:BE165))*I35),  2)</f>
        <v>879396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ROUND((SUM(BF122:BF165)),  2)</f>
        <v>0</v>
      </c>
      <c r="G36" s="29"/>
      <c r="H36" s="29"/>
      <c r="I36" s="155">
        <v>0.14999999999999999</v>
      </c>
      <c r="J36" s="154">
        <f>ROUND(((SUM(BF122:BF165))*I36),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ROUND((SUM(BG122:BG165)),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ROUND((SUM(BH122:BH165)),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ROUND((SUM(BI122:BI165)),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5066996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2524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005-10 - PS 03 - Strojně technologická část ČOV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J122</f>
        <v>4187600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3546</v>
      </c>
      <c r="E99" s="182"/>
      <c r="F99" s="182"/>
      <c r="G99" s="182"/>
      <c r="H99" s="182"/>
      <c r="I99" s="182"/>
      <c r="J99" s="183">
        <f>J123</f>
        <v>3955600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79"/>
      <c r="C100" s="180"/>
      <c r="D100" s="181" t="s">
        <v>3547</v>
      </c>
      <c r="E100" s="182"/>
      <c r="F100" s="182"/>
      <c r="G100" s="182"/>
      <c r="H100" s="182"/>
      <c r="I100" s="182"/>
      <c r="J100" s="183">
        <f>J159</f>
        <v>232000</v>
      </c>
      <c r="K100" s="180"/>
      <c r="L100" s="184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29"/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53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</row>
    <row r="102" s="2" customFormat="1" ht="6.96" customHeight="1">
      <c r="A102" s="29"/>
      <c r="B102" s="56"/>
      <c r="C102" s="57"/>
      <c r="D102" s="57"/>
      <c r="E102" s="57"/>
      <c r="F102" s="57"/>
      <c r="G102" s="57"/>
      <c r="H102" s="57"/>
      <c r="I102" s="57"/>
      <c r="J102" s="57"/>
      <c r="K102" s="57"/>
      <c r="L102" s="53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6" s="2" customFormat="1" ht="6.96" customHeight="1">
      <c r="A106" s="29"/>
      <c r="B106" s="58"/>
      <c r="C106" s="59"/>
      <c r="D106" s="59"/>
      <c r="E106" s="59"/>
      <c r="F106" s="59"/>
      <c r="G106" s="59"/>
      <c r="H106" s="59"/>
      <c r="I106" s="59"/>
      <c r="J106" s="59"/>
      <c r="K106" s="59"/>
      <c r="L106" s="53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="2" customFormat="1" ht="24.96" customHeight="1">
      <c r="A107" s="29"/>
      <c r="B107" s="30"/>
      <c r="C107" s="20" t="s">
        <v>267</v>
      </c>
      <c r="D107" s="31"/>
      <c r="E107" s="31"/>
      <c r="F107" s="31"/>
      <c r="G107" s="31"/>
      <c r="H107" s="31"/>
      <c r="I107" s="31"/>
      <c r="J107" s="31"/>
      <c r="K107" s="31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6.96" customHeight="1">
      <c r="A108" s="29"/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12" customHeight="1">
      <c r="A109" s="29"/>
      <c r="B109" s="30"/>
      <c r="C109" s="26" t="s">
        <v>14</v>
      </c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26.25" customHeight="1">
      <c r="A110" s="29"/>
      <c r="B110" s="30"/>
      <c r="C110" s="31"/>
      <c r="D110" s="31"/>
      <c r="E110" s="174" t="str">
        <f>E7</f>
        <v>Kanalizace a ČOV pro obec Horní Kruty, místní část Dolní Kruty, Přestavlky a Bohouňovice II</v>
      </c>
      <c r="F110" s="26"/>
      <c r="G110" s="26"/>
      <c r="H110" s="26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1" customFormat="1" ht="12" customHeight="1">
      <c r="B111" s="18"/>
      <c r="C111" s="26" t="s">
        <v>246</v>
      </c>
      <c r="D111" s="19"/>
      <c r="E111" s="19"/>
      <c r="F111" s="19"/>
      <c r="G111" s="19"/>
      <c r="H111" s="19"/>
      <c r="I111" s="19"/>
      <c r="J111" s="19"/>
      <c r="K111" s="19"/>
      <c r="L111" s="17"/>
    </row>
    <row r="112" s="2" customFormat="1" ht="16.5" customHeight="1">
      <c r="A112" s="29"/>
      <c r="B112" s="30"/>
      <c r="C112" s="31"/>
      <c r="D112" s="31"/>
      <c r="E112" s="174" t="s">
        <v>2524</v>
      </c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12" customHeight="1">
      <c r="A113" s="29"/>
      <c r="B113" s="30"/>
      <c r="C113" s="26" t="s">
        <v>248</v>
      </c>
      <c r="D113" s="31"/>
      <c r="E113" s="31"/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16.5" customHeight="1">
      <c r="A114" s="29"/>
      <c r="B114" s="30"/>
      <c r="C114" s="31"/>
      <c r="D114" s="31"/>
      <c r="E114" s="66" t="str">
        <f>E11</f>
        <v>005-10 - PS 03 - Strojně technologická část ČOV</v>
      </c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6.96" customHeight="1">
      <c r="A115" s="29"/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18</v>
      </c>
      <c r="D116" s="31"/>
      <c r="E116" s="31"/>
      <c r="F116" s="23" t="str">
        <f>F14</f>
        <v>Horní Kruty, místní část Dolní Kruty, Přestavlky a</v>
      </c>
      <c r="G116" s="31"/>
      <c r="H116" s="31"/>
      <c r="I116" s="26" t="s">
        <v>20</v>
      </c>
      <c r="J116" s="69" t="str">
        <f>IF(J14="","",J14)</f>
        <v>10. 2. 2021</v>
      </c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6.96" customHeight="1">
      <c r="A117" s="29"/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40.05" customHeight="1">
      <c r="A118" s="29"/>
      <c r="B118" s="30"/>
      <c r="C118" s="26" t="s">
        <v>22</v>
      </c>
      <c r="D118" s="31"/>
      <c r="E118" s="31"/>
      <c r="F118" s="23" t="str">
        <f>E17</f>
        <v>Obec Horní Kruty</v>
      </c>
      <c r="G118" s="31"/>
      <c r="H118" s="31"/>
      <c r="I118" s="26" t="s">
        <v>28</v>
      </c>
      <c r="J118" s="27" t="str">
        <f>E23</f>
        <v>Vodohospodářské inženýrské služby a.s.</v>
      </c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5.15" customHeight="1">
      <c r="A119" s="29"/>
      <c r="B119" s="30"/>
      <c r="C119" s="26" t="s">
        <v>26</v>
      </c>
      <c r="D119" s="31"/>
      <c r="E119" s="31"/>
      <c r="F119" s="23" t="str">
        <f>IF(E20="","",E20)</f>
        <v xml:space="preserve"> </v>
      </c>
      <c r="G119" s="31"/>
      <c r="H119" s="31"/>
      <c r="I119" s="26" t="s">
        <v>31</v>
      </c>
      <c r="J119" s="27" t="str">
        <f>E26</f>
        <v xml:space="preserve"> </v>
      </c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10.32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11" customFormat="1" ht="29.28" customHeight="1">
      <c r="A121" s="190"/>
      <c r="B121" s="191"/>
      <c r="C121" s="192" t="s">
        <v>268</v>
      </c>
      <c r="D121" s="193" t="s">
        <v>58</v>
      </c>
      <c r="E121" s="193" t="s">
        <v>54</v>
      </c>
      <c r="F121" s="193" t="s">
        <v>55</v>
      </c>
      <c r="G121" s="193" t="s">
        <v>269</v>
      </c>
      <c r="H121" s="193" t="s">
        <v>270</v>
      </c>
      <c r="I121" s="193" t="s">
        <v>271</v>
      </c>
      <c r="J121" s="194" t="s">
        <v>252</v>
      </c>
      <c r="K121" s="195" t="s">
        <v>272</v>
      </c>
      <c r="L121" s="196"/>
      <c r="M121" s="90" t="s">
        <v>1</v>
      </c>
      <c r="N121" s="91" t="s">
        <v>37</v>
      </c>
      <c r="O121" s="91" t="s">
        <v>273</v>
      </c>
      <c r="P121" s="91" t="s">
        <v>274</v>
      </c>
      <c r="Q121" s="91" t="s">
        <v>275</v>
      </c>
      <c r="R121" s="91" t="s">
        <v>276</v>
      </c>
      <c r="S121" s="91" t="s">
        <v>277</v>
      </c>
      <c r="T121" s="92" t="s">
        <v>278</v>
      </c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</row>
    <row r="122" s="2" customFormat="1" ht="22.8" customHeight="1">
      <c r="A122" s="29"/>
      <c r="B122" s="30"/>
      <c r="C122" s="97" t="s">
        <v>279</v>
      </c>
      <c r="D122" s="31"/>
      <c r="E122" s="31"/>
      <c r="F122" s="31"/>
      <c r="G122" s="31"/>
      <c r="H122" s="31"/>
      <c r="I122" s="31"/>
      <c r="J122" s="197">
        <f>BK122</f>
        <v>4187600</v>
      </c>
      <c r="K122" s="31"/>
      <c r="L122" s="35"/>
      <c r="M122" s="93"/>
      <c r="N122" s="198"/>
      <c r="O122" s="94"/>
      <c r="P122" s="199">
        <f>P123+P159</f>
        <v>0</v>
      </c>
      <c r="Q122" s="94"/>
      <c r="R122" s="199">
        <f>R123+R159</f>
        <v>0</v>
      </c>
      <c r="S122" s="94"/>
      <c r="T122" s="200">
        <f>T123+T159</f>
        <v>0</v>
      </c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T122" s="14" t="s">
        <v>72</v>
      </c>
      <c r="AU122" s="14" t="s">
        <v>254</v>
      </c>
      <c r="BK122" s="201">
        <f>BK123+BK159</f>
        <v>4187600</v>
      </c>
    </row>
    <row r="123" s="12" customFormat="1" ht="25.92" customHeight="1">
      <c r="A123" s="12"/>
      <c r="B123" s="202"/>
      <c r="C123" s="203"/>
      <c r="D123" s="204" t="s">
        <v>72</v>
      </c>
      <c r="E123" s="205" t="s">
        <v>2295</v>
      </c>
      <c r="F123" s="205" t="s">
        <v>3548</v>
      </c>
      <c r="G123" s="203"/>
      <c r="H123" s="203"/>
      <c r="I123" s="203"/>
      <c r="J123" s="206">
        <f>BK123</f>
        <v>3955600</v>
      </c>
      <c r="K123" s="203"/>
      <c r="L123" s="207"/>
      <c r="M123" s="208"/>
      <c r="N123" s="209"/>
      <c r="O123" s="209"/>
      <c r="P123" s="210">
        <f>SUM(P124:P158)</f>
        <v>0</v>
      </c>
      <c r="Q123" s="209"/>
      <c r="R123" s="210">
        <f>SUM(R124:R158)</f>
        <v>0</v>
      </c>
      <c r="S123" s="209"/>
      <c r="T123" s="211">
        <f>SUM(T124:T158)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2" t="s">
        <v>80</v>
      </c>
      <c r="AT123" s="213" t="s">
        <v>72</v>
      </c>
      <c r="AU123" s="213" t="s">
        <v>73</v>
      </c>
      <c r="AY123" s="212" t="s">
        <v>282</v>
      </c>
      <c r="BK123" s="214">
        <f>SUM(BK124:BK158)</f>
        <v>3955600</v>
      </c>
    </row>
    <row r="124" s="2" customFormat="1" ht="66.75" customHeight="1">
      <c r="A124" s="29"/>
      <c r="B124" s="30"/>
      <c r="C124" s="217" t="s">
        <v>80</v>
      </c>
      <c r="D124" s="217" t="s">
        <v>284</v>
      </c>
      <c r="E124" s="218" t="s">
        <v>3549</v>
      </c>
      <c r="F124" s="219" t="s">
        <v>3550</v>
      </c>
      <c r="G124" s="220" t="s">
        <v>1417</v>
      </c>
      <c r="H124" s="221">
        <v>1</v>
      </c>
      <c r="I124" s="222">
        <v>759000</v>
      </c>
      <c r="J124" s="222">
        <f>ROUND(I124*H124,2)</f>
        <v>759000</v>
      </c>
      <c r="K124" s="223"/>
      <c r="L124" s="35"/>
      <c r="M124" s="224" t="s">
        <v>1</v>
      </c>
      <c r="N124" s="225" t="s">
        <v>38</v>
      </c>
      <c r="O124" s="226">
        <v>0</v>
      </c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R124" s="228" t="s">
        <v>288</v>
      </c>
      <c r="AT124" s="228" t="s">
        <v>284</v>
      </c>
      <c r="AU124" s="228" t="s">
        <v>80</v>
      </c>
      <c r="AY124" s="14" t="s">
        <v>282</v>
      </c>
      <c r="BE124" s="229">
        <f>IF(N124="základní",J124,0)</f>
        <v>759000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4" t="s">
        <v>80</v>
      </c>
      <c r="BK124" s="229">
        <f>ROUND(I124*H124,2)</f>
        <v>759000</v>
      </c>
      <c r="BL124" s="14" t="s">
        <v>288</v>
      </c>
      <c r="BM124" s="228" t="s">
        <v>3551</v>
      </c>
    </row>
    <row r="125" s="2" customFormat="1" ht="33" customHeight="1">
      <c r="A125" s="29"/>
      <c r="B125" s="30"/>
      <c r="C125" s="217" t="s">
        <v>82</v>
      </c>
      <c r="D125" s="217" t="s">
        <v>284</v>
      </c>
      <c r="E125" s="218" t="s">
        <v>3552</v>
      </c>
      <c r="F125" s="219" t="s">
        <v>3553</v>
      </c>
      <c r="G125" s="220" t="s">
        <v>719</v>
      </c>
      <c r="H125" s="221">
        <v>1</v>
      </c>
      <c r="I125" s="222">
        <v>44000</v>
      </c>
      <c r="J125" s="222">
        <f>ROUND(I125*H125,2)</f>
        <v>44000</v>
      </c>
      <c r="K125" s="223"/>
      <c r="L125" s="35"/>
      <c r="M125" s="224" t="s">
        <v>1</v>
      </c>
      <c r="N125" s="225" t="s">
        <v>38</v>
      </c>
      <c r="O125" s="226">
        <v>0</v>
      </c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R125" s="228" t="s">
        <v>288</v>
      </c>
      <c r="AT125" s="228" t="s">
        <v>284</v>
      </c>
      <c r="AU125" s="228" t="s">
        <v>80</v>
      </c>
      <c r="AY125" s="14" t="s">
        <v>282</v>
      </c>
      <c r="BE125" s="229">
        <f>IF(N125="základní",J125,0)</f>
        <v>44000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4" t="s">
        <v>80</v>
      </c>
      <c r="BK125" s="229">
        <f>ROUND(I125*H125,2)</f>
        <v>44000</v>
      </c>
      <c r="BL125" s="14" t="s">
        <v>288</v>
      </c>
      <c r="BM125" s="228" t="s">
        <v>3554</v>
      </c>
    </row>
    <row r="126" s="2" customFormat="1" ht="55.5" customHeight="1">
      <c r="A126" s="29"/>
      <c r="B126" s="30"/>
      <c r="C126" s="217" t="s">
        <v>155</v>
      </c>
      <c r="D126" s="217" t="s">
        <v>284</v>
      </c>
      <c r="E126" s="218" t="s">
        <v>3555</v>
      </c>
      <c r="F126" s="219" t="s">
        <v>3556</v>
      </c>
      <c r="G126" s="220" t="s">
        <v>1417</v>
      </c>
      <c r="H126" s="221">
        <v>1</v>
      </c>
      <c r="I126" s="222">
        <v>357500</v>
      </c>
      <c r="J126" s="222">
        <f>ROUND(I126*H126,2)</f>
        <v>357500</v>
      </c>
      <c r="K126" s="223"/>
      <c r="L126" s="35"/>
      <c r="M126" s="224" t="s">
        <v>1</v>
      </c>
      <c r="N126" s="225" t="s">
        <v>38</v>
      </c>
      <c r="O126" s="226">
        <v>0</v>
      </c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R126" s="228" t="s">
        <v>288</v>
      </c>
      <c r="AT126" s="228" t="s">
        <v>284</v>
      </c>
      <c r="AU126" s="228" t="s">
        <v>80</v>
      </c>
      <c r="AY126" s="14" t="s">
        <v>282</v>
      </c>
      <c r="BE126" s="229">
        <f>IF(N126="základní",J126,0)</f>
        <v>357500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4" t="s">
        <v>80</v>
      </c>
      <c r="BK126" s="229">
        <f>ROUND(I126*H126,2)</f>
        <v>357500</v>
      </c>
      <c r="BL126" s="14" t="s">
        <v>288</v>
      </c>
      <c r="BM126" s="228" t="s">
        <v>3557</v>
      </c>
    </row>
    <row r="127" s="2" customFormat="1" ht="66.75" customHeight="1">
      <c r="A127" s="29"/>
      <c r="B127" s="30"/>
      <c r="C127" s="217" t="s">
        <v>288</v>
      </c>
      <c r="D127" s="217" t="s">
        <v>284</v>
      </c>
      <c r="E127" s="218" t="s">
        <v>3558</v>
      </c>
      <c r="F127" s="219" t="s">
        <v>3559</v>
      </c>
      <c r="G127" s="220" t="s">
        <v>1417</v>
      </c>
      <c r="H127" s="221">
        <v>1</v>
      </c>
      <c r="I127" s="222">
        <v>80850</v>
      </c>
      <c r="J127" s="222">
        <f>ROUND(I127*H127,2)</f>
        <v>80850</v>
      </c>
      <c r="K127" s="223"/>
      <c r="L127" s="35"/>
      <c r="M127" s="224" t="s">
        <v>1</v>
      </c>
      <c r="N127" s="225" t="s">
        <v>38</v>
      </c>
      <c r="O127" s="226">
        <v>0</v>
      </c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228" t="s">
        <v>288</v>
      </c>
      <c r="AT127" s="228" t="s">
        <v>284</v>
      </c>
      <c r="AU127" s="228" t="s">
        <v>80</v>
      </c>
      <c r="AY127" s="14" t="s">
        <v>282</v>
      </c>
      <c r="BE127" s="229">
        <f>IF(N127="základní",J127,0)</f>
        <v>80850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4" t="s">
        <v>80</v>
      </c>
      <c r="BK127" s="229">
        <f>ROUND(I127*H127,2)</f>
        <v>80850</v>
      </c>
      <c r="BL127" s="14" t="s">
        <v>288</v>
      </c>
      <c r="BM127" s="228" t="s">
        <v>3560</v>
      </c>
    </row>
    <row r="128" s="2" customFormat="1" ht="21.75" customHeight="1">
      <c r="A128" s="29"/>
      <c r="B128" s="30"/>
      <c r="C128" s="217" t="s">
        <v>299</v>
      </c>
      <c r="D128" s="217" t="s">
        <v>284</v>
      </c>
      <c r="E128" s="218" t="s">
        <v>3561</v>
      </c>
      <c r="F128" s="219" t="s">
        <v>3562</v>
      </c>
      <c r="G128" s="220" t="s">
        <v>1417</v>
      </c>
      <c r="H128" s="221">
        <v>1</v>
      </c>
      <c r="I128" s="222">
        <v>36300</v>
      </c>
      <c r="J128" s="222">
        <f>ROUND(I128*H128,2)</f>
        <v>36300</v>
      </c>
      <c r="K128" s="223"/>
      <c r="L128" s="35"/>
      <c r="M128" s="224" t="s">
        <v>1</v>
      </c>
      <c r="N128" s="225" t="s">
        <v>38</v>
      </c>
      <c r="O128" s="226">
        <v>0</v>
      </c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288</v>
      </c>
      <c r="AT128" s="228" t="s">
        <v>284</v>
      </c>
      <c r="AU128" s="228" t="s">
        <v>80</v>
      </c>
      <c r="AY128" s="14" t="s">
        <v>282</v>
      </c>
      <c r="BE128" s="229">
        <f>IF(N128="základní",J128,0)</f>
        <v>36300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36300</v>
      </c>
      <c r="BL128" s="14" t="s">
        <v>288</v>
      </c>
      <c r="BM128" s="228" t="s">
        <v>3563</v>
      </c>
    </row>
    <row r="129" s="2" customFormat="1" ht="66.75" customHeight="1">
      <c r="A129" s="29"/>
      <c r="B129" s="30"/>
      <c r="C129" s="217" t="s">
        <v>303</v>
      </c>
      <c r="D129" s="217" t="s">
        <v>284</v>
      </c>
      <c r="E129" s="218" t="s">
        <v>3564</v>
      </c>
      <c r="F129" s="219" t="s">
        <v>3565</v>
      </c>
      <c r="G129" s="220" t="s">
        <v>719</v>
      </c>
      <c r="H129" s="221">
        <v>1</v>
      </c>
      <c r="I129" s="222">
        <v>74250</v>
      </c>
      <c r="J129" s="222">
        <f>ROUND(I129*H129,2)</f>
        <v>74250</v>
      </c>
      <c r="K129" s="223"/>
      <c r="L129" s="35"/>
      <c r="M129" s="224" t="s">
        <v>1</v>
      </c>
      <c r="N129" s="225" t="s">
        <v>38</v>
      </c>
      <c r="O129" s="226">
        <v>0</v>
      </c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288</v>
      </c>
      <c r="AT129" s="228" t="s">
        <v>284</v>
      </c>
      <c r="AU129" s="228" t="s">
        <v>80</v>
      </c>
      <c r="AY129" s="14" t="s">
        <v>282</v>
      </c>
      <c r="BE129" s="229">
        <f>IF(N129="základní",J129,0)</f>
        <v>74250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74250</v>
      </c>
      <c r="BL129" s="14" t="s">
        <v>288</v>
      </c>
      <c r="BM129" s="228" t="s">
        <v>3566</v>
      </c>
    </row>
    <row r="130" s="2" customFormat="1" ht="21.75" customHeight="1">
      <c r="A130" s="29"/>
      <c r="B130" s="30"/>
      <c r="C130" s="217" t="s">
        <v>307</v>
      </c>
      <c r="D130" s="217" t="s">
        <v>284</v>
      </c>
      <c r="E130" s="218" t="s">
        <v>3567</v>
      </c>
      <c r="F130" s="219" t="s">
        <v>3568</v>
      </c>
      <c r="G130" s="220" t="s">
        <v>719</v>
      </c>
      <c r="H130" s="221">
        <v>2</v>
      </c>
      <c r="I130" s="222">
        <v>1628</v>
      </c>
      <c r="J130" s="222">
        <f>ROUND(I130*H130,2)</f>
        <v>3256</v>
      </c>
      <c r="K130" s="223"/>
      <c r="L130" s="35"/>
      <c r="M130" s="224" t="s">
        <v>1</v>
      </c>
      <c r="N130" s="225" t="s">
        <v>38</v>
      </c>
      <c r="O130" s="226">
        <v>0</v>
      </c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288</v>
      </c>
      <c r="AT130" s="228" t="s">
        <v>284</v>
      </c>
      <c r="AU130" s="228" t="s">
        <v>80</v>
      </c>
      <c r="AY130" s="14" t="s">
        <v>282</v>
      </c>
      <c r="BE130" s="229">
        <f>IF(N130="základní",J130,0)</f>
        <v>3256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3256</v>
      </c>
      <c r="BL130" s="14" t="s">
        <v>288</v>
      </c>
      <c r="BM130" s="228" t="s">
        <v>3569</v>
      </c>
    </row>
    <row r="131" s="2" customFormat="1" ht="66.75" customHeight="1">
      <c r="A131" s="29"/>
      <c r="B131" s="30"/>
      <c r="C131" s="217" t="s">
        <v>311</v>
      </c>
      <c r="D131" s="217" t="s">
        <v>284</v>
      </c>
      <c r="E131" s="218" t="s">
        <v>3570</v>
      </c>
      <c r="F131" s="219" t="s">
        <v>3571</v>
      </c>
      <c r="G131" s="220" t="s">
        <v>719</v>
      </c>
      <c r="H131" s="221">
        <v>2</v>
      </c>
      <c r="I131" s="222">
        <v>86790</v>
      </c>
      <c r="J131" s="222">
        <f>ROUND(I131*H131,2)</f>
        <v>173580</v>
      </c>
      <c r="K131" s="223"/>
      <c r="L131" s="35"/>
      <c r="M131" s="224" t="s">
        <v>1</v>
      </c>
      <c r="N131" s="225" t="s">
        <v>38</v>
      </c>
      <c r="O131" s="226">
        <v>0</v>
      </c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288</v>
      </c>
      <c r="AT131" s="228" t="s">
        <v>284</v>
      </c>
      <c r="AU131" s="228" t="s">
        <v>80</v>
      </c>
      <c r="AY131" s="14" t="s">
        <v>282</v>
      </c>
      <c r="BE131" s="229">
        <f>IF(N131="základní",J131,0)</f>
        <v>173580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173580</v>
      </c>
      <c r="BL131" s="14" t="s">
        <v>288</v>
      </c>
      <c r="BM131" s="228" t="s">
        <v>3572</v>
      </c>
    </row>
    <row r="132" s="2" customFormat="1" ht="21.75" customHeight="1">
      <c r="A132" s="29"/>
      <c r="B132" s="30"/>
      <c r="C132" s="217" t="s">
        <v>315</v>
      </c>
      <c r="D132" s="217" t="s">
        <v>284</v>
      </c>
      <c r="E132" s="218" t="s">
        <v>3573</v>
      </c>
      <c r="F132" s="219" t="s">
        <v>3574</v>
      </c>
      <c r="G132" s="220" t="s">
        <v>719</v>
      </c>
      <c r="H132" s="221">
        <v>4</v>
      </c>
      <c r="I132" s="222">
        <v>1760</v>
      </c>
      <c r="J132" s="222">
        <f>ROUND(I132*H132,2)</f>
        <v>7040</v>
      </c>
      <c r="K132" s="223"/>
      <c r="L132" s="35"/>
      <c r="M132" s="224" t="s">
        <v>1</v>
      </c>
      <c r="N132" s="225" t="s">
        <v>38</v>
      </c>
      <c r="O132" s="226">
        <v>0</v>
      </c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80</v>
      </c>
      <c r="AY132" s="14" t="s">
        <v>282</v>
      </c>
      <c r="BE132" s="229">
        <f>IF(N132="základní",J132,0)</f>
        <v>7040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7040</v>
      </c>
      <c r="BL132" s="14" t="s">
        <v>288</v>
      </c>
      <c r="BM132" s="228" t="s">
        <v>3575</v>
      </c>
    </row>
    <row r="133" s="2" customFormat="1" ht="21.75" customHeight="1">
      <c r="A133" s="29"/>
      <c r="B133" s="30"/>
      <c r="C133" s="217" t="s">
        <v>319</v>
      </c>
      <c r="D133" s="217" t="s">
        <v>284</v>
      </c>
      <c r="E133" s="218" t="s">
        <v>3576</v>
      </c>
      <c r="F133" s="219" t="s">
        <v>3577</v>
      </c>
      <c r="G133" s="220" t="s">
        <v>719</v>
      </c>
      <c r="H133" s="221">
        <v>2</v>
      </c>
      <c r="I133" s="222">
        <v>19800</v>
      </c>
      <c r="J133" s="222">
        <f>ROUND(I133*H133,2)</f>
        <v>39600</v>
      </c>
      <c r="K133" s="223"/>
      <c r="L133" s="35"/>
      <c r="M133" s="224" t="s">
        <v>1</v>
      </c>
      <c r="N133" s="225" t="s">
        <v>38</v>
      </c>
      <c r="O133" s="226">
        <v>0</v>
      </c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80</v>
      </c>
      <c r="AY133" s="14" t="s">
        <v>282</v>
      </c>
      <c r="BE133" s="229">
        <f>IF(N133="základní",J133,0)</f>
        <v>39600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39600</v>
      </c>
      <c r="BL133" s="14" t="s">
        <v>288</v>
      </c>
      <c r="BM133" s="228" t="s">
        <v>3578</v>
      </c>
    </row>
    <row r="134" s="2" customFormat="1" ht="66.75" customHeight="1">
      <c r="A134" s="29"/>
      <c r="B134" s="30"/>
      <c r="C134" s="217" t="s">
        <v>324</v>
      </c>
      <c r="D134" s="217" t="s">
        <v>284</v>
      </c>
      <c r="E134" s="218" t="s">
        <v>3579</v>
      </c>
      <c r="F134" s="219" t="s">
        <v>3580</v>
      </c>
      <c r="G134" s="220" t="s">
        <v>719</v>
      </c>
      <c r="H134" s="221">
        <v>3</v>
      </c>
      <c r="I134" s="222">
        <v>93500</v>
      </c>
      <c r="J134" s="222">
        <f>ROUND(I134*H134,2)</f>
        <v>280500</v>
      </c>
      <c r="K134" s="223"/>
      <c r="L134" s="35"/>
      <c r="M134" s="224" t="s">
        <v>1</v>
      </c>
      <c r="N134" s="225" t="s">
        <v>38</v>
      </c>
      <c r="O134" s="226">
        <v>0</v>
      </c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80</v>
      </c>
      <c r="AY134" s="14" t="s">
        <v>282</v>
      </c>
      <c r="BE134" s="229">
        <f>IF(N134="základní",J134,0)</f>
        <v>280500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280500</v>
      </c>
      <c r="BL134" s="14" t="s">
        <v>288</v>
      </c>
      <c r="BM134" s="228" t="s">
        <v>3581</v>
      </c>
    </row>
    <row r="135" s="2" customFormat="1" ht="21.75" customHeight="1">
      <c r="A135" s="29"/>
      <c r="B135" s="30"/>
      <c r="C135" s="217" t="s">
        <v>329</v>
      </c>
      <c r="D135" s="217" t="s">
        <v>284</v>
      </c>
      <c r="E135" s="218" t="s">
        <v>3582</v>
      </c>
      <c r="F135" s="219" t="s">
        <v>3583</v>
      </c>
      <c r="G135" s="220" t="s">
        <v>1417</v>
      </c>
      <c r="H135" s="221">
        <v>2</v>
      </c>
      <c r="I135" s="222">
        <v>30800</v>
      </c>
      <c r="J135" s="222">
        <f>ROUND(I135*H135,2)</f>
        <v>61600</v>
      </c>
      <c r="K135" s="223"/>
      <c r="L135" s="35"/>
      <c r="M135" s="224" t="s">
        <v>1</v>
      </c>
      <c r="N135" s="225" t="s">
        <v>38</v>
      </c>
      <c r="O135" s="226">
        <v>0</v>
      </c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80</v>
      </c>
      <c r="AY135" s="14" t="s">
        <v>282</v>
      </c>
      <c r="BE135" s="229">
        <f>IF(N135="základní",J135,0)</f>
        <v>61600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61600</v>
      </c>
      <c r="BL135" s="14" t="s">
        <v>288</v>
      </c>
      <c r="BM135" s="228" t="s">
        <v>3584</v>
      </c>
    </row>
    <row r="136" s="2" customFormat="1" ht="16.5" customHeight="1">
      <c r="A136" s="29"/>
      <c r="B136" s="30"/>
      <c r="C136" s="217" t="s">
        <v>334</v>
      </c>
      <c r="D136" s="217" t="s">
        <v>284</v>
      </c>
      <c r="E136" s="218" t="s">
        <v>3585</v>
      </c>
      <c r="F136" s="219" t="s">
        <v>3586</v>
      </c>
      <c r="G136" s="220" t="s">
        <v>1417</v>
      </c>
      <c r="H136" s="221">
        <v>1</v>
      </c>
      <c r="I136" s="222">
        <v>30800</v>
      </c>
      <c r="J136" s="222">
        <f>ROUND(I136*H136,2)</f>
        <v>30800</v>
      </c>
      <c r="K136" s="223"/>
      <c r="L136" s="35"/>
      <c r="M136" s="224" t="s">
        <v>1</v>
      </c>
      <c r="N136" s="225" t="s">
        <v>38</v>
      </c>
      <c r="O136" s="226">
        <v>0</v>
      </c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80</v>
      </c>
      <c r="AY136" s="14" t="s">
        <v>282</v>
      </c>
      <c r="BE136" s="229">
        <f>IF(N136="základní",J136,0)</f>
        <v>30800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30800</v>
      </c>
      <c r="BL136" s="14" t="s">
        <v>288</v>
      </c>
      <c r="BM136" s="228" t="s">
        <v>3587</v>
      </c>
    </row>
    <row r="137" s="2" customFormat="1" ht="33" customHeight="1">
      <c r="A137" s="29"/>
      <c r="B137" s="30"/>
      <c r="C137" s="217" t="s">
        <v>338</v>
      </c>
      <c r="D137" s="217" t="s">
        <v>284</v>
      </c>
      <c r="E137" s="218" t="s">
        <v>3588</v>
      </c>
      <c r="F137" s="219" t="s">
        <v>3589</v>
      </c>
      <c r="G137" s="220" t="s">
        <v>1417</v>
      </c>
      <c r="H137" s="221">
        <v>2</v>
      </c>
      <c r="I137" s="222">
        <v>104500</v>
      </c>
      <c r="J137" s="222">
        <f>ROUND(I137*H137,2)</f>
        <v>209000</v>
      </c>
      <c r="K137" s="223"/>
      <c r="L137" s="35"/>
      <c r="M137" s="224" t="s">
        <v>1</v>
      </c>
      <c r="N137" s="225" t="s">
        <v>38</v>
      </c>
      <c r="O137" s="226">
        <v>0</v>
      </c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80</v>
      </c>
      <c r="AY137" s="14" t="s">
        <v>282</v>
      </c>
      <c r="BE137" s="229">
        <f>IF(N137="základní",J137,0)</f>
        <v>209000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209000</v>
      </c>
      <c r="BL137" s="14" t="s">
        <v>288</v>
      </c>
      <c r="BM137" s="228" t="s">
        <v>3590</v>
      </c>
    </row>
    <row r="138" s="2" customFormat="1" ht="21.75" customHeight="1">
      <c r="A138" s="29"/>
      <c r="B138" s="30"/>
      <c r="C138" s="217" t="s">
        <v>8</v>
      </c>
      <c r="D138" s="217" t="s">
        <v>284</v>
      </c>
      <c r="E138" s="218" t="s">
        <v>3591</v>
      </c>
      <c r="F138" s="219" t="s">
        <v>3592</v>
      </c>
      <c r="G138" s="220" t="s">
        <v>1417</v>
      </c>
      <c r="H138" s="221">
        <v>1</v>
      </c>
      <c r="I138" s="222">
        <v>1397000</v>
      </c>
      <c r="J138" s="222">
        <f>ROUND(I138*H138,2)</f>
        <v>1397000</v>
      </c>
      <c r="K138" s="223"/>
      <c r="L138" s="35"/>
      <c r="M138" s="224" t="s">
        <v>1</v>
      </c>
      <c r="N138" s="225" t="s">
        <v>38</v>
      </c>
      <c r="O138" s="226">
        <v>0</v>
      </c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80</v>
      </c>
      <c r="AY138" s="14" t="s">
        <v>282</v>
      </c>
      <c r="BE138" s="229">
        <f>IF(N138="základní",J138,0)</f>
        <v>1397000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1397000</v>
      </c>
      <c r="BL138" s="14" t="s">
        <v>288</v>
      </c>
      <c r="BM138" s="228" t="s">
        <v>3593</v>
      </c>
    </row>
    <row r="139" s="2" customFormat="1" ht="16.5" customHeight="1">
      <c r="A139" s="29"/>
      <c r="B139" s="30"/>
      <c r="C139" s="217" t="s">
        <v>345</v>
      </c>
      <c r="D139" s="217" t="s">
        <v>284</v>
      </c>
      <c r="E139" s="218" t="s">
        <v>3594</v>
      </c>
      <c r="F139" s="219" t="s">
        <v>3595</v>
      </c>
      <c r="G139" s="220" t="s">
        <v>719</v>
      </c>
      <c r="H139" s="221">
        <v>4</v>
      </c>
      <c r="I139" s="222">
        <v>1210</v>
      </c>
      <c r="J139" s="222">
        <f>ROUND(I139*H139,2)</f>
        <v>4840</v>
      </c>
      <c r="K139" s="223"/>
      <c r="L139" s="35"/>
      <c r="M139" s="224" t="s">
        <v>1</v>
      </c>
      <c r="N139" s="225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80</v>
      </c>
      <c r="AY139" s="14" t="s">
        <v>282</v>
      </c>
      <c r="BE139" s="229">
        <f>IF(N139="základní",J139,0)</f>
        <v>4840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4840</v>
      </c>
      <c r="BL139" s="14" t="s">
        <v>288</v>
      </c>
      <c r="BM139" s="228" t="s">
        <v>3596</v>
      </c>
    </row>
    <row r="140" s="2" customFormat="1" ht="44.25" customHeight="1">
      <c r="A140" s="29"/>
      <c r="B140" s="30"/>
      <c r="C140" s="217" t="s">
        <v>349</v>
      </c>
      <c r="D140" s="217" t="s">
        <v>284</v>
      </c>
      <c r="E140" s="218" t="s">
        <v>3597</v>
      </c>
      <c r="F140" s="219" t="s">
        <v>3598</v>
      </c>
      <c r="G140" s="220" t="s">
        <v>719</v>
      </c>
      <c r="H140" s="221">
        <v>1</v>
      </c>
      <c r="I140" s="222">
        <v>91740</v>
      </c>
      <c r="J140" s="222">
        <f>ROUND(I140*H140,2)</f>
        <v>91740</v>
      </c>
      <c r="K140" s="223"/>
      <c r="L140" s="35"/>
      <c r="M140" s="224" t="s">
        <v>1</v>
      </c>
      <c r="N140" s="225" t="s">
        <v>38</v>
      </c>
      <c r="O140" s="226">
        <v>0</v>
      </c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80</v>
      </c>
      <c r="AY140" s="14" t="s">
        <v>282</v>
      </c>
      <c r="BE140" s="229">
        <f>IF(N140="základní",J140,0)</f>
        <v>91740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91740</v>
      </c>
      <c r="BL140" s="14" t="s">
        <v>288</v>
      </c>
      <c r="BM140" s="228" t="s">
        <v>3599</v>
      </c>
    </row>
    <row r="141" s="2" customFormat="1" ht="33" customHeight="1">
      <c r="A141" s="29"/>
      <c r="B141" s="30"/>
      <c r="C141" s="217" t="s">
        <v>353</v>
      </c>
      <c r="D141" s="217" t="s">
        <v>284</v>
      </c>
      <c r="E141" s="218" t="s">
        <v>3600</v>
      </c>
      <c r="F141" s="219" t="s">
        <v>3601</v>
      </c>
      <c r="G141" s="220" t="s">
        <v>719</v>
      </c>
      <c r="H141" s="221">
        <v>1</v>
      </c>
      <c r="I141" s="222">
        <v>79750</v>
      </c>
      <c r="J141" s="222">
        <f>ROUND(I141*H141,2)</f>
        <v>79750</v>
      </c>
      <c r="K141" s="223"/>
      <c r="L141" s="35"/>
      <c r="M141" s="224" t="s">
        <v>1</v>
      </c>
      <c r="N141" s="225" t="s">
        <v>38</v>
      </c>
      <c r="O141" s="226">
        <v>0</v>
      </c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80</v>
      </c>
      <c r="AY141" s="14" t="s">
        <v>282</v>
      </c>
      <c r="BE141" s="229">
        <f>IF(N141="základní",J141,0)</f>
        <v>79750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79750</v>
      </c>
      <c r="BL141" s="14" t="s">
        <v>288</v>
      </c>
      <c r="BM141" s="228" t="s">
        <v>3602</v>
      </c>
    </row>
    <row r="142" s="2" customFormat="1" ht="16.5" customHeight="1">
      <c r="A142" s="29"/>
      <c r="B142" s="30"/>
      <c r="C142" s="217" t="s">
        <v>358</v>
      </c>
      <c r="D142" s="217" t="s">
        <v>284</v>
      </c>
      <c r="E142" s="218" t="s">
        <v>3603</v>
      </c>
      <c r="F142" s="219" t="s">
        <v>3604</v>
      </c>
      <c r="G142" s="220" t="s">
        <v>719</v>
      </c>
      <c r="H142" s="221">
        <v>1</v>
      </c>
      <c r="I142" s="222">
        <v>7579</v>
      </c>
      <c r="J142" s="222">
        <f>ROUND(I142*H142,2)</f>
        <v>7579</v>
      </c>
      <c r="K142" s="223"/>
      <c r="L142" s="35"/>
      <c r="M142" s="224" t="s">
        <v>1</v>
      </c>
      <c r="N142" s="225" t="s">
        <v>38</v>
      </c>
      <c r="O142" s="226">
        <v>0</v>
      </c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80</v>
      </c>
      <c r="AY142" s="14" t="s">
        <v>282</v>
      </c>
      <c r="BE142" s="229">
        <f>IF(N142="základní",J142,0)</f>
        <v>7579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7579</v>
      </c>
      <c r="BL142" s="14" t="s">
        <v>288</v>
      </c>
      <c r="BM142" s="228" t="s">
        <v>3605</v>
      </c>
    </row>
    <row r="143" s="2" customFormat="1" ht="16.5" customHeight="1">
      <c r="A143" s="29"/>
      <c r="B143" s="30"/>
      <c r="C143" s="217" t="s">
        <v>362</v>
      </c>
      <c r="D143" s="217" t="s">
        <v>284</v>
      </c>
      <c r="E143" s="218" t="s">
        <v>3606</v>
      </c>
      <c r="F143" s="219" t="s">
        <v>3607</v>
      </c>
      <c r="G143" s="220" t="s">
        <v>719</v>
      </c>
      <c r="H143" s="221">
        <v>2</v>
      </c>
      <c r="I143" s="222">
        <v>13750</v>
      </c>
      <c r="J143" s="222">
        <f>ROUND(I143*H143,2)</f>
        <v>27500</v>
      </c>
      <c r="K143" s="223"/>
      <c r="L143" s="35"/>
      <c r="M143" s="224" t="s">
        <v>1</v>
      </c>
      <c r="N143" s="225" t="s">
        <v>38</v>
      </c>
      <c r="O143" s="226">
        <v>0</v>
      </c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80</v>
      </c>
      <c r="AY143" s="14" t="s">
        <v>282</v>
      </c>
      <c r="BE143" s="229">
        <f>IF(N143="základní",J143,0)</f>
        <v>27500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27500</v>
      </c>
      <c r="BL143" s="14" t="s">
        <v>288</v>
      </c>
      <c r="BM143" s="228" t="s">
        <v>3608</v>
      </c>
    </row>
    <row r="144" s="2" customFormat="1" ht="16.5" customHeight="1">
      <c r="A144" s="29"/>
      <c r="B144" s="30"/>
      <c r="C144" s="217" t="s">
        <v>7</v>
      </c>
      <c r="D144" s="217" t="s">
        <v>284</v>
      </c>
      <c r="E144" s="218" t="s">
        <v>3609</v>
      </c>
      <c r="F144" s="219" t="s">
        <v>3610</v>
      </c>
      <c r="G144" s="220" t="s">
        <v>719</v>
      </c>
      <c r="H144" s="221">
        <v>9</v>
      </c>
      <c r="I144" s="222">
        <v>3586</v>
      </c>
      <c r="J144" s="222">
        <f>ROUND(I144*H144,2)</f>
        <v>32274</v>
      </c>
      <c r="K144" s="223"/>
      <c r="L144" s="35"/>
      <c r="M144" s="224" t="s">
        <v>1</v>
      </c>
      <c r="N144" s="225" t="s">
        <v>38</v>
      </c>
      <c r="O144" s="226">
        <v>0</v>
      </c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80</v>
      </c>
      <c r="AY144" s="14" t="s">
        <v>282</v>
      </c>
      <c r="BE144" s="229">
        <f>IF(N144="základní",J144,0)</f>
        <v>32274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32274</v>
      </c>
      <c r="BL144" s="14" t="s">
        <v>288</v>
      </c>
      <c r="BM144" s="228" t="s">
        <v>3611</v>
      </c>
    </row>
    <row r="145" s="2" customFormat="1" ht="16.5" customHeight="1">
      <c r="A145" s="29"/>
      <c r="B145" s="30"/>
      <c r="C145" s="217" t="s">
        <v>369</v>
      </c>
      <c r="D145" s="217" t="s">
        <v>284</v>
      </c>
      <c r="E145" s="218" t="s">
        <v>3612</v>
      </c>
      <c r="F145" s="219" t="s">
        <v>3613</v>
      </c>
      <c r="G145" s="220" t="s">
        <v>719</v>
      </c>
      <c r="H145" s="221">
        <v>1</v>
      </c>
      <c r="I145" s="222">
        <v>1045</v>
      </c>
      <c r="J145" s="222">
        <f>ROUND(I145*H145,2)</f>
        <v>1045</v>
      </c>
      <c r="K145" s="223"/>
      <c r="L145" s="35"/>
      <c r="M145" s="224" t="s">
        <v>1</v>
      </c>
      <c r="N145" s="225" t="s">
        <v>38</v>
      </c>
      <c r="O145" s="226">
        <v>0</v>
      </c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80</v>
      </c>
      <c r="AY145" s="14" t="s">
        <v>282</v>
      </c>
      <c r="BE145" s="229">
        <f>IF(N145="základní",J145,0)</f>
        <v>1045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1045</v>
      </c>
      <c r="BL145" s="14" t="s">
        <v>288</v>
      </c>
      <c r="BM145" s="228" t="s">
        <v>3614</v>
      </c>
    </row>
    <row r="146" s="2" customFormat="1" ht="16.5" customHeight="1">
      <c r="A146" s="29"/>
      <c r="B146" s="30"/>
      <c r="C146" s="217" t="s">
        <v>373</v>
      </c>
      <c r="D146" s="217" t="s">
        <v>284</v>
      </c>
      <c r="E146" s="218" t="s">
        <v>3615</v>
      </c>
      <c r="F146" s="219" t="s">
        <v>3616</v>
      </c>
      <c r="G146" s="220" t="s">
        <v>719</v>
      </c>
      <c r="H146" s="221">
        <v>1</v>
      </c>
      <c r="I146" s="222">
        <v>880</v>
      </c>
      <c r="J146" s="222">
        <f>ROUND(I146*H146,2)</f>
        <v>880</v>
      </c>
      <c r="K146" s="223"/>
      <c r="L146" s="35"/>
      <c r="M146" s="224" t="s">
        <v>1</v>
      </c>
      <c r="N146" s="225" t="s">
        <v>38</v>
      </c>
      <c r="O146" s="226">
        <v>0</v>
      </c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80</v>
      </c>
      <c r="AY146" s="14" t="s">
        <v>282</v>
      </c>
      <c r="BE146" s="229">
        <f>IF(N146="základní",J146,0)</f>
        <v>880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880</v>
      </c>
      <c r="BL146" s="14" t="s">
        <v>288</v>
      </c>
      <c r="BM146" s="228" t="s">
        <v>3617</v>
      </c>
    </row>
    <row r="147" s="2" customFormat="1" ht="21.75" customHeight="1">
      <c r="A147" s="29"/>
      <c r="B147" s="30"/>
      <c r="C147" s="217" t="s">
        <v>377</v>
      </c>
      <c r="D147" s="217" t="s">
        <v>284</v>
      </c>
      <c r="E147" s="218" t="s">
        <v>3618</v>
      </c>
      <c r="F147" s="219" t="s">
        <v>3619</v>
      </c>
      <c r="G147" s="220" t="s">
        <v>719</v>
      </c>
      <c r="H147" s="221">
        <v>1</v>
      </c>
      <c r="I147" s="222">
        <v>3520</v>
      </c>
      <c r="J147" s="222">
        <f>ROUND(I147*H147,2)</f>
        <v>3520</v>
      </c>
      <c r="K147" s="223"/>
      <c r="L147" s="35"/>
      <c r="M147" s="224" t="s">
        <v>1</v>
      </c>
      <c r="N147" s="225" t="s">
        <v>38</v>
      </c>
      <c r="O147" s="226">
        <v>0</v>
      </c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80</v>
      </c>
      <c r="AY147" s="14" t="s">
        <v>282</v>
      </c>
      <c r="BE147" s="229">
        <f>IF(N147="základní",J147,0)</f>
        <v>3520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3520</v>
      </c>
      <c r="BL147" s="14" t="s">
        <v>288</v>
      </c>
      <c r="BM147" s="228" t="s">
        <v>3620</v>
      </c>
    </row>
    <row r="148" s="2" customFormat="1" ht="16.5" customHeight="1">
      <c r="A148" s="29"/>
      <c r="B148" s="30"/>
      <c r="C148" s="217" t="s">
        <v>382</v>
      </c>
      <c r="D148" s="217" t="s">
        <v>284</v>
      </c>
      <c r="E148" s="218" t="s">
        <v>3621</v>
      </c>
      <c r="F148" s="219" t="s">
        <v>3622</v>
      </c>
      <c r="G148" s="220" t="s">
        <v>719</v>
      </c>
      <c r="H148" s="221">
        <v>1</v>
      </c>
      <c r="I148" s="222">
        <v>1320</v>
      </c>
      <c r="J148" s="222">
        <f>ROUND(I148*H148,2)</f>
        <v>1320</v>
      </c>
      <c r="K148" s="223"/>
      <c r="L148" s="35"/>
      <c r="M148" s="224" t="s">
        <v>1</v>
      </c>
      <c r="N148" s="225" t="s">
        <v>38</v>
      </c>
      <c r="O148" s="226">
        <v>0</v>
      </c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80</v>
      </c>
      <c r="AY148" s="14" t="s">
        <v>282</v>
      </c>
      <c r="BE148" s="229">
        <f>IF(N148="základní",J148,0)</f>
        <v>1320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1320</v>
      </c>
      <c r="BL148" s="14" t="s">
        <v>288</v>
      </c>
      <c r="BM148" s="228" t="s">
        <v>3623</v>
      </c>
    </row>
    <row r="149" s="2" customFormat="1" ht="21.75" customHeight="1">
      <c r="A149" s="29"/>
      <c r="B149" s="30"/>
      <c r="C149" s="217" t="s">
        <v>386</v>
      </c>
      <c r="D149" s="217" t="s">
        <v>284</v>
      </c>
      <c r="E149" s="218" t="s">
        <v>3624</v>
      </c>
      <c r="F149" s="219" t="s">
        <v>3625</v>
      </c>
      <c r="G149" s="220" t="s">
        <v>719</v>
      </c>
      <c r="H149" s="221">
        <v>1</v>
      </c>
      <c r="I149" s="222">
        <v>4180</v>
      </c>
      <c r="J149" s="222">
        <f>ROUND(I149*H149,2)</f>
        <v>4180</v>
      </c>
      <c r="K149" s="223"/>
      <c r="L149" s="35"/>
      <c r="M149" s="224" t="s">
        <v>1</v>
      </c>
      <c r="N149" s="225" t="s">
        <v>38</v>
      </c>
      <c r="O149" s="226">
        <v>0</v>
      </c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80</v>
      </c>
      <c r="AY149" s="14" t="s">
        <v>282</v>
      </c>
      <c r="BE149" s="229">
        <f>IF(N149="základní",J149,0)</f>
        <v>4180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4180</v>
      </c>
      <c r="BL149" s="14" t="s">
        <v>288</v>
      </c>
      <c r="BM149" s="228" t="s">
        <v>3626</v>
      </c>
    </row>
    <row r="150" s="2" customFormat="1" ht="16.5" customHeight="1">
      <c r="A150" s="29"/>
      <c r="B150" s="30"/>
      <c r="C150" s="217" t="s">
        <v>390</v>
      </c>
      <c r="D150" s="217" t="s">
        <v>284</v>
      </c>
      <c r="E150" s="218" t="s">
        <v>3627</v>
      </c>
      <c r="F150" s="219" t="s">
        <v>3628</v>
      </c>
      <c r="G150" s="220" t="s">
        <v>322</v>
      </c>
      <c r="H150" s="221">
        <v>3</v>
      </c>
      <c r="I150" s="222">
        <v>330</v>
      </c>
      <c r="J150" s="222">
        <f>ROUND(I150*H150,2)</f>
        <v>990</v>
      </c>
      <c r="K150" s="223"/>
      <c r="L150" s="35"/>
      <c r="M150" s="224" t="s">
        <v>1</v>
      </c>
      <c r="N150" s="225" t="s">
        <v>38</v>
      </c>
      <c r="O150" s="226">
        <v>0</v>
      </c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80</v>
      </c>
      <c r="AY150" s="14" t="s">
        <v>282</v>
      </c>
      <c r="BE150" s="229">
        <f>IF(N150="základní",J150,0)</f>
        <v>990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990</v>
      </c>
      <c r="BL150" s="14" t="s">
        <v>288</v>
      </c>
      <c r="BM150" s="228" t="s">
        <v>3629</v>
      </c>
    </row>
    <row r="151" s="2" customFormat="1" ht="16.5" customHeight="1">
      <c r="A151" s="29"/>
      <c r="B151" s="30"/>
      <c r="C151" s="217" t="s">
        <v>394</v>
      </c>
      <c r="D151" s="217" t="s">
        <v>284</v>
      </c>
      <c r="E151" s="218" t="s">
        <v>3630</v>
      </c>
      <c r="F151" s="219" t="s">
        <v>3631</v>
      </c>
      <c r="G151" s="220" t="s">
        <v>322</v>
      </c>
      <c r="H151" s="221">
        <v>2</v>
      </c>
      <c r="I151" s="222">
        <v>302.5</v>
      </c>
      <c r="J151" s="222">
        <f>ROUND(I151*H151,2)</f>
        <v>605</v>
      </c>
      <c r="K151" s="223"/>
      <c r="L151" s="35"/>
      <c r="M151" s="224" t="s">
        <v>1</v>
      </c>
      <c r="N151" s="225" t="s">
        <v>38</v>
      </c>
      <c r="O151" s="226">
        <v>0</v>
      </c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80</v>
      </c>
      <c r="AY151" s="14" t="s">
        <v>282</v>
      </c>
      <c r="BE151" s="229">
        <f>IF(N151="základní",J151,0)</f>
        <v>605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605</v>
      </c>
      <c r="BL151" s="14" t="s">
        <v>288</v>
      </c>
      <c r="BM151" s="228" t="s">
        <v>3632</v>
      </c>
    </row>
    <row r="152" s="2" customFormat="1" ht="21.75" customHeight="1">
      <c r="A152" s="29"/>
      <c r="B152" s="30"/>
      <c r="C152" s="217" t="s">
        <v>398</v>
      </c>
      <c r="D152" s="217" t="s">
        <v>284</v>
      </c>
      <c r="E152" s="218" t="s">
        <v>3633</v>
      </c>
      <c r="F152" s="219" t="s">
        <v>3634</v>
      </c>
      <c r="G152" s="220" t="s">
        <v>322</v>
      </c>
      <c r="H152" s="221">
        <v>60</v>
      </c>
      <c r="I152" s="222">
        <v>572</v>
      </c>
      <c r="J152" s="222">
        <f>ROUND(I152*H152,2)</f>
        <v>34320</v>
      </c>
      <c r="K152" s="223"/>
      <c r="L152" s="35"/>
      <c r="M152" s="224" t="s">
        <v>1</v>
      </c>
      <c r="N152" s="225" t="s">
        <v>38</v>
      </c>
      <c r="O152" s="226">
        <v>0</v>
      </c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80</v>
      </c>
      <c r="AY152" s="14" t="s">
        <v>282</v>
      </c>
      <c r="BE152" s="229">
        <f>IF(N152="základní",J152,0)</f>
        <v>34320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34320</v>
      </c>
      <c r="BL152" s="14" t="s">
        <v>288</v>
      </c>
      <c r="BM152" s="228" t="s">
        <v>3635</v>
      </c>
    </row>
    <row r="153" s="2" customFormat="1" ht="21.75" customHeight="1">
      <c r="A153" s="29"/>
      <c r="B153" s="30"/>
      <c r="C153" s="217" t="s">
        <v>402</v>
      </c>
      <c r="D153" s="217" t="s">
        <v>284</v>
      </c>
      <c r="E153" s="218" t="s">
        <v>3636</v>
      </c>
      <c r="F153" s="219" t="s">
        <v>3637</v>
      </c>
      <c r="G153" s="220" t="s">
        <v>322</v>
      </c>
      <c r="H153" s="221">
        <v>36</v>
      </c>
      <c r="I153" s="222">
        <v>907.5</v>
      </c>
      <c r="J153" s="222">
        <f>ROUND(I153*H153,2)</f>
        <v>32670</v>
      </c>
      <c r="K153" s="223"/>
      <c r="L153" s="35"/>
      <c r="M153" s="224" t="s">
        <v>1</v>
      </c>
      <c r="N153" s="225" t="s">
        <v>38</v>
      </c>
      <c r="O153" s="226">
        <v>0</v>
      </c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80</v>
      </c>
      <c r="AY153" s="14" t="s">
        <v>282</v>
      </c>
      <c r="BE153" s="229">
        <f>IF(N153="základní",J153,0)</f>
        <v>32670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32670</v>
      </c>
      <c r="BL153" s="14" t="s">
        <v>288</v>
      </c>
      <c r="BM153" s="228" t="s">
        <v>3638</v>
      </c>
    </row>
    <row r="154" s="2" customFormat="1" ht="21.75" customHeight="1">
      <c r="A154" s="29"/>
      <c r="B154" s="30"/>
      <c r="C154" s="217" t="s">
        <v>406</v>
      </c>
      <c r="D154" s="217" t="s">
        <v>284</v>
      </c>
      <c r="E154" s="218" t="s">
        <v>3639</v>
      </c>
      <c r="F154" s="219" t="s">
        <v>3640</v>
      </c>
      <c r="G154" s="220" t="s">
        <v>322</v>
      </c>
      <c r="H154" s="221">
        <v>1</v>
      </c>
      <c r="I154" s="222">
        <v>1331</v>
      </c>
      <c r="J154" s="222">
        <f>ROUND(I154*H154,2)</f>
        <v>1331</v>
      </c>
      <c r="K154" s="223"/>
      <c r="L154" s="35"/>
      <c r="M154" s="224" t="s">
        <v>1</v>
      </c>
      <c r="N154" s="225" t="s">
        <v>38</v>
      </c>
      <c r="O154" s="226">
        <v>0</v>
      </c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80</v>
      </c>
      <c r="AY154" s="14" t="s">
        <v>282</v>
      </c>
      <c r="BE154" s="229">
        <f>IF(N154="základní",J154,0)</f>
        <v>1331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1331</v>
      </c>
      <c r="BL154" s="14" t="s">
        <v>288</v>
      </c>
      <c r="BM154" s="228" t="s">
        <v>3641</v>
      </c>
    </row>
    <row r="155" s="2" customFormat="1" ht="21.75" customHeight="1">
      <c r="A155" s="29"/>
      <c r="B155" s="30"/>
      <c r="C155" s="217" t="s">
        <v>410</v>
      </c>
      <c r="D155" s="217" t="s">
        <v>284</v>
      </c>
      <c r="E155" s="218" t="s">
        <v>3642</v>
      </c>
      <c r="F155" s="219" t="s">
        <v>3643</v>
      </c>
      <c r="G155" s="220" t="s">
        <v>322</v>
      </c>
      <c r="H155" s="221">
        <v>10</v>
      </c>
      <c r="I155" s="222">
        <v>1430</v>
      </c>
      <c r="J155" s="222">
        <f>ROUND(I155*H155,2)</f>
        <v>14300</v>
      </c>
      <c r="K155" s="223"/>
      <c r="L155" s="35"/>
      <c r="M155" s="224" t="s">
        <v>1</v>
      </c>
      <c r="N155" s="225" t="s">
        <v>38</v>
      </c>
      <c r="O155" s="226">
        <v>0</v>
      </c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80</v>
      </c>
      <c r="AY155" s="14" t="s">
        <v>282</v>
      </c>
      <c r="BE155" s="229">
        <f>IF(N155="základní",J155,0)</f>
        <v>14300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14300</v>
      </c>
      <c r="BL155" s="14" t="s">
        <v>288</v>
      </c>
      <c r="BM155" s="228" t="s">
        <v>3644</v>
      </c>
    </row>
    <row r="156" s="2" customFormat="1" ht="16.5" customHeight="1">
      <c r="A156" s="29"/>
      <c r="B156" s="30"/>
      <c r="C156" s="217" t="s">
        <v>414</v>
      </c>
      <c r="D156" s="217" t="s">
        <v>284</v>
      </c>
      <c r="E156" s="218" t="s">
        <v>3645</v>
      </c>
      <c r="F156" s="219" t="s">
        <v>3646</v>
      </c>
      <c r="G156" s="220" t="s">
        <v>486</v>
      </c>
      <c r="H156" s="221">
        <v>120</v>
      </c>
      <c r="I156" s="222">
        <v>220</v>
      </c>
      <c r="J156" s="222">
        <f>ROUND(I156*H156,2)</f>
        <v>26400</v>
      </c>
      <c r="K156" s="223"/>
      <c r="L156" s="35"/>
      <c r="M156" s="224" t="s">
        <v>1</v>
      </c>
      <c r="N156" s="225" t="s">
        <v>38</v>
      </c>
      <c r="O156" s="226">
        <v>0</v>
      </c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80</v>
      </c>
      <c r="AY156" s="14" t="s">
        <v>282</v>
      </c>
      <c r="BE156" s="229">
        <f>IF(N156="základní",J156,0)</f>
        <v>26400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26400</v>
      </c>
      <c r="BL156" s="14" t="s">
        <v>288</v>
      </c>
      <c r="BM156" s="228" t="s">
        <v>3647</v>
      </c>
    </row>
    <row r="157" s="2" customFormat="1" ht="21.75" customHeight="1">
      <c r="A157" s="29"/>
      <c r="B157" s="30"/>
      <c r="C157" s="217" t="s">
        <v>418</v>
      </c>
      <c r="D157" s="217" t="s">
        <v>284</v>
      </c>
      <c r="E157" s="218" t="s">
        <v>3648</v>
      </c>
      <c r="F157" s="219" t="s">
        <v>3649</v>
      </c>
      <c r="G157" s="220" t="s">
        <v>719</v>
      </c>
      <c r="H157" s="221">
        <v>140</v>
      </c>
      <c r="I157" s="222">
        <v>187</v>
      </c>
      <c r="J157" s="222">
        <f>ROUND(I157*H157,2)</f>
        <v>26180</v>
      </c>
      <c r="K157" s="223"/>
      <c r="L157" s="35"/>
      <c r="M157" s="224" t="s">
        <v>1</v>
      </c>
      <c r="N157" s="225" t="s">
        <v>38</v>
      </c>
      <c r="O157" s="226">
        <v>0</v>
      </c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80</v>
      </c>
      <c r="AY157" s="14" t="s">
        <v>282</v>
      </c>
      <c r="BE157" s="229">
        <f>IF(N157="základní",J157,0)</f>
        <v>26180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26180</v>
      </c>
      <c r="BL157" s="14" t="s">
        <v>288</v>
      </c>
      <c r="BM157" s="228" t="s">
        <v>3650</v>
      </c>
    </row>
    <row r="158" s="2" customFormat="1" ht="21.75" customHeight="1">
      <c r="A158" s="29"/>
      <c r="B158" s="30"/>
      <c r="C158" s="217" t="s">
        <v>422</v>
      </c>
      <c r="D158" s="217" t="s">
        <v>284</v>
      </c>
      <c r="E158" s="218" t="s">
        <v>3651</v>
      </c>
      <c r="F158" s="219" t="s">
        <v>3652</v>
      </c>
      <c r="G158" s="220" t="s">
        <v>719</v>
      </c>
      <c r="H158" s="221">
        <v>30</v>
      </c>
      <c r="I158" s="222">
        <v>330</v>
      </c>
      <c r="J158" s="222">
        <f>ROUND(I158*H158,2)</f>
        <v>9900</v>
      </c>
      <c r="K158" s="223"/>
      <c r="L158" s="35"/>
      <c r="M158" s="224" t="s">
        <v>1</v>
      </c>
      <c r="N158" s="225" t="s">
        <v>38</v>
      </c>
      <c r="O158" s="226">
        <v>0</v>
      </c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80</v>
      </c>
      <c r="AY158" s="14" t="s">
        <v>282</v>
      </c>
      <c r="BE158" s="229">
        <f>IF(N158="základní",J158,0)</f>
        <v>9900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9900</v>
      </c>
      <c r="BL158" s="14" t="s">
        <v>288</v>
      </c>
      <c r="BM158" s="228" t="s">
        <v>3653</v>
      </c>
    </row>
    <row r="159" s="12" customFormat="1" ht="25.92" customHeight="1">
      <c r="A159" s="12"/>
      <c r="B159" s="202"/>
      <c r="C159" s="203"/>
      <c r="D159" s="204" t="s">
        <v>72</v>
      </c>
      <c r="E159" s="205" t="s">
        <v>3654</v>
      </c>
      <c r="F159" s="205" t="s">
        <v>3655</v>
      </c>
      <c r="G159" s="203"/>
      <c r="H159" s="203"/>
      <c r="I159" s="203"/>
      <c r="J159" s="206">
        <f>BK159</f>
        <v>232000</v>
      </c>
      <c r="K159" s="203"/>
      <c r="L159" s="207"/>
      <c r="M159" s="208"/>
      <c r="N159" s="209"/>
      <c r="O159" s="209"/>
      <c r="P159" s="210">
        <f>SUM(P160:P165)</f>
        <v>0</v>
      </c>
      <c r="Q159" s="209"/>
      <c r="R159" s="210">
        <f>SUM(R160:R165)</f>
        <v>0</v>
      </c>
      <c r="S159" s="209"/>
      <c r="T159" s="211">
        <f>SUM(T160:T165)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2" t="s">
        <v>299</v>
      </c>
      <c r="AT159" s="213" t="s">
        <v>72</v>
      </c>
      <c r="AU159" s="213" t="s">
        <v>73</v>
      </c>
      <c r="AY159" s="212" t="s">
        <v>282</v>
      </c>
      <c r="BK159" s="214">
        <f>SUM(BK160:BK165)</f>
        <v>232000</v>
      </c>
    </row>
    <row r="160" s="2" customFormat="1" ht="16.5" customHeight="1">
      <c r="A160" s="29"/>
      <c r="B160" s="30"/>
      <c r="C160" s="217" t="s">
        <v>426</v>
      </c>
      <c r="D160" s="217" t="s">
        <v>284</v>
      </c>
      <c r="E160" s="218" t="s">
        <v>3656</v>
      </c>
      <c r="F160" s="219" t="s">
        <v>3657</v>
      </c>
      <c r="G160" s="220" t="s">
        <v>719</v>
      </c>
      <c r="H160" s="221">
        <v>1</v>
      </c>
      <c r="I160" s="222">
        <v>10000</v>
      </c>
      <c r="J160" s="222">
        <f>ROUND(I160*H160,2)</f>
        <v>10000</v>
      </c>
      <c r="K160" s="223"/>
      <c r="L160" s="35"/>
      <c r="M160" s="224" t="s">
        <v>1</v>
      </c>
      <c r="N160" s="225" t="s">
        <v>38</v>
      </c>
      <c r="O160" s="226">
        <v>0</v>
      </c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544</v>
      </c>
      <c r="AT160" s="228" t="s">
        <v>284</v>
      </c>
      <c r="AU160" s="228" t="s">
        <v>80</v>
      </c>
      <c r="AY160" s="14" t="s">
        <v>282</v>
      </c>
      <c r="BE160" s="229">
        <f>IF(N160="základní",J160,0)</f>
        <v>10000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10000</v>
      </c>
      <c r="BL160" s="14" t="s">
        <v>544</v>
      </c>
      <c r="BM160" s="228" t="s">
        <v>3658</v>
      </c>
    </row>
    <row r="161" s="2" customFormat="1" ht="16.5" customHeight="1">
      <c r="A161" s="29"/>
      <c r="B161" s="30"/>
      <c r="C161" s="217" t="s">
        <v>431</v>
      </c>
      <c r="D161" s="217" t="s">
        <v>284</v>
      </c>
      <c r="E161" s="218" t="s">
        <v>3659</v>
      </c>
      <c r="F161" s="219" t="s">
        <v>3660</v>
      </c>
      <c r="G161" s="220" t="s">
        <v>719</v>
      </c>
      <c r="H161" s="221">
        <v>1</v>
      </c>
      <c r="I161" s="222">
        <v>7400</v>
      </c>
      <c r="J161" s="222">
        <f>ROUND(I161*H161,2)</f>
        <v>7400</v>
      </c>
      <c r="K161" s="223"/>
      <c r="L161" s="35"/>
      <c r="M161" s="224" t="s">
        <v>1</v>
      </c>
      <c r="N161" s="225" t="s">
        <v>38</v>
      </c>
      <c r="O161" s="226">
        <v>0</v>
      </c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544</v>
      </c>
      <c r="AT161" s="228" t="s">
        <v>284</v>
      </c>
      <c r="AU161" s="228" t="s">
        <v>80</v>
      </c>
      <c r="AY161" s="14" t="s">
        <v>282</v>
      </c>
      <c r="BE161" s="229">
        <f>IF(N161="základní",J161,0)</f>
        <v>7400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7400</v>
      </c>
      <c r="BL161" s="14" t="s">
        <v>544</v>
      </c>
      <c r="BM161" s="228" t="s">
        <v>3661</v>
      </c>
    </row>
    <row r="162" s="2" customFormat="1" ht="16.5" customHeight="1">
      <c r="A162" s="29"/>
      <c r="B162" s="30"/>
      <c r="C162" s="217" t="s">
        <v>435</v>
      </c>
      <c r="D162" s="217" t="s">
        <v>284</v>
      </c>
      <c r="E162" s="218" t="s">
        <v>3662</v>
      </c>
      <c r="F162" s="219" t="s">
        <v>3663</v>
      </c>
      <c r="G162" s="220" t="s">
        <v>719</v>
      </c>
      <c r="H162" s="221">
        <v>1</v>
      </c>
      <c r="I162" s="222">
        <v>45600</v>
      </c>
      <c r="J162" s="222">
        <f>ROUND(I162*H162,2)</f>
        <v>45600</v>
      </c>
      <c r="K162" s="223"/>
      <c r="L162" s="35"/>
      <c r="M162" s="224" t="s">
        <v>1</v>
      </c>
      <c r="N162" s="225" t="s">
        <v>38</v>
      </c>
      <c r="O162" s="226">
        <v>0</v>
      </c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544</v>
      </c>
      <c r="AT162" s="228" t="s">
        <v>284</v>
      </c>
      <c r="AU162" s="228" t="s">
        <v>80</v>
      </c>
      <c r="AY162" s="14" t="s">
        <v>282</v>
      </c>
      <c r="BE162" s="229">
        <f>IF(N162="základní",J162,0)</f>
        <v>45600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45600</v>
      </c>
      <c r="BL162" s="14" t="s">
        <v>544</v>
      </c>
      <c r="BM162" s="228" t="s">
        <v>3664</v>
      </c>
    </row>
    <row r="163" s="2" customFormat="1" ht="16.5" customHeight="1">
      <c r="A163" s="29"/>
      <c r="B163" s="30"/>
      <c r="C163" s="217" t="s">
        <v>439</v>
      </c>
      <c r="D163" s="217" t="s">
        <v>284</v>
      </c>
      <c r="E163" s="218" t="s">
        <v>3665</v>
      </c>
      <c r="F163" s="219" t="s">
        <v>3666</v>
      </c>
      <c r="G163" s="220" t="s">
        <v>719</v>
      </c>
      <c r="H163" s="221">
        <v>1</v>
      </c>
      <c r="I163" s="222">
        <v>9500</v>
      </c>
      <c r="J163" s="222">
        <f>ROUND(I163*H163,2)</f>
        <v>9500</v>
      </c>
      <c r="K163" s="223"/>
      <c r="L163" s="35"/>
      <c r="M163" s="224" t="s">
        <v>1</v>
      </c>
      <c r="N163" s="225" t="s">
        <v>38</v>
      </c>
      <c r="O163" s="226">
        <v>0</v>
      </c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544</v>
      </c>
      <c r="AT163" s="228" t="s">
        <v>284</v>
      </c>
      <c r="AU163" s="228" t="s">
        <v>80</v>
      </c>
      <c r="AY163" s="14" t="s">
        <v>282</v>
      </c>
      <c r="BE163" s="229">
        <f>IF(N163="základní",J163,0)</f>
        <v>9500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9500</v>
      </c>
      <c r="BL163" s="14" t="s">
        <v>544</v>
      </c>
      <c r="BM163" s="228" t="s">
        <v>3667</v>
      </c>
    </row>
    <row r="164" s="2" customFormat="1" ht="16.5" customHeight="1">
      <c r="A164" s="29"/>
      <c r="B164" s="30"/>
      <c r="C164" s="217" t="s">
        <v>443</v>
      </c>
      <c r="D164" s="217" t="s">
        <v>284</v>
      </c>
      <c r="E164" s="218" t="s">
        <v>3668</v>
      </c>
      <c r="F164" s="219" t="s">
        <v>3669</v>
      </c>
      <c r="G164" s="220" t="s">
        <v>719</v>
      </c>
      <c r="H164" s="221">
        <v>1</v>
      </c>
      <c r="I164" s="222">
        <v>120000</v>
      </c>
      <c r="J164" s="222">
        <f>ROUND(I164*H164,2)</f>
        <v>120000</v>
      </c>
      <c r="K164" s="223"/>
      <c r="L164" s="35"/>
      <c r="M164" s="224" t="s">
        <v>1</v>
      </c>
      <c r="N164" s="225" t="s">
        <v>38</v>
      </c>
      <c r="O164" s="226">
        <v>0</v>
      </c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544</v>
      </c>
      <c r="AT164" s="228" t="s">
        <v>284</v>
      </c>
      <c r="AU164" s="228" t="s">
        <v>80</v>
      </c>
      <c r="AY164" s="14" t="s">
        <v>282</v>
      </c>
      <c r="BE164" s="229">
        <f>IF(N164="základní",J164,0)</f>
        <v>120000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120000</v>
      </c>
      <c r="BL164" s="14" t="s">
        <v>544</v>
      </c>
      <c r="BM164" s="228" t="s">
        <v>3670</v>
      </c>
    </row>
    <row r="165" s="2" customFormat="1" ht="21.75" customHeight="1">
      <c r="A165" s="29"/>
      <c r="B165" s="30"/>
      <c r="C165" s="217" t="s">
        <v>447</v>
      </c>
      <c r="D165" s="217" t="s">
        <v>284</v>
      </c>
      <c r="E165" s="218" t="s">
        <v>3671</v>
      </c>
      <c r="F165" s="219" t="s">
        <v>3672</v>
      </c>
      <c r="G165" s="220" t="s">
        <v>719</v>
      </c>
      <c r="H165" s="221">
        <v>1</v>
      </c>
      <c r="I165" s="222">
        <v>39500</v>
      </c>
      <c r="J165" s="222">
        <f>ROUND(I165*H165,2)</f>
        <v>39500</v>
      </c>
      <c r="K165" s="223"/>
      <c r="L165" s="35"/>
      <c r="M165" s="240" t="s">
        <v>1</v>
      </c>
      <c r="N165" s="241" t="s">
        <v>38</v>
      </c>
      <c r="O165" s="242">
        <v>0</v>
      </c>
      <c r="P165" s="242">
        <f>O165*H165</f>
        <v>0</v>
      </c>
      <c r="Q165" s="242">
        <v>0</v>
      </c>
      <c r="R165" s="242">
        <f>Q165*H165</f>
        <v>0</v>
      </c>
      <c r="S165" s="242">
        <v>0</v>
      </c>
      <c r="T165" s="243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544</v>
      </c>
      <c r="AT165" s="228" t="s">
        <v>284</v>
      </c>
      <c r="AU165" s="228" t="s">
        <v>80</v>
      </c>
      <c r="AY165" s="14" t="s">
        <v>282</v>
      </c>
      <c r="BE165" s="229">
        <f>IF(N165="základní",J165,0)</f>
        <v>39500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39500</v>
      </c>
      <c r="BL165" s="14" t="s">
        <v>544</v>
      </c>
      <c r="BM165" s="228" t="s">
        <v>3673</v>
      </c>
    </row>
    <row r="166" s="2" customFormat="1" ht="6.96" customHeight="1">
      <c r="A166" s="29"/>
      <c r="B166" s="56"/>
      <c r="C166" s="57"/>
      <c r="D166" s="57"/>
      <c r="E166" s="57"/>
      <c r="F166" s="57"/>
      <c r="G166" s="57"/>
      <c r="H166" s="57"/>
      <c r="I166" s="57"/>
      <c r="J166" s="57"/>
      <c r="K166" s="57"/>
      <c r="L166" s="35"/>
      <c r="M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</row>
  </sheetData>
  <sheetProtection sheet="1" autoFilter="0" formatColumns="0" formatRows="0" objects="1" scenarios="1" spinCount="100000" saltValue="TKhgMeUIgmLNhn2ljFOa0ZONQUX+Z9Rim7QL913p5XhCQbxjJqkDj0hrMnFbYkNocfekZwcpSgIxlJ8bA3oBWg==" hashValue="WKe01sGpAsomD5pNrFLWczRfsDPnmn/eV2U6VFr5oFDQjINybglnl7I283fnjyTwwoWmnqL2D27qFc1N4HbqJw==" algorithmName="SHA-512" password="CC35"/>
  <autoFilter ref="C121:K16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96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247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895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ROUND(J132, 2)</f>
        <v>16521567.039999999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ROUND((SUM(BE132:BE299)),  2)</f>
        <v>16521567.039999999</v>
      </c>
      <c r="G35" s="29"/>
      <c r="H35" s="29"/>
      <c r="I35" s="155">
        <v>0.20999999999999999</v>
      </c>
      <c r="J35" s="154">
        <f>ROUND(((SUM(BE132:BE299))*I35),  2)</f>
        <v>3469529.0800000001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ROUND((SUM(BF132:BF299)),  2)</f>
        <v>0</v>
      </c>
      <c r="G36" s="29"/>
      <c r="H36" s="29"/>
      <c r="I36" s="155">
        <v>0.14999999999999999</v>
      </c>
      <c r="J36" s="154">
        <f>ROUND(((SUM(BF132:BF299))*I36),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ROUND((SUM(BG132:BG299)),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ROUND((SUM(BH132:BH299)),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ROUND((SUM(BI132:BI299)),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19991096.119999997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247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001-4 - Stoky D - Dolní Kruty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J132</f>
        <v>16521567.039999999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J133</f>
        <v>16468152.84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J134</f>
        <v>9019107.9500000011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J203</f>
        <v>70725.529999999999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J206</f>
        <v>101214.37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J212</f>
        <v>238423.13000000001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J222</f>
        <v>2196749.23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J238</f>
        <v>3127361.3399999999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J270</f>
        <v>202058.66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J283</f>
        <v>396430.87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J293</f>
        <v>1116081.76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79"/>
      <c r="C109" s="180"/>
      <c r="D109" s="181" t="s">
        <v>265</v>
      </c>
      <c r="E109" s="182"/>
      <c r="F109" s="182"/>
      <c r="G109" s="182"/>
      <c r="H109" s="182"/>
      <c r="I109" s="182"/>
      <c r="J109" s="183">
        <f>J295</f>
        <v>53414.199999999997</v>
      </c>
      <c r="K109" s="180"/>
      <c r="L109" s="184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85"/>
      <c r="C110" s="123"/>
      <c r="D110" s="186" t="s">
        <v>266</v>
      </c>
      <c r="E110" s="187"/>
      <c r="F110" s="187"/>
      <c r="G110" s="187"/>
      <c r="H110" s="187"/>
      <c r="I110" s="187"/>
      <c r="J110" s="188">
        <f>J296</f>
        <v>53414.199999999997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29"/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6.96" customHeight="1">
      <c r="A112" s="29"/>
      <c r="B112" s="56"/>
      <c r="C112" s="57"/>
      <c r="D112" s="57"/>
      <c r="E112" s="57"/>
      <c r="F112" s="57"/>
      <c r="G112" s="57"/>
      <c r="H112" s="57"/>
      <c r="I112" s="57"/>
      <c r="J112" s="57"/>
      <c r="K112" s="57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="2" customFormat="1" ht="6.96" customHeight="1">
      <c r="A116" s="29"/>
      <c r="B116" s="58"/>
      <c r="C116" s="59"/>
      <c r="D116" s="59"/>
      <c r="E116" s="59"/>
      <c r="F116" s="59"/>
      <c r="G116" s="59"/>
      <c r="H116" s="59"/>
      <c r="I116" s="59"/>
      <c r="J116" s="59"/>
      <c r="K116" s="59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24.96" customHeight="1">
      <c r="A117" s="29"/>
      <c r="B117" s="30"/>
      <c r="C117" s="20" t="s">
        <v>267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14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26.25" customHeight="1">
      <c r="A120" s="29"/>
      <c r="B120" s="30"/>
      <c r="C120" s="31"/>
      <c r="D120" s="31"/>
      <c r="E120" s="174" t="str">
        <f>E7</f>
        <v>Kanalizace a ČOV pro obec Horní Kruty, místní část Dolní Kruty, Přestavlky a Bohouňovice II</v>
      </c>
      <c r="F120" s="26"/>
      <c r="G120" s="26"/>
      <c r="H120" s="26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1" customFormat="1" ht="12" customHeight="1">
      <c r="B121" s="18"/>
      <c r="C121" s="26" t="s">
        <v>246</v>
      </c>
      <c r="D121" s="19"/>
      <c r="E121" s="19"/>
      <c r="F121" s="19"/>
      <c r="G121" s="19"/>
      <c r="H121" s="19"/>
      <c r="I121" s="19"/>
      <c r="J121" s="19"/>
      <c r="K121" s="19"/>
      <c r="L121" s="17"/>
    </row>
    <row r="122" s="2" customFormat="1" ht="16.5" customHeight="1">
      <c r="A122" s="29"/>
      <c r="B122" s="30"/>
      <c r="C122" s="31"/>
      <c r="D122" s="31"/>
      <c r="E122" s="174" t="s">
        <v>247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2" customHeight="1">
      <c r="A123" s="29"/>
      <c r="B123" s="30"/>
      <c r="C123" s="26" t="s">
        <v>248</v>
      </c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6.5" customHeight="1">
      <c r="A124" s="29"/>
      <c r="B124" s="30"/>
      <c r="C124" s="31"/>
      <c r="D124" s="31"/>
      <c r="E124" s="66" t="str">
        <f>E11</f>
        <v>001-4 - Stoky D - Dolní Kruty</v>
      </c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2" customHeight="1">
      <c r="A126" s="29"/>
      <c r="B126" s="30"/>
      <c r="C126" s="26" t="s">
        <v>18</v>
      </c>
      <c r="D126" s="31"/>
      <c r="E126" s="31"/>
      <c r="F126" s="23" t="str">
        <f>F14</f>
        <v>Horní Kruty, místní část Dolní Kruty, Přestavlky a</v>
      </c>
      <c r="G126" s="31"/>
      <c r="H126" s="31"/>
      <c r="I126" s="26" t="s">
        <v>20</v>
      </c>
      <c r="J126" s="69" t="str">
        <f>IF(J14="","",J14)</f>
        <v>10. 2. 2021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6.96" customHeight="1">
      <c r="A127" s="29"/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40.05" customHeight="1">
      <c r="A128" s="29"/>
      <c r="B128" s="30"/>
      <c r="C128" s="26" t="s">
        <v>22</v>
      </c>
      <c r="D128" s="31"/>
      <c r="E128" s="31"/>
      <c r="F128" s="23" t="str">
        <f>E17</f>
        <v>Obec Horní Kruty</v>
      </c>
      <c r="G128" s="31"/>
      <c r="H128" s="31"/>
      <c r="I128" s="26" t="s">
        <v>28</v>
      </c>
      <c r="J128" s="27" t="str">
        <f>E23</f>
        <v>Vodohospodářské inženýrské služby a.s.</v>
      </c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5.15" customHeight="1">
      <c r="A129" s="29"/>
      <c r="B129" s="30"/>
      <c r="C129" s="26" t="s">
        <v>26</v>
      </c>
      <c r="D129" s="31"/>
      <c r="E129" s="31"/>
      <c r="F129" s="23" t="str">
        <f>IF(E20="","",E20)</f>
        <v xml:space="preserve"> </v>
      </c>
      <c r="G129" s="31"/>
      <c r="H129" s="31"/>
      <c r="I129" s="26" t="s">
        <v>31</v>
      </c>
      <c r="J129" s="27" t="str">
        <f>E26</f>
        <v xml:space="preserve"> </v>
      </c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0.32" customHeight="1">
      <c r="A130" s="29"/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11" customFormat="1" ht="29.28" customHeight="1">
      <c r="A131" s="190"/>
      <c r="B131" s="191"/>
      <c r="C131" s="192" t="s">
        <v>268</v>
      </c>
      <c r="D131" s="193" t="s">
        <v>58</v>
      </c>
      <c r="E131" s="193" t="s">
        <v>54</v>
      </c>
      <c r="F131" s="193" t="s">
        <v>55</v>
      </c>
      <c r="G131" s="193" t="s">
        <v>269</v>
      </c>
      <c r="H131" s="193" t="s">
        <v>270</v>
      </c>
      <c r="I131" s="193" t="s">
        <v>271</v>
      </c>
      <c r="J131" s="194" t="s">
        <v>252</v>
      </c>
      <c r="K131" s="195" t="s">
        <v>272</v>
      </c>
      <c r="L131" s="196"/>
      <c r="M131" s="90" t="s">
        <v>1</v>
      </c>
      <c r="N131" s="91" t="s">
        <v>37</v>
      </c>
      <c r="O131" s="91" t="s">
        <v>273</v>
      </c>
      <c r="P131" s="91" t="s">
        <v>274</v>
      </c>
      <c r="Q131" s="91" t="s">
        <v>275</v>
      </c>
      <c r="R131" s="91" t="s">
        <v>276</v>
      </c>
      <c r="S131" s="91" t="s">
        <v>277</v>
      </c>
      <c r="T131" s="92" t="s">
        <v>278</v>
      </c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</row>
    <row r="132" s="2" customFormat="1" ht="22.8" customHeight="1">
      <c r="A132" s="29"/>
      <c r="B132" s="30"/>
      <c r="C132" s="97" t="s">
        <v>279</v>
      </c>
      <c r="D132" s="31"/>
      <c r="E132" s="31"/>
      <c r="F132" s="31"/>
      <c r="G132" s="31"/>
      <c r="H132" s="31"/>
      <c r="I132" s="31"/>
      <c r="J132" s="197">
        <f>BK132</f>
        <v>16521567.039999999</v>
      </c>
      <c r="K132" s="31"/>
      <c r="L132" s="35"/>
      <c r="M132" s="93"/>
      <c r="N132" s="198"/>
      <c r="O132" s="94"/>
      <c r="P132" s="199">
        <f>P133+P295</f>
        <v>14655.189281000001</v>
      </c>
      <c r="Q132" s="94"/>
      <c r="R132" s="199">
        <f>R133+R295</f>
        <v>1168.7919385099999</v>
      </c>
      <c r="S132" s="94"/>
      <c r="T132" s="200">
        <f>T133+T295</f>
        <v>1319.9311000000002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72</v>
      </c>
      <c r="AU132" s="14" t="s">
        <v>254</v>
      </c>
      <c r="BK132" s="201">
        <f>BK133+BK295</f>
        <v>16521567.039999999</v>
      </c>
    </row>
    <row r="133" s="12" customFormat="1" ht="25.92" customHeight="1">
      <c r="A133" s="12"/>
      <c r="B133" s="202"/>
      <c r="C133" s="203"/>
      <c r="D133" s="204" t="s">
        <v>72</v>
      </c>
      <c r="E133" s="205" t="s">
        <v>280</v>
      </c>
      <c r="F133" s="205" t="s">
        <v>281</v>
      </c>
      <c r="G133" s="203"/>
      <c r="H133" s="203"/>
      <c r="I133" s="203"/>
      <c r="J133" s="206">
        <f>BK133</f>
        <v>16468152.84</v>
      </c>
      <c r="K133" s="203"/>
      <c r="L133" s="207"/>
      <c r="M133" s="208"/>
      <c r="N133" s="209"/>
      <c r="O133" s="209"/>
      <c r="P133" s="210">
        <f>P134+P203+P206+P212+P222+P238+P270+P283+P293</f>
        <v>14620.018181000001</v>
      </c>
      <c r="Q133" s="209"/>
      <c r="R133" s="210">
        <f>R134+R203+R206+R212+R222+R238+R270+R283+R293</f>
        <v>1168.67218351</v>
      </c>
      <c r="S133" s="209"/>
      <c r="T133" s="211">
        <f>T134+T203+T206+T212+T222+T238+T270+T283+T293</f>
        <v>1319.9311000000002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2" t="s">
        <v>80</v>
      </c>
      <c r="AT133" s="213" t="s">
        <v>72</v>
      </c>
      <c r="AU133" s="213" t="s">
        <v>73</v>
      </c>
      <c r="AY133" s="212" t="s">
        <v>282</v>
      </c>
      <c r="BK133" s="214">
        <f>BK134+BK203+BK206+BK212+BK222+BK238+BK270+BK283+BK293</f>
        <v>16468152.84</v>
      </c>
    </row>
    <row r="134" s="12" customFormat="1" ht="22.8" customHeight="1">
      <c r="A134" s="12"/>
      <c r="B134" s="202"/>
      <c r="C134" s="203"/>
      <c r="D134" s="204" t="s">
        <v>72</v>
      </c>
      <c r="E134" s="215" t="s">
        <v>80</v>
      </c>
      <c r="F134" s="215" t="s">
        <v>283</v>
      </c>
      <c r="G134" s="203"/>
      <c r="H134" s="203"/>
      <c r="I134" s="203"/>
      <c r="J134" s="216">
        <f>BK134</f>
        <v>9019107.9500000011</v>
      </c>
      <c r="K134" s="203"/>
      <c r="L134" s="207"/>
      <c r="M134" s="208"/>
      <c r="N134" s="209"/>
      <c r="O134" s="209"/>
      <c r="P134" s="210">
        <f>SUM(P135:P202)</f>
        <v>9813.5661250000012</v>
      </c>
      <c r="Q134" s="209"/>
      <c r="R134" s="210">
        <f>SUM(R135:R202)</f>
        <v>12.293463619999999</v>
      </c>
      <c r="S134" s="209"/>
      <c r="T134" s="211">
        <f>SUM(T135:T202)</f>
        <v>1280.3894000000003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2" t="s">
        <v>80</v>
      </c>
      <c r="AT134" s="213" t="s">
        <v>72</v>
      </c>
      <c r="AU134" s="213" t="s">
        <v>80</v>
      </c>
      <c r="AY134" s="212" t="s">
        <v>282</v>
      </c>
      <c r="BK134" s="214">
        <f>SUM(BK135:BK202)</f>
        <v>9019107.9500000011</v>
      </c>
    </row>
    <row r="135" s="2" customFormat="1" ht="21.75" customHeight="1">
      <c r="A135" s="29"/>
      <c r="B135" s="30"/>
      <c r="C135" s="217" t="s">
        <v>80</v>
      </c>
      <c r="D135" s="217" t="s">
        <v>284</v>
      </c>
      <c r="E135" s="218" t="s">
        <v>896</v>
      </c>
      <c r="F135" s="219" t="s">
        <v>897</v>
      </c>
      <c r="G135" s="220" t="s">
        <v>287</v>
      </c>
      <c r="H135" s="221">
        <v>25.5</v>
      </c>
      <c r="I135" s="222">
        <v>242</v>
      </c>
      <c r="J135" s="222">
        <f>ROUND(I135*H135,2)</f>
        <v>6171</v>
      </c>
      <c r="K135" s="223"/>
      <c r="L135" s="35"/>
      <c r="M135" s="224" t="s">
        <v>1</v>
      </c>
      <c r="N135" s="225" t="s">
        <v>38</v>
      </c>
      <c r="O135" s="226">
        <v>0.66000000000000003</v>
      </c>
      <c r="P135" s="226">
        <f>O135*H135</f>
        <v>16.830000000000002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6171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6171</v>
      </c>
      <c r="BL135" s="14" t="s">
        <v>288</v>
      </c>
      <c r="BM135" s="228" t="s">
        <v>898</v>
      </c>
    </row>
    <row r="136" s="2" customFormat="1" ht="21.75" customHeight="1">
      <c r="A136" s="29"/>
      <c r="B136" s="30"/>
      <c r="C136" s="217" t="s">
        <v>82</v>
      </c>
      <c r="D136" s="217" t="s">
        <v>284</v>
      </c>
      <c r="E136" s="218" t="s">
        <v>804</v>
      </c>
      <c r="F136" s="219" t="s">
        <v>805</v>
      </c>
      <c r="G136" s="220" t="s">
        <v>501</v>
      </c>
      <c r="H136" s="221">
        <v>3</v>
      </c>
      <c r="I136" s="222">
        <v>5400</v>
      </c>
      <c r="J136" s="222">
        <f>ROUND(I136*H136,2)</f>
        <v>16200</v>
      </c>
      <c r="K136" s="223"/>
      <c r="L136" s="35"/>
      <c r="M136" s="224" t="s">
        <v>1</v>
      </c>
      <c r="N136" s="225" t="s">
        <v>38</v>
      </c>
      <c r="O136" s="226">
        <v>0</v>
      </c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16200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16200</v>
      </c>
      <c r="BL136" s="14" t="s">
        <v>288</v>
      </c>
      <c r="BM136" s="228" t="s">
        <v>806</v>
      </c>
    </row>
    <row r="137" s="2" customFormat="1" ht="21.75" customHeight="1">
      <c r="A137" s="29"/>
      <c r="B137" s="30"/>
      <c r="C137" s="217" t="s">
        <v>155</v>
      </c>
      <c r="D137" s="217" t="s">
        <v>284</v>
      </c>
      <c r="E137" s="218" t="s">
        <v>899</v>
      </c>
      <c r="F137" s="219" t="s">
        <v>900</v>
      </c>
      <c r="G137" s="220" t="s">
        <v>287</v>
      </c>
      <c r="H137" s="221">
        <v>2.5499999999999998</v>
      </c>
      <c r="I137" s="222">
        <v>96.400000000000006</v>
      </c>
      <c r="J137" s="222">
        <f>ROUND(I137*H137,2)</f>
        <v>245.81999999999999</v>
      </c>
      <c r="K137" s="223"/>
      <c r="L137" s="35"/>
      <c r="M137" s="224" t="s">
        <v>1</v>
      </c>
      <c r="N137" s="225" t="s">
        <v>38</v>
      </c>
      <c r="O137" s="226">
        <v>0.313</v>
      </c>
      <c r="P137" s="226">
        <f>O137*H137</f>
        <v>0.79814999999999992</v>
      </c>
      <c r="Q137" s="226">
        <v>0</v>
      </c>
      <c r="R137" s="226">
        <f>Q137*H137</f>
        <v>0</v>
      </c>
      <c r="S137" s="226">
        <v>0.255</v>
      </c>
      <c r="T137" s="227">
        <f>S137*H137</f>
        <v>0.65024999999999999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245.81999999999999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245.81999999999999</v>
      </c>
      <c r="BL137" s="14" t="s">
        <v>288</v>
      </c>
      <c r="BM137" s="228" t="s">
        <v>901</v>
      </c>
    </row>
    <row r="138" s="2" customFormat="1" ht="21.75" customHeight="1">
      <c r="A138" s="29"/>
      <c r="B138" s="30"/>
      <c r="C138" s="217" t="s">
        <v>288</v>
      </c>
      <c r="D138" s="217" t="s">
        <v>284</v>
      </c>
      <c r="E138" s="218" t="s">
        <v>285</v>
      </c>
      <c r="F138" s="219" t="s">
        <v>286</v>
      </c>
      <c r="G138" s="220" t="s">
        <v>287</v>
      </c>
      <c r="H138" s="221">
        <v>913.39200000000005</v>
      </c>
      <c r="I138" s="222">
        <v>34.600000000000001</v>
      </c>
      <c r="J138" s="222">
        <f>ROUND(I138*H138,2)</f>
        <v>31603.360000000001</v>
      </c>
      <c r="K138" s="223"/>
      <c r="L138" s="35"/>
      <c r="M138" s="224" t="s">
        <v>1</v>
      </c>
      <c r="N138" s="225" t="s">
        <v>38</v>
      </c>
      <c r="O138" s="226">
        <v>0.070000000000000007</v>
      </c>
      <c r="P138" s="226">
        <f>O138*H138</f>
        <v>63.937440000000009</v>
      </c>
      <c r="Q138" s="226">
        <v>0</v>
      </c>
      <c r="R138" s="226">
        <f>Q138*H138</f>
        <v>0</v>
      </c>
      <c r="S138" s="226">
        <v>0.17000000000000001</v>
      </c>
      <c r="T138" s="227">
        <f>S138*H138</f>
        <v>155.27664000000002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31603.360000000001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31603.360000000001</v>
      </c>
      <c r="BL138" s="14" t="s">
        <v>288</v>
      </c>
      <c r="BM138" s="228" t="s">
        <v>289</v>
      </c>
    </row>
    <row r="139" s="2" customFormat="1" ht="21.75" customHeight="1">
      <c r="A139" s="29"/>
      <c r="B139" s="30"/>
      <c r="C139" s="217" t="s">
        <v>299</v>
      </c>
      <c r="D139" s="217" t="s">
        <v>284</v>
      </c>
      <c r="E139" s="218" t="s">
        <v>290</v>
      </c>
      <c r="F139" s="219" t="s">
        <v>291</v>
      </c>
      <c r="G139" s="220" t="s">
        <v>287</v>
      </c>
      <c r="H139" s="221">
        <v>1445.028</v>
      </c>
      <c r="I139" s="222">
        <v>50.299999999999997</v>
      </c>
      <c r="J139" s="222">
        <f>ROUND(I139*H139,2)</f>
        <v>72684.910000000003</v>
      </c>
      <c r="K139" s="223"/>
      <c r="L139" s="35"/>
      <c r="M139" s="224" t="s">
        <v>1</v>
      </c>
      <c r="N139" s="225" t="s">
        <v>38</v>
      </c>
      <c r="O139" s="226">
        <v>0.10199999999999999</v>
      </c>
      <c r="P139" s="226">
        <f>O139*H139</f>
        <v>147.392856</v>
      </c>
      <c r="Q139" s="226">
        <v>0</v>
      </c>
      <c r="R139" s="226">
        <f>Q139*H139</f>
        <v>0</v>
      </c>
      <c r="S139" s="226">
        <v>0.28999999999999998</v>
      </c>
      <c r="T139" s="227">
        <f>S139*H139</f>
        <v>419.05811999999997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72684.910000000003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72684.910000000003</v>
      </c>
      <c r="BL139" s="14" t="s">
        <v>288</v>
      </c>
      <c r="BM139" s="228" t="s">
        <v>292</v>
      </c>
    </row>
    <row r="140" s="2" customFormat="1" ht="21.75" customHeight="1">
      <c r="A140" s="29"/>
      <c r="B140" s="30"/>
      <c r="C140" s="217" t="s">
        <v>303</v>
      </c>
      <c r="D140" s="217" t="s">
        <v>284</v>
      </c>
      <c r="E140" s="218" t="s">
        <v>293</v>
      </c>
      <c r="F140" s="219" t="s">
        <v>294</v>
      </c>
      <c r="G140" s="220" t="s">
        <v>287</v>
      </c>
      <c r="H140" s="221">
        <v>3.7000000000000002</v>
      </c>
      <c r="I140" s="222">
        <v>74.799999999999997</v>
      </c>
      <c r="J140" s="222">
        <f>ROUND(I140*H140,2)</f>
        <v>276.75999999999999</v>
      </c>
      <c r="K140" s="223"/>
      <c r="L140" s="35"/>
      <c r="M140" s="224" t="s">
        <v>1</v>
      </c>
      <c r="N140" s="225" t="s">
        <v>38</v>
      </c>
      <c r="O140" s="226">
        <v>0.16600000000000001</v>
      </c>
      <c r="P140" s="226">
        <f>O140*H140</f>
        <v>0.61420000000000008</v>
      </c>
      <c r="Q140" s="226">
        <v>0</v>
      </c>
      <c r="R140" s="226">
        <f>Q140*H140</f>
        <v>0</v>
      </c>
      <c r="S140" s="226">
        <v>0.44</v>
      </c>
      <c r="T140" s="227">
        <f>S140*H140</f>
        <v>1.6280000000000001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276.75999999999999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276.75999999999999</v>
      </c>
      <c r="BL140" s="14" t="s">
        <v>288</v>
      </c>
      <c r="BM140" s="228" t="s">
        <v>295</v>
      </c>
    </row>
    <row r="141" s="2" customFormat="1" ht="21.75" customHeight="1">
      <c r="A141" s="29"/>
      <c r="B141" s="30"/>
      <c r="C141" s="217" t="s">
        <v>307</v>
      </c>
      <c r="D141" s="217" t="s">
        <v>284</v>
      </c>
      <c r="E141" s="218" t="s">
        <v>296</v>
      </c>
      <c r="F141" s="219" t="s">
        <v>297</v>
      </c>
      <c r="G141" s="220" t="s">
        <v>287</v>
      </c>
      <c r="H141" s="221">
        <v>137.90299999999999</v>
      </c>
      <c r="I141" s="222">
        <v>41.200000000000003</v>
      </c>
      <c r="J141" s="222">
        <f>ROUND(I141*H141,2)</f>
        <v>5681.6000000000004</v>
      </c>
      <c r="K141" s="223"/>
      <c r="L141" s="35"/>
      <c r="M141" s="224" t="s">
        <v>1</v>
      </c>
      <c r="N141" s="225" t="s">
        <v>38</v>
      </c>
      <c r="O141" s="226">
        <v>0.080000000000000002</v>
      </c>
      <c r="P141" s="226">
        <f>O141*H141</f>
        <v>11.03224</v>
      </c>
      <c r="Q141" s="226">
        <v>0</v>
      </c>
      <c r="R141" s="226">
        <f>Q141*H141</f>
        <v>0</v>
      </c>
      <c r="S141" s="226">
        <v>0.098000000000000004</v>
      </c>
      <c r="T141" s="227">
        <f>S141*H141</f>
        <v>13.514493999999999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5681.6000000000004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5681.6000000000004</v>
      </c>
      <c r="BL141" s="14" t="s">
        <v>288</v>
      </c>
      <c r="BM141" s="228" t="s">
        <v>298</v>
      </c>
    </row>
    <row r="142" s="2" customFormat="1" ht="21.75" customHeight="1">
      <c r="A142" s="29"/>
      <c r="B142" s="30"/>
      <c r="C142" s="217" t="s">
        <v>311</v>
      </c>
      <c r="D142" s="217" t="s">
        <v>284</v>
      </c>
      <c r="E142" s="218" t="s">
        <v>300</v>
      </c>
      <c r="F142" s="219" t="s">
        <v>301</v>
      </c>
      <c r="G142" s="220" t="s">
        <v>287</v>
      </c>
      <c r="H142" s="221">
        <v>69.257000000000005</v>
      </c>
      <c r="I142" s="222">
        <v>58.700000000000003</v>
      </c>
      <c r="J142" s="222">
        <f>ROUND(I142*H142,2)</f>
        <v>4065.3899999999999</v>
      </c>
      <c r="K142" s="223"/>
      <c r="L142" s="35"/>
      <c r="M142" s="224" t="s">
        <v>1</v>
      </c>
      <c r="N142" s="225" t="s">
        <v>38</v>
      </c>
      <c r="O142" s="226">
        <v>0.108</v>
      </c>
      <c r="P142" s="226">
        <f>O142*H142</f>
        <v>7.4797560000000001</v>
      </c>
      <c r="Q142" s="226">
        <v>0</v>
      </c>
      <c r="R142" s="226">
        <f>Q142*H142</f>
        <v>0</v>
      </c>
      <c r="S142" s="226">
        <v>0.22</v>
      </c>
      <c r="T142" s="227">
        <f>S142*H142</f>
        <v>15.236540000000002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4065.3899999999999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4065.3899999999999</v>
      </c>
      <c r="BL142" s="14" t="s">
        <v>288</v>
      </c>
      <c r="BM142" s="228" t="s">
        <v>302</v>
      </c>
    </row>
    <row r="143" s="2" customFormat="1" ht="21.75" customHeight="1">
      <c r="A143" s="29"/>
      <c r="B143" s="30"/>
      <c r="C143" s="217" t="s">
        <v>315</v>
      </c>
      <c r="D143" s="217" t="s">
        <v>284</v>
      </c>
      <c r="E143" s="218" t="s">
        <v>304</v>
      </c>
      <c r="F143" s="219" t="s">
        <v>305</v>
      </c>
      <c r="G143" s="220" t="s">
        <v>287</v>
      </c>
      <c r="H143" s="221">
        <v>75.616</v>
      </c>
      <c r="I143" s="222">
        <v>97.799999999999997</v>
      </c>
      <c r="J143" s="222">
        <f>ROUND(I143*H143,2)</f>
        <v>7395.2399999999998</v>
      </c>
      <c r="K143" s="223"/>
      <c r="L143" s="35"/>
      <c r="M143" s="224" t="s">
        <v>1</v>
      </c>
      <c r="N143" s="225" t="s">
        <v>38</v>
      </c>
      <c r="O143" s="226">
        <v>0.182</v>
      </c>
      <c r="P143" s="226">
        <f>O143*H143</f>
        <v>13.762112</v>
      </c>
      <c r="Q143" s="226">
        <v>0</v>
      </c>
      <c r="R143" s="226">
        <f>Q143*H143</f>
        <v>0</v>
      </c>
      <c r="S143" s="226">
        <v>0.316</v>
      </c>
      <c r="T143" s="227">
        <f>S143*H143</f>
        <v>23.894656000000001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7395.2399999999998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7395.2399999999998</v>
      </c>
      <c r="BL143" s="14" t="s">
        <v>288</v>
      </c>
      <c r="BM143" s="228" t="s">
        <v>306</v>
      </c>
    </row>
    <row r="144" s="2" customFormat="1" ht="21.75" customHeight="1">
      <c r="A144" s="29"/>
      <c r="B144" s="30"/>
      <c r="C144" s="217" t="s">
        <v>319</v>
      </c>
      <c r="D144" s="217" t="s">
        <v>284</v>
      </c>
      <c r="E144" s="218" t="s">
        <v>308</v>
      </c>
      <c r="F144" s="219" t="s">
        <v>309</v>
      </c>
      <c r="G144" s="220" t="s">
        <v>287</v>
      </c>
      <c r="H144" s="221">
        <v>623.31100000000004</v>
      </c>
      <c r="I144" s="222">
        <v>83</v>
      </c>
      <c r="J144" s="222">
        <f>ROUND(I144*H144,2)</f>
        <v>51734.809999999998</v>
      </c>
      <c r="K144" s="223"/>
      <c r="L144" s="35"/>
      <c r="M144" s="224" t="s">
        <v>1</v>
      </c>
      <c r="N144" s="225" t="s">
        <v>38</v>
      </c>
      <c r="O144" s="226">
        <v>0.014999999999999999</v>
      </c>
      <c r="P144" s="226">
        <f>O144*H144</f>
        <v>9.3496649999999999</v>
      </c>
      <c r="Q144" s="226">
        <v>0.00012999999999999999</v>
      </c>
      <c r="R144" s="226">
        <f>Q144*H144</f>
        <v>0.081030430000000001</v>
      </c>
      <c r="S144" s="226">
        <v>0.23000000000000001</v>
      </c>
      <c r="T144" s="227">
        <f>S144*H144</f>
        <v>143.36153000000002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51734.809999999998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51734.809999999998</v>
      </c>
      <c r="BL144" s="14" t="s">
        <v>288</v>
      </c>
      <c r="BM144" s="228" t="s">
        <v>310</v>
      </c>
    </row>
    <row r="145" s="2" customFormat="1" ht="21.75" customHeight="1">
      <c r="A145" s="29"/>
      <c r="B145" s="30"/>
      <c r="C145" s="217" t="s">
        <v>324</v>
      </c>
      <c r="D145" s="217" t="s">
        <v>284</v>
      </c>
      <c r="E145" s="218" t="s">
        <v>312</v>
      </c>
      <c r="F145" s="219" t="s">
        <v>313</v>
      </c>
      <c r="G145" s="220" t="s">
        <v>287</v>
      </c>
      <c r="H145" s="221">
        <v>680.54399999999998</v>
      </c>
      <c r="I145" s="222">
        <v>128</v>
      </c>
      <c r="J145" s="222">
        <f>ROUND(I145*H145,2)</f>
        <v>87109.630000000005</v>
      </c>
      <c r="K145" s="223"/>
      <c r="L145" s="35"/>
      <c r="M145" s="224" t="s">
        <v>1</v>
      </c>
      <c r="N145" s="225" t="s">
        <v>38</v>
      </c>
      <c r="O145" s="226">
        <v>0.021000000000000001</v>
      </c>
      <c r="P145" s="226">
        <f>O145*H145</f>
        <v>14.291424000000001</v>
      </c>
      <c r="Q145" s="226">
        <v>0.00024000000000000001</v>
      </c>
      <c r="R145" s="226">
        <f>Q145*H145</f>
        <v>0.16333056000000001</v>
      </c>
      <c r="S145" s="226">
        <v>0.46000000000000002</v>
      </c>
      <c r="T145" s="227">
        <f>S145*H145</f>
        <v>313.05024000000003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87109.630000000005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87109.630000000005</v>
      </c>
      <c r="BL145" s="14" t="s">
        <v>288</v>
      </c>
      <c r="BM145" s="228" t="s">
        <v>314</v>
      </c>
    </row>
    <row r="146" s="2" customFormat="1" ht="21.75" customHeight="1">
      <c r="A146" s="29"/>
      <c r="B146" s="30"/>
      <c r="C146" s="217" t="s">
        <v>329</v>
      </c>
      <c r="D146" s="217" t="s">
        <v>284</v>
      </c>
      <c r="E146" s="218" t="s">
        <v>316</v>
      </c>
      <c r="F146" s="219" t="s">
        <v>317</v>
      </c>
      <c r="G146" s="220" t="s">
        <v>287</v>
      </c>
      <c r="H146" s="221">
        <v>1675.3820000000001</v>
      </c>
      <c r="I146" s="222">
        <v>70</v>
      </c>
      <c r="J146" s="222">
        <f>ROUND(I146*H146,2)</f>
        <v>117276.74000000001</v>
      </c>
      <c r="K146" s="223"/>
      <c r="L146" s="35"/>
      <c r="M146" s="224" t="s">
        <v>1</v>
      </c>
      <c r="N146" s="225" t="s">
        <v>38</v>
      </c>
      <c r="O146" s="226">
        <v>0.012999999999999999</v>
      </c>
      <c r="P146" s="226">
        <f>O146*H146</f>
        <v>21.779965999999998</v>
      </c>
      <c r="Q146" s="226">
        <v>9.0000000000000006E-05</v>
      </c>
      <c r="R146" s="226">
        <f>Q146*H146</f>
        <v>0.15078438000000002</v>
      </c>
      <c r="S146" s="226">
        <v>0.11500000000000001</v>
      </c>
      <c r="T146" s="227">
        <f>S146*H146</f>
        <v>192.66893000000002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117276.74000000001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117276.74000000001</v>
      </c>
      <c r="BL146" s="14" t="s">
        <v>288</v>
      </c>
      <c r="BM146" s="228" t="s">
        <v>318</v>
      </c>
    </row>
    <row r="147" s="2" customFormat="1" ht="16.5" customHeight="1">
      <c r="A147" s="29"/>
      <c r="B147" s="30"/>
      <c r="C147" s="217" t="s">
        <v>334</v>
      </c>
      <c r="D147" s="217" t="s">
        <v>284</v>
      </c>
      <c r="E147" s="218" t="s">
        <v>810</v>
      </c>
      <c r="F147" s="219" t="s">
        <v>811</v>
      </c>
      <c r="G147" s="220" t="s">
        <v>322</v>
      </c>
      <c r="H147" s="221">
        <v>10</v>
      </c>
      <c r="I147" s="222">
        <v>59.899999999999999</v>
      </c>
      <c r="J147" s="222">
        <f>ROUND(I147*H147,2)</f>
        <v>599</v>
      </c>
      <c r="K147" s="223"/>
      <c r="L147" s="35"/>
      <c r="M147" s="224" t="s">
        <v>1</v>
      </c>
      <c r="N147" s="225" t="s">
        <v>38</v>
      </c>
      <c r="O147" s="226">
        <v>0.13300000000000001</v>
      </c>
      <c r="P147" s="226">
        <f>O147*H147</f>
        <v>1.3300000000000001</v>
      </c>
      <c r="Q147" s="226">
        <v>0</v>
      </c>
      <c r="R147" s="226">
        <f>Q147*H147</f>
        <v>0</v>
      </c>
      <c r="S147" s="226">
        <v>0.20499999999999999</v>
      </c>
      <c r="T147" s="227">
        <f>S147*H147</f>
        <v>2.0499999999999998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599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599</v>
      </c>
      <c r="BL147" s="14" t="s">
        <v>288</v>
      </c>
      <c r="BM147" s="228" t="s">
        <v>812</v>
      </c>
    </row>
    <row r="148" s="2" customFormat="1" ht="16.5" customHeight="1">
      <c r="A148" s="29"/>
      <c r="B148" s="30"/>
      <c r="C148" s="217" t="s">
        <v>338</v>
      </c>
      <c r="D148" s="217" t="s">
        <v>284</v>
      </c>
      <c r="E148" s="218" t="s">
        <v>320</v>
      </c>
      <c r="F148" s="219" t="s">
        <v>321</v>
      </c>
      <c r="G148" s="220" t="s">
        <v>322</v>
      </c>
      <c r="H148" s="221">
        <v>15</v>
      </c>
      <c r="I148" s="222">
        <v>273</v>
      </c>
      <c r="J148" s="222">
        <f>ROUND(I148*H148,2)</f>
        <v>4095</v>
      </c>
      <c r="K148" s="223"/>
      <c r="L148" s="35"/>
      <c r="M148" s="224" t="s">
        <v>1</v>
      </c>
      <c r="N148" s="225" t="s">
        <v>38</v>
      </c>
      <c r="O148" s="226">
        <v>0.30299999999999999</v>
      </c>
      <c r="P148" s="226">
        <f>O148*H148</f>
        <v>4.5449999999999999</v>
      </c>
      <c r="Q148" s="226">
        <v>0.0071900000000000002</v>
      </c>
      <c r="R148" s="226">
        <f>Q148*H148</f>
        <v>0.10785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4095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4095</v>
      </c>
      <c r="BL148" s="14" t="s">
        <v>288</v>
      </c>
      <c r="BM148" s="228" t="s">
        <v>323</v>
      </c>
    </row>
    <row r="149" s="2" customFormat="1" ht="16.5" customHeight="1">
      <c r="A149" s="29"/>
      <c r="B149" s="30"/>
      <c r="C149" s="217" t="s">
        <v>8</v>
      </c>
      <c r="D149" s="217" t="s">
        <v>284</v>
      </c>
      <c r="E149" s="218" t="s">
        <v>902</v>
      </c>
      <c r="F149" s="219" t="s">
        <v>903</v>
      </c>
      <c r="G149" s="220" t="s">
        <v>322</v>
      </c>
      <c r="H149" s="221">
        <v>12</v>
      </c>
      <c r="I149" s="222">
        <v>911</v>
      </c>
      <c r="J149" s="222">
        <f>ROUND(I149*H149,2)</f>
        <v>10932</v>
      </c>
      <c r="K149" s="223"/>
      <c r="L149" s="35"/>
      <c r="M149" s="224" t="s">
        <v>1</v>
      </c>
      <c r="N149" s="225" t="s">
        <v>38</v>
      </c>
      <c r="O149" s="226">
        <v>0.57299999999999995</v>
      </c>
      <c r="P149" s="226">
        <f>O149*H149</f>
        <v>6.8759999999999994</v>
      </c>
      <c r="Q149" s="226">
        <v>0.021930000000000002</v>
      </c>
      <c r="R149" s="226">
        <f>Q149*H149</f>
        <v>0.26316000000000001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10932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10932</v>
      </c>
      <c r="BL149" s="14" t="s">
        <v>288</v>
      </c>
      <c r="BM149" s="228" t="s">
        <v>904</v>
      </c>
    </row>
    <row r="150" s="2" customFormat="1" ht="21.75" customHeight="1">
      <c r="A150" s="29"/>
      <c r="B150" s="30"/>
      <c r="C150" s="217" t="s">
        <v>345</v>
      </c>
      <c r="D150" s="217" t="s">
        <v>284</v>
      </c>
      <c r="E150" s="218" t="s">
        <v>325</v>
      </c>
      <c r="F150" s="219" t="s">
        <v>326</v>
      </c>
      <c r="G150" s="220" t="s">
        <v>327</v>
      </c>
      <c r="H150" s="221">
        <v>360</v>
      </c>
      <c r="I150" s="222">
        <v>74.900000000000006</v>
      </c>
      <c r="J150" s="222">
        <f>ROUND(I150*H150,2)</f>
        <v>26964</v>
      </c>
      <c r="K150" s="223"/>
      <c r="L150" s="35"/>
      <c r="M150" s="224" t="s">
        <v>1</v>
      </c>
      <c r="N150" s="225" t="s">
        <v>38</v>
      </c>
      <c r="O150" s="226">
        <v>0.184</v>
      </c>
      <c r="P150" s="226">
        <f>O150*H150</f>
        <v>66.239999999999995</v>
      </c>
      <c r="Q150" s="226">
        <v>3.0000000000000001E-05</v>
      </c>
      <c r="R150" s="226">
        <f>Q150*H150</f>
        <v>0.010800000000000001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26964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26964</v>
      </c>
      <c r="BL150" s="14" t="s">
        <v>288</v>
      </c>
      <c r="BM150" s="228" t="s">
        <v>328</v>
      </c>
    </row>
    <row r="151" s="2" customFormat="1" ht="21.75" customHeight="1">
      <c r="A151" s="29"/>
      <c r="B151" s="30"/>
      <c r="C151" s="217" t="s">
        <v>349</v>
      </c>
      <c r="D151" s="217" t="s">
        <v>284</v>
      </c>
      <c r="E151" s="218" t="s">
        <v>330</v>
      </c>
      <c r="F151" s="219" t="s">
        <v>331</v>
      </c>
      <c r="G151" s="220" t="s">
        <v>332</v>
      </c>
      <c r="H151" s="221">
        <v>30</v>
      </c>
      <c r="I151" s="222">
        <v>43.899999999999999</v>
      </c>
      <c r="J151" s="222">
        <f>ROUND(I151*H151,2)</f>
        <v>1317</v>
      </c>
      <c r="K151" s="223"/>
      <c r="L151" s="35"/>
      <c r="M151" s="224" t="s">
        <v>1</v>
      </c>
      <c r="N151" s="225" t="s">
        <v>38</v>
      </c>
      <c r="O151" s="226">
        <v>0</v>
      </c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1317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1317</v>
      </c>
      <c r="BL151" s="14" t="s">
        <v>288</v>
      </c>
      <c r="BM151" s="228" t="s">
        <v>333</v>
      </c>
    </row>
    <row r="152" s="2" customFormat="1" ht="16.5" customHeight="1">
      <c r="A152" s="29"/>
      <c r="B152" s="30"/>
      <c r="C152" s="217" t="s">
        <v>353</v>
      </c>
      <c r="D152" s="217" t="s">
        <v>284</v>
      </c>
      <c r="E152" s="218" t="s">
        <v>905</v>
      </c>
      <c r="F152" s="219" t="s">
        <v>906</v>
      </c>
      <c r="G152" s="220" t="s">
        <v>322</v>
      </c>
      <c r="H152" s="221">
        <v>12</v>
      </c>
      <c r="I152" s="222">
        <v>120.5</v>
      </c>
      <c r="J152" s="222">
        <f>ROUND(I152*H152,2)</f>
        <v>1446</v>
      </c>
      <c r="K152" s="223"/>
      <c r="L152" s="35"/>
      <c r="M152" s="224" t="s">
        <v>1</v>
      </c>
      <c r="N152" s="225" t="s">
        <v>38</v>
      </c>
      <c r="O152" s="226">
        <v>0.25700000000000001</v>
      </c>
      <c r="P152" s="226">
        <f>O152*H152</f>
        <v>3.0840000000000001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1446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1446</v>
      </c>
      <c r="BL152" s="14" t="s">
        <v>288</v>
      </c>
      <c r="BM152" s="228" t="s">
        <v>907</v>
      </c>
    </row>
    <row r="153" s="2" customFormat="1" ht="16.5" customHeight="1">
      <c r="A153" s="29"/>
      <c r="B153" s="30"/>
      <c r="C153" s="217" t="s">
        <v>358</v>
      </c>
      <c r="D153" s="217" t="s">
        <v>284</v>
      </c>
      <c r="E153" s="218" t="s">
        <v>335</v>
      </c>
      <c r="F153" s="219" t="s">
        <v>336</v>
      </c>
      <c r="G153" s="220" t="s">
        <v>322</v>
      </c>
      <c r="H153" s="221">
        <v>1.2</v>
      </c>
      <c r="I153" s="222">
        <v>248</v>
      </c>
      <c r="J153" s="222">
        <f>ROUND(I153*H153,2)</f>
        <v>297.60000000000002</v>
      </c>
      <c r="K153" s="223"/>
      <c r="L153" s="35"/>
      <c r="M153" s="224" t="s">
        <v>1</v>
      </c>
      <c r="N153" s="225" t="s">
        <v>38</v>
      </c>
      <c r="O153" s="226">
        <v>0.58099999999999996</v>
      </c>
      <c r="P153" s="226">
        <f>O153*H153</f>
        <v>0.69719999999999993</v>
      </c>
      <c r="Q153" s="226">
        <v>0.036900000000000002</v>
      </c>
      <c r="R153" s="226">
        <f>Q153*H153</f>
        <v>0.04428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297.60000000000002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297.60000000000002</v>
      </c>
      <c r="BL153" s="14" t="s">
        <v>288</v>
      </c>
      <c r="BM153" s="228" t="s">
        <v>337</v>
      </c>
    </row>
    <row r="154" s="2" customFormat="1" ht="16.5" customHeight="1">
      <c r="A154" s="29"/>
      <c r="B154" s="30"/>
      <c r="C154" s="217" t="s">
        <v>362</v>
      </c>
      <c r="D154" s="217" t="s">
        <v>284</v>
      </c>
      <c r="E154" s="218" t="s">
        <v>778</v>
      </c>
      <c r="F154" s="219" t="s">
        <v>779</v>
      </c>
      <c r="G154" s="220" t="s">
        <v>322</v>
      </c>
      <c r="H154" s="221">
        <v>8.4000000000000004</v>
      </c>
      <c r="I154" s="222">
        <v>325</v>
      </c>
      <c r="J154" s="222">
        <f>ROUND(I154*H154,2)</f>
        <v>2730</v>
      </c>
      <c r="K154" s="223"/>
      <c r="L154" s="35"/>
      <c r="M154" s="224" t="s">
        <v>1</v>
      </c>
      <c r="N154" s="225" t="s">
        <v>38</v>
      </c>
      <c r="O154" s="226">
        <v>0.81799999999999995</v>
      </c>
      <c r="P154" s="226">
        <f>O154*H154</f>
        <v>6.8712</v>
      </c>
      <c r="Q154" s="226">
        <v>0.0086800000000000002</v>
      </c>
      <c r="R154" s="226">
        <f>Q154*H154</f>
        <v>0.072912000000000005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2730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2730</v>
      </c>
      <c r="BL154" s="14" t="s">
        <v>288</v>
      </c>
      <c r="BM154" s="228" t="s">
        <v>780</v>
      </c>
    </row>
    <row r="155" s="2" customFormat="1" ht="21.75" customHeight="1">
      <c r="A155" s="29"/>
      <c r="B155" s="30"/>
      <c r="C155" s="217" t="s">
        <v>7</v>
      </c>
      <c r="D155" s="217" t="s">
        <v>284</v>
      </c>
      <c r="E155" s="218" t="s">
        <v>339</v>
      </c>
      <c r="F155" s="219" t="s">
        <v>340</v>
      </c>
      <c r="G155" s="220" t="s">
        <v>322</v>
      </c>
      <c r="H155" s="221">
        <v>2.3999999999999999</v>
      </c>
      <c r="I155" s="222">
        <v>238</v>
      </c>
      <c r="J155" s="222">
        <f>ROUND(I155*H155,2)</f>
        <v>571.20000000000005</v>
      </c>
      <c r="K155" s="223"/>
      <c r="L155" s="35"/>
      <c r="M155" s="224" t="s">
        <v>1</v>
      </c>
      <c r="N155" s="225" t="s">
        <v>38</v>
      </c>
      <c r="O155" s="226">
        <v>0.54700000000000004</v>
      </c>
      <c r="P155" s="226">
        <f>O155*H155</f>
        <v>1.3128</v>
      </c>
      <c r="Q155" s="226">
        <v>0.036900000000000002</v>
      </c>
      <c r="R155" s="226">
        <f>Q155*H155</f>
        <v>0.08856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571.20000000000005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571.20000000000005</v>
      </c>
      <c r="BL155" s="14" t="s">
        <v>288</v>
      </c>
      <c r="BM155" s="228" t="s">
        <v>341</v>
      </c>
    </row>
    <row r="156" s="2" customFormat="1" ht="21.75" customHeight="1">
      <c r="A156" s="29"/>
      <c r="B156" s="30"/>
      <c r="C156" s="217" t="s">
        <v>369</v>
      </c>
      <c r="D156" s="217" t="s">
        <v>284</v>
      </c>
      <c r="E156" s="218" t="s">
        <v>342</v>
      </c>
      <c r="F156" s="219" t="s">
        <v>343</v>
      </c>
      <c r="G156" s="220" t="s">
        <v>322</v>
      </c>
      <c r="H156" s="221">
        <v>1311.06</v>
      </c>
      <c r="I156" s="222">
        <v>63.100000000000001</v>
      </c>
      <c r="J156" s="222">
        <f>ROUND(I156*H156,2)</f>
        <v>82727.889999999999</v>
      </c>
      <c r="K156" s="223"/>
      <c r="L156" s="35"/>
      <c r="M156" s="224" t="s">
        <v>1</v>
      </c>
      <c r="N156" s="225" t="s">
        <v>38</v>
      </c>
      <c r="O156" s="226">
        <v>0.113</v>
      </c>
      <c r="P156" s="226">
        <f>O156*H156</f>
        <v>148.14977999999999</v>
      </c>
      <c r="Q156" s="226">
        <v>0.00013999999999999999</v>
      </c>
      <c r="R156" s="226">
        <f>Q156*H156</f>
        <v>0.18354839999999997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82727.889999999999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82727.889999999999</v>
      </c>
      <c r="BL156" s="14" t="s">
        <v>288</v>
      </c>
      <c r="BM156" s="228" t="s">
        <v>908</v>
      </c>
    </row>
    <row r="157" s="2" customFormat="1" ht="21.75" customHeight="1">
      <c r="A157" s="29"/>
      <c r="B157" s="30"/>
      <c r="C157" s="217" t="s">
        <v>373</v>
      </c>
      <c r="D157" s="217" t="s">
        <v>284</v>
      </c>
      <c r="E157" s="218" t="s">
        <v>346</v>
      </c>
      <c r="F157" s="219" t="s">
        <v>347</v>
      </c>
      <c r="G157" s="220" t="s">
        <v>322</v>
      </c>
      <c r="H157" s="221">
        <v>1311.06</v>
      </c>
      <c r="I157" s="222">
        <v>36.799999999999997</v>
      </c>
      <c r="J157" s="222">
        <f>ROUND(I157*H157,2)</f>
        <v>48247.010000000002</v>
      </c>
      <c r="K157" s="223"/>
      <c r="L157" s="35"/>
      <c r="M157" s="224" t="s">
        <v>1</v>
      </c>
      <c r="N157" s="225" t="s">
        <v>38</v>
      </c>
      <c r="O157" s="226">
        <v>0.072999999999999995</v>
      </c>
      <c r="P157" s="226">
        <f>O157*H157</f>
        <v>95.707379999999986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48247.010000000002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48247.010000000002</v>
      </c>
      <c r="BL157" s="14" t="s">
        <v>288</v>
      </c>
      <c r="BM157" s="228" t="s">
        <v>909</v>
      </c>
    </row>
    <row r="158" s="2" customFormat="1" ht="21.75" customHeight="1">
      <c r="A158" s="29"/>
      <c r="B158" s="30"/>
      <c r="C158" s="217" t="s">
        <v>377</v>
      </c>
      <c r="D158" s="217" t="s">
        <v>284</v>
      </c>
      <c r="E158" s="218" t="s">
        <v>350</v>
      </c>
      <c r="F158" s="219" t="s">
        <v>351</v>
      </c>
      <c r="G158" s="220" t="s">
        <v>287</v>
      </c>
      <c r="H158" s="221">
        <v>47.863999999999997</v>
      </c>
      <c r="I158" s="222">
        <v>50.399999999999999</v>
      </c>
      <c r="J158" s="222">
        <f>ROUND(I158*H158,2)</f>
        <v>2412.3499999999999</v>
      </c>
      <c r="K158" s="223"/>
      <c r="L158" s="35"/>
      <c r="M158" s="224" t="s">
        <v>1</v>
      </c>
      <c r="N158" s="225" t="s">
        <v>38</v>
      </c>
      <c r="O158" s="226">
        <v>0.075999999999999998</v>
      </c>
      <c r="P158" s="226">
        <f>O158*H158</f>
        <v>3.6376639999999996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2412.3499999999999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2412.3499999999999</v>
      </c>
      <c r="BL158" s="14" t="s">
        <v>288</v>
      </c>
      <c r="BM158" s="228" t="s">
        <v>352</v>
      </c>
    </row>
    <row r="159" s="2" customFormat="1" ht="33" customHeight="1">
      <c r="A159" s="29"/>
      <c r="B159" s="30"/>
      <c r="C159" s="217" t="s">
        <v>382</v>
      </c>
      <c r="D159" s="217" t="s">
        <v>284</v>
      </c>
      <c r="E159" s="218" t="s">
        <v>354</v>
      </c>
      <c r="F159" s="219" t="s">
        <v>355</v>
      </c>
      <c r="G159" s="220" t="s">
        <v>356</v>
      </c>
      <c r="H159" s="221">
        <v>1781.23</v>
      </c>
      <c r="I159" s="222">
        <v>387</v>
      </c>
      <c r="J159" s="222">
        <f>ROUND(I159*H159,2)</f>
        <v>689336.01000000001</v>
      </c>
      <c r="K159" s="223"/>
      <c r="L159" s="35"/>
      <c r="M159" s="224" t="s">
        <v>1</v>
      </c>
      <c r="N159" s="225" t="s">
        <v>38</v>
      </c>
      <c r="O159" s="226">
        <v>0.53800000000000003</v>
      </c>
      <c r="P159" s="226">
        <f>O159*H159</f>
        <v>958.30174000000011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689336.01000000001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689336.01000000001</v>
      </c>
      <c r="BL159" s="14" t="s">
        <v>288</v>
      </c>
      <c r="BM159" s="228" t="s">
        <v>357</v>
      </c>
    </row>
    <row r="160" s="2" customFormat="1" ht="33" customHeight="1">
      <c r="A160" s="29"/>
      <c r="B160" s="30"/>
      <c r="C160" s="217" t="s">
        <v>386</v>
      </c>
      <c r="D160" s="217" t="s">
        <v>284</v>
      </c>
      <c r="E160" s="218" t="s">
        <v>359</v>
      </c>
      <c r="F160" s="219" t="s">
        <v>360</v>
      </c>
      <c r="G160" s="220" t="s">
        <v>356</v>
      </c>
      <c r="H160" s="221">
        <v>1674.356</v>
      </c>
      <c r="I160" s="222">
        <v>516</v>
      </c>
      <c r="J160" s="222">
        <f>ROUND(I160*H160,2)</f>
        <v>863967.69999999995</v>
      </c>
      <c r="K160" s="223"/>
      <c r="L160" s="35"/>
      <c r="M160" s="224" t="s">
        <v>1</v>
      </c>
      <c r="N160" s="225" t="s">
        <v>38</v>
      </c>
      <c r="O160" s="226">
        <v>0.71599999999999997</v>
      </c>
      <c r="P160" s="226">
        <f>O160*H160</f>
        <v>1198.838896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863967.69999999995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863967.69999999995</v>
      </c>
      <c r="BL160" s="14" t="s">
        <v>288</v>
      </c>
      <c r="BM160" s="228" t="s">
        <v>361</v>
      </c>
    </row>
    <row r="161" s="2" customFormat="1" ht="33" customHeight="1">
      <c r="A161" s="29"/>
      <c r="B161" s="30"/>
      <c r="C161" s="217" t="s">
        <v>390</v>
      </c>
      <c r="D161" s="217" t="s">
        <v>284</v>
      </c>
      <c r="E161" s="218" t="s">
        <v>363</v>
      </c>
      <c r="F161" s="219" t="s">
        <v>364</v>
      </c>
      <c r="G161" s="220" t="s">
        <v>356</v>
      </c>
      <c r="H161" s="221">
        <v>89.061999999999998</v>
      </c>
      <c r="I161" s="222">
        <v>1260</v>
      </c>
      <c r="J161" s="222">
        <f>ROUND(I161*H161,2)</f>
        <v>112218.12</v>
      </c>
      <c r="K161" s="223"/>
      <c r="L161" s="35"/>
      <c r="M161" s="224" t="s">
        <v>1</v>
      </c>
      <c r="N161" s="225" t="s">
        <v>38</v>
      </c>
      <c r="O161" s="226">
        <v>1.7549999999999999</v>
      </c>
      <c r="P161" s="226">
        <f>O161*H161</f>
        <v>156.30381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112218.12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112218.12</v>
      </c>
      <c r="BL161" s="14" t="s">
        <v>288</v>
      </c>
      <c r="BM161" s="228" t="s">
        <v>365</v>
      </c>
    </row>
    <row r="162" s="2" customFormat="1" ht="33" customHeight="1">
      <c r="A162" s="29"/>
      <c r="B162" s="30"/>
      <c r="C162" s="217" t="s">
        <v>394</v>
      </c>
      <c r="D162" s="217" t="s">
        <v>284</v>
      </c>
      <c r="E162" s="218" t="s">
        <v>366</v>
      </c>
      <c r="F162" s="219" t="s">
        <v>367</v>
      </c>
      <c r="G162" s="220" t="s">
        <v>356</v>
      </c>
      <c r="H162" s="221">
        <v>17.812000000000001</v>
      </c>
      <c r="I162" s="222">
        <v>2970</v>
      </c>
      <c r="J162" s="222">
        <f>ROUND(I162*H162,2)</f>
        <v>52901.639999999999</v>
      </c>
      <c r="K162" s="223"/>
      <c r="L162" s="35"/>
      <c r="M162" s="224" t="s">
        <v>1</v>
      </c>
      <c r="N162" s="225" t="s">
        <v>38</v>
      </c>
      <c r="O162" s="226">
        <v>6.9489999999999998</v>
      </c>
      <c r="P162" s="226">
        <f>O162*H162</f>
        <v>123.775588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52901.639999999999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52901.639999999999</v>
      </c>
      <c r="BL162" s="14" t="s">
        <v>288</v>
      </c>
      <c r="BM162" s="228" t="s">
        <v>368</v>
      </c>
    </row>
    <row r="163" s="2" customFormat="1" ht="16.5" customHeight="1">
      <c r="A163" s="29"/>
      <c r="B163" s="30"/>
      <c r="C163" s="217" t="s">
        <v>398</v>
      </c>
      <c r="D163" s="217" t="s">
        <v>284</v>
      </c>
      <c r="E163" s="218" t="s">
        <v>370</v>
      </c>
      <c r="F163" s="219" t="s">
        <v>371</v>
      </c>
      <c r="G163" s="220" t="s">
        <v>356</v>
      </c>
      <c r="H163" s="221">
        <v>534.36900000000003</v>
      </c>
      <c r="I163" s="222">
        <v>509</v>
      </c>
      <c r="J163" s="222">
        <f>ROUND(I163*H163,2)</f>
        <v>271993.82000000001</v>
      </c>
      <c r="K163" s="223"/>
      <c r="L163" s="35"/>
      <c r="M163" s="224" t="s">
        <v>1</v>
      </c>
      <c r="N163" s="225" t="s">
        <v>38</v>
      </c>
      <c r="O163" s="226">
        <v>1.7629999999999999</v>
      </c>
      <c r="P163" s="226">
        <f>O163*H163</f>
        <v>942.09254699999997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271993.82000000001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271993.82000000001</v>
      </c>
      <c r="BL163" s="14" t="s">
        <v>288</v>
      </c>
      <c r="BM163" s="228" t="s">
        <v>372</v>
      </c>
    </row>
    <row r="164" s="2" customFormat="1" ht="16.5" customHeight="1">
      <c r="A164" s="29"/>
      <c r="B164" s="30"/>
      <c r="C164" s="217" t="s">
        <v>402</v>
      </c>
      <c r="D164" s="217" t="s">
        <v>284</v>
      </c>
      <c r="E164" s="218" t="s">
        <v>910</v>
      </c>
      <c r="F164" s="219" t="s">
        <v>911</v>
      </c>
      <c r="G164" s="220" t="s">
        <v>356</v>
      </c>
      <c r="H164" s="221">
        <v>15.5</v>
      </c>
      <c r="I164" s="222">
        <v>755</v>
      </c>
      <c r="J164" s="222">
        <f>ROUND(I164*H164,2)</f>
        <v>11702.5</v>
      </c>
      <c r="K164" s="223"/>
      <c r="L164" s="35"/>
      <c r="M164" s="224" t="s">
        <v>1</v>
      </c>
      <c r="N164" s="225" t="s">
        <v>38</v>
      </c>
      <c r="O164" s="226">
        <v>2.2109999999999999</v>
      </c>
      <c r="P164" s="226">
        <f>O164*H164</f>
        <v>34.270499999999998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11702.5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11702.5</v>
      </c>
      <c r="BL164" s="14" t="s">
        <v>288</v>
      </c>
      <c r="BM164" s="228" t="s">
        <v>912</v>
      </c>
    </row>
    <row r="165" s="2" customFormat="1" ht="16.5" customHeight="1">
      <c r="A165" s="29"/>
      <c r="B165" s="30"/>
      <c r="C165" s="217" t="s">
        <v>406</v>
      </c>
      <c r="D165" s="217" t="s">
        <v>284</v>
      </c>
      <c r="E165" s="218" t="s">
        <v>913</v>
      </c>
      <c r="F165" s="219" t="s">
        <v>914</v>
      </c>
      <c r="G165" s="220" t="s">
        <v>356</v>
      </c>
      <c r="H165" s="221">
        <v>15.5</v>
      </c>
      <c r="I165" s="222">
        <v>455</v>
      </c>
      <c r="J165" s="222">
        <f>ROUND(I165*H165,2)</f>
        <v>7052.5</v>
      </c>
      <c r="K165" s="223"/>
      <c r="L165" s="35"/>
      <c r="M165" s="224" t="s">
        <v>1</v>
      </c>
      <c r="N165" s="225" t="s">
        <v>38</v>
      </c>
      <c r="O165" s="226">
        <v>1.4790000000000001</v>
      </c>
      <c r="P165" s="226">
        <f>O165*H165</f>
        <v>22.924500000000002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7052.5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7052.5</v>
      </c>
      <c r="BL165" s="14" t="s">
        <v>288</v>
      </c>
      <c r="BM165" s="228" t="s">
        <v>915</v>
      </c>
    </row>
    <row r="166" s="2" customFormat="1" ht="44.25" customHeight="1">
      <c r="A166" s="29"/>
      <c r="B166" s="30"/>
      <c r="C166" s="217" t="s">
        <v>410</v>
      </c>
      <c r="D166" s="217" t="s">
        <v>284</v>
      </c>
      <c r="E166" s="218" t="s">
        <v>374</v>
      </c>
      <c r="F166" s="219" t="s">
        <v>375</v>
      </c>
      <c r="G166" s="220" t="s">
        <v>322</v>
      </c>
      <c r="H166" s="221">
        <v>12.1</v>
      </c>
      <c r="I166" s="222">
        <v>19400</v>
      </c>
      <c r="J166" s="222">
        <f>ROUND(I166*H166,2)</f>
        <v>234740</v>
      </c>
      <c r="K166" s="223"/>
      <c r="L166" s="35"/>
      <c r="M166" s="224" t="s">
        <v>1</v>
      </c>
      <c r="N166" s="225" t="s">
        <v>38</v>
      </c>
      <c r="O166" s="226">
        <v>10.911</v>
      </c>
      <c r="P166" s="226">
        <f>O166*H166</f>
        <v>132.0231</v>
      </c>
      <c r="Q166" s="226">
        <v>0.001</v>
      </c>
      <c r="R166" s="226">
        <f>Q166*H166</f>
        <v>0.0121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234740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234740</v>
      </c>
      <c r="BL166" s="14" t="s">
        <v>288</v>
      </c>
      <c r="BM166" s="228" t="s">
        <v>376</v>
      </c>
    </row>
    <row r="167" s="2" customFormat="1" ht="21.75" customHeight="1">
      <c r="A167" s="29"/>
      <c r="B167" s="30"/>
      <c r="C167" s="230" t="s">
        <v>414</v>
      </c>
      <c r="D167" s="230" t="s">
        <v>378</v>
      </c>
      <c r="E167" s="231" t="s">
        <v>379</v>
      </c>
      <c r="F167" s="232" t="s">
        <v>380</v>
      </c>
      <c r="G167" s="233" t="s">
        <v>322</v>
      </c>
      <c r="H167" s="234">
        <v>12.705</v>
      </c>
      <c r="I167" s="235">
        <v>5180</v>
      </c>
      <c r="J167" s="235">
        <f>ROUND(I167*H167,2)</f>
        <v>65811.899999999994</v>
      </c>
      <c r="K167" s="236"/>
      <c r="L167" s="237"/>
      <c r="M167" s="238" t="s">
        <v>1</v>
      </c>
      <c r="N167" s="239" t="s">
        <v>38</v>
      </c>
      <c r="O167" s="226">
        <v>0</v>
      </c>
      <c r="P167" s="226">
        <f>O167*H167</f>
        <v>0</v>
      </c>
      <c r="Q167" s="226">
        <v>0.1026</v>
      </c>
      <c r="R167" s="226">
        <f>Q167*H167</f>
        <v>1.3035330000000001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311</v>
      </c>
      <c r="AT167" s="228" t="s">
        <v>378</v>
      </c>
      <c r="AU167" s="228" t="s">
        <v>82</v>
      </c>
      <c r="AY167" s="14" t="s">
        <v>282</v>
      </c>
      <c r="BE167" s="229">
        <f>IF(N167="základní",J167,0)</f>
        <v>65811.899999999994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65811.899999999994</v>
      </c>
      <c r="BL167" s="14" t="s">
        <v>288</v>
      </c>
      <c r="BM167" s="228" t="s">
        <v>916</v>
      </c>
    </row>
    <row r="168" s="2" customFormat="1" ht="21.75" customHeight="1">
      <c r="A168" s="29"/>
      <c r="B168" s="30"/>
      <c r="C168" s="217" t="s">
        <v>418</v>
      </c>
      <c r="D168" s="217" t="s">
        <v>284</v>
      </c>
      <c r="E168" s="218" t="s">
        <v>383</v>
      </c>
      <c r="F168" s="219" t="s">
        <v>384</v>
      </c>
      <c r="G168" s="220" t="s">
        <v>287</v>
      </c>
      <c r="H168" s="221">
        <v>4880.7849999999999</v>
      </c>
      <c r="I168" s="222">
        <v>251</v>
      </c>
      <c r="J168" s="222">
        <f>ROUND(I168*H168,2)</f>
        <v>1225077.04</v>
      </c>
      <c r="K168" s="223"/>
      <c r="L168" s="35"/>
      <c r="M168" s="224" t="s">
        <v>1</v>
      </c>
      <c r="N168" s="225" t="s">
        <v>38</v>
      </c>
      <c r="O168" s="226">
        <v>0.45800000000000002</v>
      </c>
      <c r="P168" s="226">
        <f>O168*H168</f>
        <v>2235.3995300000001</v>
      </c>
      <c r="Q168" s="226">
        <v>0.0020100000000000001</v>
      </c>
      <c r="R168" s="226">
        <f>Q168*H168</f>
        <v>9.8103778500000001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1225077.04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1225077.04</v>
      </c>
      <c r="BL168" s="14" t="s">
        <v>288</v>
      </c>
      <c r="BM168" s="228" t="s">
        <v>385</v>
      </c>
    </row>
    <row r="169" s="2" customFormat="1" ht="21.75" customHeight="1">
      <c r="A169" s="29"/>
      <c r="B169" s="30"/>
      <c r="C169" s="217" t="s">
        <v>422</v>
      </c>
      <c r="D169" s="217" t="s">
        <v>284</v>
      </c>
      <c r="E169" s="218" t="s">
        <v>917</v>
      </c>
      <c r="F169" s="219" t="s">
        <v>918</v>
      </c>
      <c r="G169" s="220" t="s">
        <v>287</v>
      </c>
      <c r="H169" s="221">
        <v>25.5</v>
      </c>
      <c r="I169" s="222">
        <v>61</v>
      </c>
      <c r="J169" s="222">
        <f>ROUND(I169*H169,2)</f>
        <v>1555.5</v>
      </c>
      <c r="K169" s="223"/>
      <c r="L169" s="35"/>
      <c r="M169" s="224" t="s">
        <v>1</v>
      </c>
      <c r="N169" s="225" t="s">
        <v>38</v>
      </c>
      <c r="O169" s="226">
        <v>0.050999999999999997</v>
      </c>
      <c r="P169" s="226">
        <f>O169*H169</f>
        <v>1.3005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1555.5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1555.5</v>
      </c>
      <c r="BL169" s="14" t="s">
        <v>288</v>
      </c>
      <c r="BM169" s="228" t="s">
        <v>919</v>
      </c>
    </row>
    <row r="170" s="2" customFormat="1" ht="21.75" customHeight="1">
      <c r="A170" s="29"/>
      <c r="B170" s="30"/>
      <c r="C170" s="217" t="s">
        <v>426</v>
      </c>
      <c r="D170" s="217" t="s">
        <v>284</v>
      </c>
      <c r="E170" s="218" t="s">
        <v>387</v>
      </c>
      <c r="F170" s="219" t="s">
        <v>388</v>
      </c>
      <c r="G170" s="220" t="s">
        <v>287</v>
      </c>
      <c r="H170" s="221">
        <v>4880.7849999999999</v>
      </c>
      <c r="I170" s="222">
        <v>76.200000000000003</v>
      </c>
      <c r="J170" s="222">
        <f>ROUND(I170*H170,2)</f>
        <v>371915.82000000001</v>
      </c>
      <c r="K170" s="223"/>
      <c r="L170" s="35"/>
      <c r="M170" s="224" t="s">
        <v>1</v>
      </c>
      <c r="N170" s="225" t="s">
        <v>38</v>
      </c>
      <c r="O170" s="226">
        <v>0.218</v>
      </c>
      <c r="P170" s="226">
        <f>O170*H170</f>
        <v>1064.0111299999999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371915.82000000001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371915.82000000001</v>
      </c>
      <c r="BL170" s="14" t="s">
        <v>288</v>
      </c>
      <c r="BM170" s="228" t="s">
        <v>389</v>
      </c>
    </row>
    <row r="171" s="2" customFormat="1" ht="21.75" customHeight="1">
      <c r="A171" s="29"/>
      <c r="B171" s="30"/>
      <c r="C171" s="217" t="s">
        <v>431</v>
      </c>
      <c r="D171" s="217" t="s">
        <v>284</v>
      </c>
      <c r="E171" s="218" t="s">
        <v>824</v>
      </c>
      <c r="F171" s="219" t="s">
        <v>825</v>
      </c>
      <c r="G171" s="220" t="s">
        <v>501</v>
      </c>
      <c r="H171" s="221">
        <v>3</v>
      </c>
      <c r="I171" s="222">
        <v>150</v>
      </c>
      <c r="J171" s="222">
        <f>ROUND(I171*H171,2)</f>
        <v>450</v>
      </c>
      <c r="K171" s="223"/>
      <c r="L171" s="35"/>
      <c r="M171" s="224" t="s">
        <v>1</v>
      </c>
      <c r="N171" s="225" t="s">
        <v>38</v>
      </c>
      <c r="O171" s="226">
        <v>0.314</v>
      </c>
      <c r="P171" s="226">
        <f>O171*H171</f>
        <v>0.94199999999999995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450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450</v>
      </c>
      <c r="BL171" s="14" t="s">
        <v>288</v>
      </c>
      <c r="BM171" s="228" t="s">
        <v>920</v>
      </c>
    </row>
    <row r="172" s="2" customFormat="1" ht="21.75" customHeight="1">
      <c r="A172" s="29"/>
      <c r="B172" s="30"/>
      <c r="C172" s="217" t="s">
        <v>435</v>
      </c>
      <c r="D172" s="217" t="s">
        <v>284</v>
      </c>
      <c r="E172" s="218" t="s">
        <v>827</v>
      </c>
      <c r="F172" s="219" t="s">
        <v>828</v>
      </c>
      <c r="G172" s="220" t="s">
        <v>501</v>
      </c>
      <c r="H172" s="221">
        <v>3</v>
      </c>
      <c r="I172" s="222">
        <v>872</v>
      </c>
      <c r="J172" s="222">
        <f>ROUND(I172*H172,2)</f>
        <v>2616</v>
      </c>
      <c r="K172" s="223"/>
      <c r="L172" s="35"/>
      <c r="M172" s="224" t="s">
        <v>1</v>
      </c>
      <c r="N172" s="225" t="s">
        <v>38</v>
      </c>
      <c r="O172" s="226">
        <v>1.24</v>
      </c>
      <c r="P172" s="226">
        <f>O172*H172</f>
        <v>3.7199999999999998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2616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2616</v>
      </c>
      <c r="BL172" s="14" t="s">
        <v>288</v>
      </c>
      <c r="BM172" s="228" t="s">
        <v>921</v>
      </c>
    </row>
    <row r="173" s="2" customFormat="1" ht="21.75" customHeight="1">
      <c r="A173" s="29"/>
      <c r="B173" s="30"/>
      <c r="C173" s="217" t="s">
        <v>439</v>
      </c>
      <c r="D173" s="217" t="s">
        <v>284</v>
      </c>
      <c r="E173" s="218" t="s">
        <v>830</v>
      </c>
      <c r="F173" s="219" t="s">
        <v>831</v>
      </c>
      <c r="G173" s="220" t="s">
        <v>501</v>
      </c>
      <c r="H173" s="221">
        <v>3</v>
      </c>
      <c r="I173" s="222">
        <v>327</v>
      </c>
      <c r="J173" s="222">
        <f>ROUND(I173*H173,2)</f>
        <v>981</v>
      </c>
      <c r="K173" s="223"/>
      <c r="L173" s="35"/>
      <c r="M173" s="224" t="s">
        <v>1</v>
      </c>
      <c r="N173" s="225" t="s">
        <v>38</v>
      </c>
      <c r="O173" s="226">
        <v>0.44400000000000001</v>
      </c>
      <c r="P173" s="226">
        <f>O173*H173</f>
        <v>1.3320000000000001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981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981</v>
      </c>
      <c r="BL173" s="14" t="s">
        <v>288</v>
      </c>
      <c r="BM173" s="228" t="s">
        <v>922</v>
      </c>
    </row>
    <row r="174" s="2" customFormat="1" ht="21.75" customHeight="1">
      <c r="A174" s="29"/>
      <c r="B174" s="30"/>
      <c r="C174" s="217" t="s">
        <v>443</v>
      </c>
      <c r="D174" s="217" t="s">
        <v>284</v>
      </c>
      <c r="E174" s="218" t="s">
        <v>833</v>
      </c>
      <c r="F174" s="219" t="s">
        <v>834</v>
      </c>
      <c r="G174" s="220" t="s">
        <v>501</v>
      </c>
      <c r="H174" s="221">
        <v>3</v>
      </c>
      <c r="I174" s="222">
        <v>5.4400000000000004</v>
      </c>
      <c r="J174" s="222">
        <f>ROUND(I174*H174,2)</f>
        <v>16.32</v>
      </c>
      <c r="K174" s="223"/>
      <c r="L174" s="35"/>
      <c r="M174" s="224" t="s">
        <v>1</v>
      </c>
      <c r="N174" s="225" t="s">
        <v>38</v>
      </c>
      <c r="O174" s="226">
        <v>0.0030000000000000001</v>
      </c>
      <c r="P174" s="226">
        <f>O174*H174</f>
        <v>0.0090000000000000011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16.32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16.32</v>
      </c>
      <c r="BL174" s="14" t="s">
        <v>288</v>
      </c>
      <c r="BM174" s="228" t="s">
        <v>923</v>
      </c>
    </row>
    <row r="175" s="2" customFormat="1" ht="33" customHeight="1">
      <c r="A175" s="29"/>
      <c r="B175" s="30"/>
      <c r="C175" s="217" t="s">
        <v>447</v>
      </c>
      <c r="D175" s="217" t="s">
        <v>284</v>
      </c>
      <c r="E175" s="218" t="s">
        <v>836</v>
      </c>
      <c r="F175" s="219" t="s">
        <v>837</v>
      </c>
      <c r="G175" s="220" t="s">
        <v>501</v>
      </c>
      <c r="H175" s="221">
        <v>3</v>
      </c>
      <c r="I175" s="222">
        <v>11.800000000000001</v>
      </c>
      <c r="J175" s="222">
        <f>ROUND(I175*H175,2)</f>
        <v>35.399999999999999</v>
      </c>
      <c r="K175" s="223"/>
      <c r="L175" s="35"/>
      <c r="M175" s="224" t="s">
        <v>1</v>
      </c>
      <c r="N175" s="225" t="s">
        <v>38</v>
      </c>
      <c r="O175" s="226">
        <v>0.0030000000000000001</v>
      </c>
      <c r="P175" s="226">
        <f>O175*H175</f>
        <v>0.0090000000000000011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35.399999999999999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35.399999999999999</v>
      </c>
      <c r="BL175" s="14" t="s">
        <v>288</v>
      </c>
      <c r="BM175" s="228" t="s">
        <v>924</v>
      </c>
    </row>
    <row r="176" s="2" customFormat="1" ht="21.75" customHeight="1">
      <c r="A176" s="29"/>
      <c r="B176" s="30"/>
      <c r="C176" s="217" t="s">
        <v>451</v>
      </c>
      <c r="D176" s="217" t="s">
        <v>284</v>
      </c>
      <c r="E176" s="218" t="s">
        <v>839</v>
      </c>
      <c r="F176" s="219" t="s">
        <v>840</v>
      </c>
      <c r="G176" s="220" t="s">
        <v>501</v>
      </c>
      <c r="H176" s="221">
        <v>3</v>
      </c>
      <c r="I176" s="222">
        <v>6.7599999999999998</v>
      </c>
      <c r="J176" s="222">
        <f>ROUND(I176*H176,2)</f>
        <v>20.280000000000001</v>
      </c>
      <c r="K176" s="223"/>
      <c r="L176" s="35"/>
      <c r="M176" s="224" t="s">
        <v>1</v>
      </c>
      <c r="N176" s="225" t="s">
        <v>38</v>
      </c>
      <c r="O176" s="226">
        <v>0.002</v>
      </c>
      <c r="P176" s="226">
        <f>O176*H176</f>
        <v>0.0060000000000000001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20.280000000000001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20.280000000000001</v>
      </c>
      <c r="BL176" s="14" t="s">
        <v>288</v>
      </c>
      <c r="BM176" s="228" t="s">
        <v>925</v>
      </c>
    </row>
    <row r="177" s="2" customFormat="1" ht="33" customHeight="1">
      <c r="A177" s="29"/>
      <c r="B177" s="30"/>
      <c r="C177" s="217" t="s">
        <v>455</v>
      </c>
      <c r="D177" s="217" t="s">
        <v>284</v>
      </c>
      <c r="E177" s="218" t="s">
        <v>391</v>
      </c>
      <c r="F177" s="219" t="s">
        <v>392</v>
      </c>
      <c r="G177" s="220" t="s">
        <v>356</v>
      </c>
      <c r="H177" s="221">
        <v>19.146000000000001</v>
      </c>
      <c r="I177" s="222">
        <v>71.200000000000003</v>
      </c>
      <c r="J177" s="222">
        <f>ROUND(I177*H177,2)</f>
        <v>1363.2000000000001</v>
      </c>
      <c r="K177" s="223"/>
      <c r="L177" s="35"/>
      <c r="M177" s="224" t="s">
        <v>1</v>
      </c>
      <c r="N177" s="225" t="s">
        <v>38</v>
      </c>
      <c r="O177" s="226">
        <v>0.043999999999999997</v>
      </c>
      <c r="P177" s="226">
        <f>O177*H177</f>
        <v>0.84242399999999995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1363.2000000000001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1363.2000000000001</v>
      </c>
      <c r="BL177" s="14" t="s">
        <v>288</v>
      </c>
      <c r="BM177" s="228" t="s">
        <v>393</v>
      </c>
    </row>
    <row r="178" s="2" customFormat="1" ht="33" customHeight="1">
      <c r="A178" s="29"/>
      <c r="B178" s="30"/>
      <c r="C178" s="217" t="s">
        <v>459</v>
      </c>
      <c r="D178" s="217" t="s">
        <v>284</v>
      </c>
      <c r="E178" s="218" t="s">
        <v>395</v>
      </c>
      <c r="F178" s="219" t="s">
        <v>396</v>
      </c>
      <c r="G178" s="220" t="s">
        <v>356</v>
      </c>
      <c r="H178" s="221">
        <v>4597.0749999999998</v>
      </c>
      <c r="I178" s="222">
        <v>100</v>
      </c>
      <c r="J178" s="222">
        <f>ROUND(I178*H178,2)</f>
        <v>459707.5</v>
      </c>
      <c r="K178" s="223"/>
      <c r="L178" s="35"/>
      <c r="M178" s="224" t="s">
        <v>1</v>
      </c>
      <c r="N178" s="225" t="s">
        <v>38</v>
      </c>
      <c r="O178" s="226">
        <v>0.050000000000000003</v>
      </c>
      <c r="P178" s="226">
        <f>O178*H178</f>
        <v>229.85374999999999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459707.5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459707.5</v>
      </c>
      <c r="BL178" s="14" t="s">
        <v>288</v>
      </c>
      <c r="BM178" s="228" t="s">
        <v>397</v>
      </c>
    </row>
    <row r="179" s="2" customFormat="1" ht="33" customHeight="1">
      <c r="A179" s="29"/>
      <c r="B179" s="30"/>
      <c r="C179" s="217" t="s">
        <v>463</v>
      </c>
      <c r="D179" s="217" t="s">
        <v>284</v>
      </c>
      <c r="E179" s="218" t="s">
        <v>399</v>
      </c>
      <c r="F179" s="219" t="s">
        <v>400</v>
      </c>
      <c r="G179" s="220" t="s">
        <v>356</v>
      </c>
      <c r="H179" s="221">
        <v>2138.1109999999999</v>
      </c>
      <c r="I179" s="222">
        <v>115</v>
      </c>
      <c r="J179" s="222">
        <f>ROUND(I179*H179,2)</f>
        <v>245882.76999999999</v>
      </c>
      <c r="K179" s="223"/>
      <c r="L179" s="35"/>
      <c r="M179" s="224" t="s">
        <v>1</v>
      </c>
      <c r="N179" s="225" t="s">
        <v>38</v>
      </c>
      <c r="O179" s="226">
        <v>0.057000000000000002</v>
      </c>
      <c r="P179" s="226">
        <f>O179*H179</f>
        <v>121.872327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245882.76999999999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245882.76999999999</v>
      </c>
      <c r="BL179" s="14" t="s">
        <v>288</v>
      </c>
      <c r="BM179" s="228" t="s">
        <v>401</v>
      </c>
    </row>
    <row r="180" s="2" customFormat="1" ht="33" customHeight="1">
      <c r="A180" s="29"/>
      <c r="B180" s="30"/>
      <c r="C180" s="217" t="s">
        <v>467</v>
      </c>
      <c r="D180" s="217" t="s">
        <v>284</v>
      </c>
      <c r="E180" s="218" t="s">
        <v>403</v>
      </c>
      <c r="F180" s="219" t="s">
        <v>404</v>
      </c>
      <c r="G180" s="220" t="s">
        <v>356</v>
      </c>
      <c r="H180" s="221">
        <v>17.812000000000001</v>
      </c>
      <c r="I180" s="222">
        <v>132</v>
      </c>
      <c r="J180" s="222">
        <f>ROUND(I180*H180,2)</f>
        <v>2351.1799999999998</v>
      </c>
      <c r="K180" s="223"/>
      <c r="L180" s="35"/>
      <c r="M180" s="224" t="s">
        <v>1</v>
      </c>
      <c r="N180" s="225" t="s">
        <v>38</v>
      </c>
      <c r="O180" s="226">
        <v>0.064000000000000001</v>
      </c>
      <c r="P180" s="226">
        <f>O180*H180</f>
        <v>1.1399680000000001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2351.1799999999998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2351.1799999999998</v>
      </c>
      <c r="BL180" s="14" t="s">
        <v>288</v>
      </c>
      <c r="BM180" s="228" t="s">
        <v>405</v>
      </c>
    </row>
    <row r="181" s="2" customFormat="1" ht="21.75" customHeight="1">
      <c r="A181" s="29"/>
      <c r="B181" s="30"/>
      <c r="C181" s="217" t="s">
        <v>471</v>
      </c>
      <c r="D181" s="217" t="s">
        <v>284</v>
      </c>
      <c r="E181" s="218" t="s">
        <v>407</v>
      </c>
      <c r="F181" s="219" t="s">
        <v>408</v>
      </c>
      <c r="G181" s="220" t="s">
        <v>356</v>
      </c>
      <c r="H181" s="221">
        <v>3732.3649999999998</v>
      </c>
      <c r="I181" s="222">
        <v>45.5</v>
      </c>
      <c r="J181" s="222">
        <f>ROUND(I181*H181,2)</f>
        <v>169822.60999999999</v>
      </c>
      <c r="K181" s="223"/>
      <c r="L181" s="35"/>
      <c r="M181" s="224" t="s">
        <v>1</v>
      </c>
      <c r="N181" s="225" t="s">
        <v>38</v>
      </c>
      <c r="O181" s="226">
        <v>0.071999999999999995</v>
      </c>
      <c r="P181" s="226">
        <f>O181*H181</f>
        <v>268.73027999999994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169822.60999999999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169822.60999999999</v>
      </c>
      <c r="BL181" s="14" t="s">
        <v>288</v>
      </c>
      <c r="BM181" s="228" t="s">
        <v>409</v>
      </c>
    </row>
    <row r="182" s="2" customFormat="1" ht="21.75" customHeight="1">
      <c r="A182" s="29"/>
      <c r="B182" s="30"/>
      <c r="C182" s="217" t="s">
        <v>475</v>
      </c>
      <c r="D182" s="217" t="s">
        <v>284</v>
      </c>
      <c r="E182" s="218" t="s">
        <v>411</v>
      </c>
      <c r="F182" s="219" t="s">
        <v>412</v>
      </c>
      <c r="G182" s="220" t="s">
        <v>356</v>
      </c>
      <c r="H182" s="221">
        <v>1763.4179999999999</v>
      </c>
      <c r="I182" s="222">
        <v>60.700000000000003</v>
      </c>
      <c r="J182" s="222">
        <f>ROUND(I182*H182,2)</f>
        <v>107039.47</v>
      </c>
      <c r="K182" s="223"/>
      <c r="L182" s="35"/>
      <c r="M182" s="224" t="s">
        <v>1</v>
      </c>
      <c r="N182" s="225" t="s">
        <v>38</v>
      </c>
      <c r="O182" s="226">
        <v>0.096000000000000002</v>
      </c>
      <c r="P182" s="226">
        <f>O182*H182</f>
        <v>169.288128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107039.47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107039.47</v>
      </c>
      <c r="BL182" s="14" t="s">
        <v>288</v>
      </c>
      <c r="BM182" s="228" t="s">
        <v>413</v>
      </c>
    </row>
    <row r="183" s="2" customFormat="1" ht="21.75" customHeight="1">
      <c r="A183" s="29"/>
      <c r="B183" s="30"/>
      <c r="C183" s="217" t="s">
        <v>479</v>
      </c>
      <c r="D183" s="217" t="s">
        <v>284</v>
      </c>
      <c r="E183" s="218" t="s">
        <v>415</v>
      </c>
      <c r="F183" s="219" t="s">
        <v>416</v>
      </c>
      <c r="G183" s="220" t="s">
        <v>356</v>
      </c>
      <c r="H183" s="221">
        <v>17.812000000000001</v>
      </c>
      <c r="I183" s="222">
        <v>75.299999999999997</v>
      </c>
      <c r="J183" s="222">
        <f>ROUND(I183*H183,2)</f>
        <v>1341.24</v>
      </c>
      <c r="K183" s="223"/>
      <c r="L183" s="35"/>
      <c r="M183" s="224" t="s">
        <v>1</v>
      </c>
      <c r="N183" s="225" t="s">
        <v>38</v>
      </c>
      <c r="O183" s="226">
        <v>0.119</v>
      </c>
      <c r="P183" s="226">
        <f>O183*H183</f>
        <v>2.1196280000000001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1341.24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1341.24</v>
      </c>
      <c r="BL183" s="14" t="s">
        <v>288</v>
      </c>
      <c r="BM183" s="228" t="s">
        <v>417</v>
      </c>
    </row>
    <row r="184" s="2" customFormat="1" ht="16.5" customHeight="1">
      <c r="A184" s="29"/>
      <c r="B184" s="30"/>
      <c r="C184" s="217" t="s">
        <v>483</v>
      </c>
      <c r="D184" s="217" t="s">
        <v>284</v>
      </c>
      <c r="E184" s="218" t="s">
        <v>419</v>
      </c>
      <c r="F184" s="219" t="s">
        <v>420</v>
      </c>
      <c r="G184" s="220" t="s">
        <v>356</v>
      </c>
      <c r="H184" s="221">
        <v>3587.5329999999999</v>
      </c>
      <c r="I184" s="222">
        <v>18.5</v>
      </c>
      <c r="J184" s="222">
        <f>ROUND(I184*H184,2)</f>
        <v>66369.360000000001</v>
      </c>
      <c r="K184" s="223"/>
      <c r="L184" s="35"/>
      <c r="M184" s="224" t="s">
        <v>1</v>
      </c>
      <c r="N184" s="225" t="s">
        <v>38</v>
      </c>
      <c r="O184" s="226">
        <v>0.0089999999999999993</v>
      </c>
      <c r="P184" s="226">
        <f>O184*H184</f>
        <v>32.287796999999998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66369.360000000001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66369.360000000001</v>
      </c>
      <c r="BL184" s="14" t="s">
        <v>288</v>
      </c>
      <c r="BM184" s="228" t="s">
        <v>421</v>
      </c>
    </row>
    <row r="185" s="2" customFormat="1" ht="21.75" customHeight="1">
      <c r="A185" s="29"/>
      <c r="B185" s="30"/>
      <c r="C185" s="217" t="s">
        <v>489</v>
      </c>
      <c r="D185" s="217" t="s">
        <v>284</v>
      </c>
      <c r="E185" s="218" t="s">
        <v>423</v>
      </c>
      <c r="F185" s="219" t="s">
        <v>424</v>
      </c>
      <c r="G185" s="220" t="s">
        <v>356</v>
      </c>
      <c r="H185" s="221">
        <v>796.69299999999998</v>
      </c>
      <c r="I185" s="222">
        <v>195</v>
      </c>
      <c r="J185" s="222">
        <f>ROUND(I185*H185,2)</f>
        <v>155355.14000000001</v>
      </c>
      <c r="K185" s="223"/>
      <c r="L185" s="35"/>
      <c r="M185" s="224" t="s">
        <v>1</v>
      </c>
      <c r="N185" s="225" t="s">
        <v>38</v>
      </c>
      <c r="O185" s="226">
        <v>0.435</v>
      </c>
      <c r="P185" s="226">
        <f>O185*H185</f>
        <v>346.56145499999997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155355.14000000001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155355.14000000001</v>
      </c>
      <c r="BL185" s="14" t="s">
        <v>288</v>
      </c>
      <c r="BM185" s="228" t="s">
        <v>425</v>
      </c>
    </row>
    <row r="186" s="2" customFormat="1" ht="16.5" customHeight="1">
      <c r="A186" s="29"/>
      <c r="B186" s="30"/>
      <c r="C186" s="230" t="s">
        <v>493</v>
      </c>
      <c r="D186" s="230" t="s">
        <v>378</v>
      </c>
      <c r="E186" s="231" t="s">
        <v>427</v>
      </c>
      <c r="F186" s="232" t="s">
        <v>428</v>
      </c>
      <c r="G186" s="233" t="s">
        <v>429</v>
      </c>
      <c r="H186" s="234">
        <v>1434.047</v>
      </c>
      <c r="I186" s="235">
        <v>349</v>
      </c>
      <c r="J186" s="235">
        <f>ROUND(I186*H186,2)</f>
        <v>500482.40000000002</v>
      </c>
      <c r="K186" s="236"/>
      <c r="L186" s="237"/>
      <c r="M186" s="238" t="s">
        <v>1</v>
      </c>
      <c r="N186" s="239" t="s">
        <v>38</v>
      </c>
      <c r="O186" s="226">
        <v>0</v>
      </c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311</v>
      </c>
      <c r="AT186" s="228" t="s">
        <v>378</v>
      </c>
      <c r="AU186" s="228" t="s">
        <v>82</v>
      </c>
      <c r="AY186" s="14" t="s">
        <v>282</v>
      </c>
      <c r="BE186" s="229">
        <f>IF(N186="základní",J186,0)</f>
        <v>500482.40000000002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500482.40000000002</v>
      </c>
      <c r="BL186" s="14" t="s">
        <v>288</v>
      </c>
      <c r="BM186" s="228" t="s">
        <v>430</v>
      </c>
    </row>
    <row r="187" s="2" customFormat="1" ht="21.75" customHeight="1">
      <c r="A187" s="29"/>
      <c r="B187" s="30"/>
      <c r="C187" s="217" t="s">
        <v>498</v>
      </c>
      <c r="D187" s="217" t="s">
        <v>284</v>
      </c>
      <c r="E187" s="218" t="s">
        <v>432</v>
      </c>
      <c r="F187" s="219" t="s">
        <v>433</v>
      </c>
      <c r="G187" s="220" t="s">
        <v>356</v>
      </c>
      <c r="H187" s="221">
        <v>2200.1289999999999</v>
      </c>
      <c r="I187" s="222">
        <v>133</v>
      </c>
      <c r="J187" s="222">
        <f>ROUND(I187*H187,2)</f>
        <v>292617.15999999997</v>
      </c>
      <c r="K187" s="223"/>
      <c r="L187" s="35"/>
      <c r="M187" s="224" t="s">
        <v>1</v>
      </c>
      <c r="N187" s="225" t="s">
        <v>38</v>
      </c>
      <c r="O187" s="226">
        <v>0.32800000000000001</v>
      </c>
      <c r="P187" s="226">
        <f>O187*H187</f>
        <v>721.64231199999995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292617.15999999997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292617.15999999997</v>
      </c>
      <c r="BL187" s="14" t="s">
        <v>288</v>
      </c>
      <c r="BM187" s="228" t="s">
        <v>434</v>
      </c>
    </row>
    <row r="188" s="2" customFormat="1" ht="16.5" customHeight="1">
      <c r="A188" s="29"/>
      <c r="B188" s="30"/>
      <c r="C188" s="230" t="s">
        <v>503</v>
      </c>
      <c r="D188" s="230" t="s">
        <v>378</v>
      </c>
      <c r="E188" s="231" t="s">
        <v>436</v>
      </c>
      <c r="F188" s="232" t="s">
        <v>437</v>
      </c>
      <c r="G188" s="233" t="s">
        <v>429</v>
      </c>
      <c r="H188" s="234">
        <v>1482.3050000000001</v>
      </c>
      <c r="I188" s="235">
        <v>220</v>
      </c>
      <c r="J188" s="235">
        <f>ROUND(I188*H188,2)</f>
        <v>326107.09999999998</v>
      </c>
      <c r="K188" s="236"/>
      <c r="L188" s="237"/>
      <c r="M188" s="238" t="s">
        <v>1</v>
      </c>
      <c r="N188" s="239" t="s">
        <v>38</v>
      </c>
      <c r="O188" s="226">
        <v>0</v>
      </c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311</v>
      </c>
      <c r="AT188" s="228" t="s">
        <v>378</v>
      </c>
      <c r="AU188" s="228" t="s">
        <v>82</v>
      </c>
      <c r="AY188" s="14" t="s">
        <v>282</v>
      </c>
      <c r="BE188" s="229">
        <f>IF(N188="základní",J188,0)</f>
        <v>326107.09999999998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326107.09999999998</v>
      </c>
      <c r="BL188" s="14" t="s">
        <v>288</v>
      </c>
      <c r="BM188" s="228" t="s">
        <v>438</v>
      </c>
    </row>
    <row r="189" s="2" customFormat="1" ht="33" customHeight="1">
      <c r="A189" s="29"/>
      <c r="B189" s="30"/>
      <c r="C189" s="217" t="s">
        <v>507</v>
      </c>
      <c r="D189" s="217" t="s">
        <v>284</v>
      </c>
      <c r="E189" s="218" t="s">
        <v>440</v>
      </c>
      <c r="F189" s="219" t="s">
        <v>441</v>
      </c>
      <c r="G189" s="220" t="s">
        <v>356</v>
      </c>
      <c r="H189" s="221">
        <v>922.447</v>
      </c>
      <c r="I189" s="222">
        <v>256</v>
      </c>
      <c r="J189" s="222">
        <f>ROUND(I189*H189,2)</f>
        <v>236146.42999999999</v>
      </c>
      <c r="K189" s="223"/>
      <c r="L189" s="35"/>
      <c r="M189" s="224" t="s">
        <v>1</v>
      </c>
      <c r="N189" s="225" t="s">
        <v>38</v>
      </c>
      <c r="O189" s="226">
        <v>0.086999999999999994</v>
      </c>
      <c r="P189" s="226">
        <f>O189*H189</f>
        <v>80.252888999999996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236146.42999999999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236146.42999999999</v>
      </c>
      <c r="BL189" s="14" t="s">
        <v>288</v>
      </c>
      <c r="BM189" s="228" t="s">
        <v>442</v>
      </c>
    </row>
    <row r="190" s="2" customFormat="1" ht="33" customHeight="1">
      <c r="A190" s="29"/>
      <c r="B190" s="30"/>
      <c r="C190" s="217" t="s">
        <v>511</v>
      </c>
      <c r="D190" s="217" t="s">
        <v>284</v>
      </c>
      <c r="E190" s="218" t="s">
        <v>444</v>
      </c>
      <c r="F190" s="219" t="s">
        <v>445</v>
      </c>
      <c r="G190" s="220" t="s">
        <v>356</v>
      </c>
      <c r="H190" s="221">
        <v>9224.4699999999993</v>
      </c>
      <c r="I190" s="222">
        <v>19.399999999999999</v>
      </c>
      <c r="J190" s="222">
        <f>ROUND(I190*H190,2)</f>
        <v>178954.72</v>
      </c>
      <c r="K190" s="223"/>
      <c r="L190" s="35"/>
      <c r="M190" s="224" t="s">
        <v>1</v>
      </c>
      <c r="N190" s="225" t="s">
        <v>38</v>
      </c>
      <c r="O190" s="226">
        <v>0.0050000000000000001</v>
      </c>
      <c r="P190" s="226">
        <f>O190*H190</f>
        <v>46.122349999999997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178954.72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178954.72</v>
      </c>
      <c r="BL190" s="14" t="s">
        <v>288</v>
      </c>
      <c r="BM190" s="228" t="s">
        <v>446</v>
      </c>
    </row>
    <row r="191" s="2" customFormat="1" ht="33" customHeight="1">
      <c r="A191" s="29"/>
      <c r="B191" s="30"/>
      <c r="C191" s="217" t="s">
        <v>515</v>
      </c>
      <c r="D191" s="217" t="s">
        <v>284</v>
      </c>
      <c r="E191" s="218" t="s">
        <v>448</v>
      </c>
      <c r="F191" s="219" t="s">
        <v>449</v>
      </c>
      <c r="G191" s="220" t="s">
        <v>356</v>
      </c>
      <c r="H191" s="221">
        <v>1388.7249999999999</v>
      </c>
      <c r="I191" s="222">
        <v>296</v>
      </c>
      <c r="J191" s="222">
        <f>ROUND(I191*H191,2)</f>
        <v>411062.59999999998</v>
      </c>
      <c r="K191" s="223"/>
      <c r="L191" s="35"/>
      <c r="M191" s="224" t="s">
        <v>1</v>
      </c>
      <c r="N191" s="225" t="s">
        <v>38</v>
      </c>
      <c r="O191" s="226">
        <v>0.099000000000000005</v>
      </c>
      <c r="P191" s="226">
        <f>O191*H191</f>
        <v>137.48377500000001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411062.59999999998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411062.59999999998</v>
      </c>
      <c r="BL191" s="14" t="s">
        <v>288</v>
      </c>
      <c r="BM191" s="228" t="s">
        <v>450</v>
      </c>
    </row>
    <row r="192" s="2" customFormat="1" ht="33" customHeight="1">
      <c r="A192" s="29"/>
      <c r="B192" s="30"/>
      <c r="C192" s="217" t="s">
        <v>520</v>
      </c>
      <c r="D192" s="217" t="s">
        <v>284</v>
      </c>
      <c r="E192" s="218" t="s">
        <v>452</v>
      </c>
      <c r="F192" s="219" t="s">
        <v>453</v>
      </c>
      <c r="G192" s="220" t="s">
        <v>356</v>
      </c>
      <c r="H192" s="221">
        <v>13887.25</v>
      </c>
      <c r="I192" s="222">
        <v>22.800000000000001</v>
      </c>
      <c r="J192" s="222">
        <f>ROUND(I192*H192,2)</f>
        <v>316629.29999999999</v>
      </c>
      <c r="K192" s="223"/>
      <c r="L192" s="35"/>
      <c r="M192" s="224" t="s">
        <v>1</v>
      </c>
      <c r="N192" s="225" t="s">
        <v>38</v>
      </c>
      <c r="O192" s="226">
        <v>0.0060000000000000001</v>
      </c>
      <c r="P192" s="226">
        <f>O192*H192</f>
        <v>83.323499999999996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316629.29999999999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316629.29999999999</v>
      </c>
      <c r="BL192" s="14" t="s">
        <v>288</v>
      </c>
      <c r="BM192" s="228" t="s">
        <v>454</v>
      </c>
    </row>
    <row r="193" s="2" customFormat="1" ht="33" customHeight="1">
      <c r="A193" s="29"/>
      <c r="B193" s="30"/>
      <c r="C193" s="217" t="s">
        <v>524</v>
      </c>
      <c r="D193" s="217" t="s">
        <v>284</v>
      </c>
      <c r="E193" s="218" t="s">
        <v>456</v>
      </c>
      <c r="F193" s="219" t="s">
        <v>457</v>
      </c>
      <c r="G193" s="220" t="s">
        <v>356</v>
      </c>
      <c r="H193" s="221">
        <v>17.812000000000001</v>
      </c>
      <c r="I193" s="222">
        <v>336</v>
      </c>
      <c r="J193" s="222">
        <f>ROUND(I193*H193,2)</f>
        <v>5984.8299999999999</v>
      </c>
      <c r="K193" s="223"/>
      <c r="L193" s="35"/>
      <c r="M193" s="224" t="s">
        <v>1</v>
      </c>
      <c r="N193" s="225" t="s">
        <v>38</v>
      </c>
      <c r="O193" s="226">
        <v>0.113</v>
      </c>
      <c r="P193" s="226">
        <f>O193*H193</f>
        <v>2.012756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5984.8299999999999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5984.8299999999999</v>
      </c>
      <c r="BL193" s="14" t="s">
        <v>288</v>
      </c>
      <c r="BM193" s="228" t="s">
        <v>458</v>
      </c>
    </row>
    <row r="194" s="2" customFormat="1" ht="33" customHeight="1">
      <c r="A194" s="29"/>
      <c r="B194" s="30"/>
      <c r="C194" s="217" t="s">
        <v>528</v>
      </c>
      <c r="D194" s="217" t="s">
        <v>284</v>
      </c>
      <c r="E194" s="218" t="s">
        <v>460</v>
      </c>
      <c r="F194" s="219" t="s">
        <v>461</v>
      </c>
      <c r="G194" s="220" t="s">
        <v>356</v>
      </c>
      <c r="H194" s="221">
        <v>178.12000000000001</v>
      </c>
      <c r="I194" s="222">
        <v>25.399999999999999</v>
      </c>
      <c r="J194" s="222">
        <f>ROUND(I194*H194,2)</f>
        <v>4524.25</v>
      </c>
      <c r="K194" s="223"/>
      <c r="L194" s="35"/>
      <c r="M194" s="224" t="s">
        <v>1</v>
      </c>
      <c r="N194" s="225" t="s">
        <v>38</v>
      </c>
      <c r="O194" s="226">
        <v>0.0060000000000000001</v>
      </c>
      <c r="P194" s="226">
        <f>O194*H194</f>
        <v>1.0687200000000001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4524.25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4524.25</v>
      </c>
      <c r="BL194" s="14" t="s">
        <v>288</v>
      </c>
      <c r="BM194" s="228" t="s">
        <v>462</v>
      </c>
    </row>
    <row r="195" s="2" customFormat="1" ht="33" customHeight="1">
      <c r="A195" s="29"/>
      <c r="B195" s="30"/>
      <c r="C195" s="217" t="s">
        <v>532</v>
      </c>
      <c r="D195" s="217" t="s">
        <v>284</v>
      </c>
      <c r="E195" s="218" t="s">
        <v>464</v>
      </c>
      <c r="F195" s="219" t="s">
        <v>465</v>
      </c>
      <c r="G195" s="220" t="s">
        <v>429</v>
      </c>
      <c r="H195" s="221">
        <v>3959.2730000000001</v>
      </c>
      <c r="I195" s="222">
        <v>253</v>
      </c>
      <c r="J195" s="222">
        <f>ROUND(I195*H195,2)</f>
        <v>1001696.07</v>
      </c>
      <c r="K195" s="223"/>
      <c r="L195" s="35"/>
      <c r="M195" s="224" t="s">
        <v>1</v>
      </c>
      <c r="N195" s="225" t="s">
        <v>38</v>
      </c>
      <c r="O195" s="226">
        <v>0</v>
      </c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1001696.07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1001696.07</v>
      </c>
      <c r="BL195" s="14" t="s">
        <v>288</v>
      </c>
      <c r="BM195" s="228" t="s">
        <v>466</v>
      </c>
    </row>
    <row r="196" s="2" customFormat="1" ht="21.75" customHeight="1">
      <c r="A196" s="29"/>
      <c r="B196" s="30"/>
      <c r="C196" s="217" t="s">
        <v>536</v>
      </c>
      <c r="D196" s="217" t="s">
        <v>284</v>
      </c>
      <c r="E196" s="218" t="s">
        <v>468</v>
      </c>
      <c r="F196" s="219" t="s">
        <v>469</v>
      </c>
      <c r="G196" s="220" t="s">
        <v>287</v>
      </c>
      <c r="H196" s="221">
        <v>82.391999999999996</v>
      </c>
      <c r="I196" s="222">
        <v>13.699999999999999</v>
      </c>
      <c r="J196" s="222">
        <f>ROUND(I196*H196,2)</f>
        <v>1128.77</v>
      </c>
      <c r="K196" s="223"/>
      <c r="L196" s="35"/>
      <c r="M196" s="224" t="s">
        <v>1</v>
      </c>
      <c r="N196" s="225" t="s">
        <v>38</v>
      </c>
      <c r="O196" s="226">
        <v>0.019</v>
      </c>
      <c r="P196" s="226">
        <f>O196*H196</f>
        <v>1.565448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1128.77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1128.77</v>
      </c>
      <c r="BL196" s="14" t="s">
        <v>288</v>
      </c>
      <c r="BM196" s="228" t="s">
        <v>926</v>
      </c>
    </row>
    <row r="197" s="2" customFormat="1" ht="21.75" customHeight="1">
      <c r="A197" s="29"/>
      <c r="B197" s="30"/>
      <c r="C197" s="217" t="s">
        <v>540</v>
      </c>
      <c r="D197" s="217" t="s">
        <v>284</v>
      </c>
      <c r="E197" s="218" t="s">
        <v>472</v>
      </c>
      <c r="F197" s="219" t="s">
        <v>473</v>
      </c>
      <c r="G197" s="220" t="s">
        <v>287</v>
      </c>
      <c r="H197" s="221">
        <v>1605.96</v>
      </c>
      <c r="I197" s="222">
        <v>21.800000000000001</v>
      </c>
      <c r="J197" s="222">
        <f>ROUND(I197*H197,2)</f>
        <v>35009.93</v>
      </c>
      <c r="K197" s="223"/>
      <c r="L197" s="35"/>
      <c r="M197" s="224" t="s">
        <v>1</v>
      </c>
      <c r="N197" s="225" t="s">
        <v>38</v>
      </c>
      <c r="O197" s="226">
        <v>0.025000000000000001</v>
      </c>
      <c r="P197" s="226">
        <f>O197*H197</f>
        <v>40.149000000000001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35009.93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35009.93</v>
      </c>
      <c r="BL197" s="14" t="s">
        <v>288</v>
      </c>
      <c r="BM197" s="228" t="s">
        <v>927</v>
      </c>
    </row>
    <row r="198" s="2" customFormat="1" ht="21.75" customHeight="1">
      <c r="A198" s="29"/>
      <c r="B198" s="30"/>
      <c r="C198" s="217" t="s">
        <v>544</v>
      </c>
      <c r="D198" s="217" t="s">
        <v>284</v>
      </c>
      <c r="E198" s="218" t="s">
        <v>476</v>
      </c>
      <c r="F198" s="219" t="s">
        <v>477</v>
      </c>
      <c r="G198" s="220" t="s">
        <v>287</v>
      </c>
      <c r="H198" s="221">
        <v>37.664000000000001</v>
      </c>
      <c r="I198" s="222">
        <v>76</v>
      </c>
      <c r="J198" s="222">
        <f>ROUND(I198*H198,2)</f>
        <v>2862.46</v>
      </c>
      <c r="K198" s="223"/>
      <c r="L198" s="35"/>
      <c r="M198" s="224" t="s">
        <v>1</v>
      </c>
      <c r="N198" s="225" t="s">
        <v>38</v>
      </c>
      <c r="O198" s="226">
        <v>0.114</v>
      </c>
      <c r="P198" s="226">
        <f>O198*H198</f>
        <v>4.2936960000000006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288</v>
      </c>
      <c r="AT198" s="228" t="s">
        <v>284</v>
      </c>
      <c r="AU198" s="228" t="s">
        <v>82</v>
      </c>
      <c r="AY198" s="14" t="s">
        <v>282</v>
      </c>
      <c r="BE198" s="229">
        <f>IF(N198="základní",J198,0)</f>
        <v>2862.46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2862.46</v>
      </c>
      <c r="BL198" s="14" t="s">
        <v>288</v>
      </c>
      <c r="BM198" s="228" t="s">
        <v>478</v>
      </c>
    </row>
    <row r="199" s="2" customFormat="1" ht="21.75" customHeight="1">
      <c r="A199" s="29"/>
      <c r="B199" s="30"/>
      <c r="C199" s="217" t="s">
        <v>548</v>
      </c>
      <c r="D199" s="217" t="s">
        <v>284</v>
      </c>
      <c r="E199" s="218" t="s">
        <v>928</v>
      </c>
      <c r="F199" s="219" t="s">
        <v>929</v>
      </c>
      <c r="G199" s="220" t="s">
        <v>287</v>
      </c>
      <c r="H199" s="221">
        <v>10.199999999999999</v>
      </c>
      <c r="I199" s="222">
        <v>103</v>
      </c>
      <c r="J199" s="222">
        <f>ROUND(I199*H199,2)</f>
        <v>1050.5999999999999</v>
      </c>
      <c r="K199" s="223"/>
      <c r="L199" s="35"/>
      <c r="M199" s="224" t="s">
        <v>1</v>
      </c>
      <c r="N199" s="225" t="s">
        <v>38</v>
      </c>
      <c r="O199" s="226">
        <v>0.156</v>
      </c>
      <c r="P199" s="226">
        <f>O199*H199</f>
        <v>1.5912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1050.5999999999999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1050.5999999999999</v>
      </c>
      <c r="BL199" s="14" t="s">
        <v>288</v>
      </c>
      <c r="BM199" s="228" t="s">
        <v>930</v>
      </c>
    </row>
    <row r="200" s="2" customFormat="1" ht="21.75" customHeight="1">
      <c r="A200" s="29"/>
      <c r="B200" s="30"/>
      <c r="C200" s="217" t="s">
        <v>553</v>
      </c>
      <c r="D200" s="217" t="s">
        <v>284</v>
      </c>
      <c r="E200" s="218" t="s">
        <v>480</v>
      </c>
      <c r="F200" s="219" t="s">
        <v>481</v>
      </c>
      <c r="G200" s="220" t="s">
        <v>287</v>
      </c>
      <c r="H200" s="221">
        <v>37.664000000000001</v>
      </c>
      <c r="I200" s="222">
        <v>5.7999999999999998</v>
      </c>
      <c r="J200" s="222">
        <f>ROUND(I200*H200,2)</f>
        <v>218.44999999999999</v>
      </c>
      <c r="K200" s="223"/>
      <c r="L200" s="35"/>
      <c r="M200" s="224" t="s">
        <v>1</v>
      </c>
      <c r="N200" s="225" t="s">
        <v>38</v>
      </c>
      <c r="O200" s="226">
        <v>0.0070000000000000001</v>
      </c>
      <c r="P200" s="226">
        <f>O200*H200</f>
        <v>0.26364799999999999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218.44999999999999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218.44999999999999</v>
      </c>
      <c r="BL200" s="14" t="s">
        <v>288</v>
      </c>
      <c r="BM200" s="228" t="s">
        <v>482</v>
      </c>
    </row>
    <row r="201" s="2" customFormat="1" ht="21.75" customHeight="1">
      <c r="A201" s="29"/>
      <c r="B201" s="30"/>
      <c r="C201" s="217" t="s">
        <v>557</v>
      </c>
      <c r="D201" s="217" t="s">
        <v>284</v>
      </c>
      <c r="E201" s="218" t="s">
        <v>931</v>
      </c>
      <c r="F201" s="219" t="s">
        <v>932</v>
      </c>
      <c r="G201" s="220" t="s">
        <v>287</v>
      </c>
      <c r="H201" s="221">
        <v>10.199999999999999</v>
      </c>
      <c r="I201" s="222">
        <v>9.8100000000000005</v>
      </c>
      <c r="J201" s="222">
        <f>ROUND(I201*H201,2)</f>
        <v>100.06</v>
      </c>
      <c r="K201" s="223"/>
      <c r="L201" s="35"/>
      <c r="M201" s="224" t="s">
        <v>1</v>
      </c>
      <c r="N201" s="225" t="s">
        <v>38</v>
      </c>
      <c r="O201" s="226">
        <v>0.012</v>
      </c>
      <c r="P201" s="226">
        <f>O201*H201</f>
        <v>0.1224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100.06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100.06</v>
      </c>
      <c r="BL201" s="14" t="s">
        <v>288</v>
      </c>
      <c r="BM201" s="228" t="s">
        <v>933</v>
      </c>
    </row>
    <row r="202" s="2" customFormat="1" ht="16.5" customHeight="1">
      <c r="A202" s="29"/>
      <c r="B202" s="30"/>
      <c r="C202" s="230" t="s">
        <v>561</v>
      </c>
      <c r="D202" s="230" t="s">
        <v>378</v>
      </c>
      <c r="E202" s="231" t="s">
        <v>484</v>
      </c>
      <c r="F202" s="232" t="s">
        <v>485</v>
      </c>
      <c r="G202" s="233" t="s">
        <v>486</v>
      </c>
      <c r="H202" s="234">
        <v>1.1970000000000001</v>
      </c>
      <c r="I202" s="235">
        <v>104</v>
      </c>
      <c r="J202" s="235">
        <f>ROUND(I202*H202,2)</f>
        <v>124.49</v>
      </c>
      <c r="K202" s="236"/>
      <c r="L202" s="237"/>
      <c r="M202" s="238" t="s">
        <v>1</v>
      </c>
      <c r="N202" s="239" t="s">
        <v>38</v>
      </c>
      <c r="O202" s="226">
        <v>0</v>
      </c>
      <c r="P202" s="226">
        <f>O202*H202</f>
        <v>0</v>
      </c>
      <c r="Q202" s="226">
        <v>0.001</v>
      </c>
      <c r="R202" s="226">
        <f>Q202*H202</f>
        <v>0.0011970000000000002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311</v>
      </c>
      <c r="AT202" s="228" t="s">
        <v>378</v>
      </c>
      <c r="AU202" s="228" t="s">
        <v>82</v>
      </c>
      <c r="AY202" s="14" t="s">
        <v>282</v>
      </c>
      <c r="BE202" s="229">
        <f>IF(N202="základní",J202,0)</f>
        <v>124.49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124.49</v>
      </c>
      <c r="BL202" s="14" t="s">
        <v>288</v>
      </c>
      <c r="BM202" s="228" t="s">
        <v>487</v>
      </c>
    </row>
    <row r="203" s="12" customFormat="1" ht="22.8" customHeight="1">
      <c r="A203" s="12"/>
      <c r="B203" s="202"/>
      <c r="C203" s="203"/>
      <c r="D203" s="204" t="s">
        <v>72</v>
      </c>
      <c r="E203" s="215" t="s">
        <v>82</v>
      </c>
      <c r="F203" s="215" t="s">
        <v>488</v>
      </c>
      <c r="G203" s="203"/>
      <c r="H203" s="203"/>
      <c r="I203" s="203"/>
      <c r="J203" s="216">
        <f>BK203</f>
        <v>70725.529999999999</v>
      </c>
      <c r="K203" s="203"/>
      <c r="L203" s="207"/>
      <c r="M203" s="208"/>
      <c r="N203" s="209"/>
      <c r="O203" s="209"/>
      <c r="P203" s="210">
        <f>SUM(P204:P205)</f>
        <v>104.59909999999999</v>
      </c>
      <c r="Q203" s="209"/>
      <c r="R203" s="210">
        <f>SUM(R204:R205)</f>
        <v>49.140991900000003</v>
      </c>
      <c r="S203" s="209"/>
      <c r="T203" s="211">
        <f>SUM(T204:T205)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2" t="s">
        <v>80</v>
      </c>
      <c r="AT203" s="213" t="s">
        <v>72</v>
      </c>
      <c r="AU203" s="213" t="s">
        <v>80</v>
      </c>
      <c r="AY203" s="212" t="s">
        <v>282</v>
      </c>
      <c r="BK203" s="214">
        <f>SUM(BK204:BK205)</f>
        <v>70725.529999999999</v>
      </c>
    </row>
    <row r="204" s="2" customFormat="1" ht="33" customHeight="1">
      <c r="A204" s="29"/>
      <c r="B204" s="30"/>
      <c r="C204" s="217" t="s">
        <v>565</v>
      </c>
      <c r="D204" s="217" t="s">
        <v>284</v>
      </c>
      <c r="E204" s="218" t="s">
        <v>490</v>
      </c>
      <c r="F204" s="219" t="s">
        <v>491</v>
      </c>
      <c r="G204" s="220" t="s">
        <v>322</v>
      </c>
      <c r="H204" s="221">
        <v>240.31</v>
      </c>
      <c r="I204" s="222">
        <v>263</v>
      </c>
      <c r="J204" s="222">
        <f>ROUND(I204*H204,2)</f>
        <v>63201.529999999999</v>
      </c>
      <c r="K204" s="223"/>
      <c r="L204" s="35"/>
      <c r="M204" s="224" t="s">
        <v>1</v>
      </c>
      <c r="N204" s="225" t="s">
        <v>38</v>
      </c>
      <c r="O204" s="226">
        <v>0.40999999999999998</v>
      </c>
      <c r="P204" s="226">
        <f>O204*H204</f>
        <v>98.52709999999999</v>
      </c>
      <c r="Q204" s="226">
        <v>0.20449000000000001</v>
      </c>
      <c r="R204" s="226">
        <f>Q204*H204</f>
        <v>49.140991900000003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63201.529999999999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63201.529999999999</v>
      </c>
      <c r="BL204" s="14" t="s">
        <v>288</v>
      </c>
      <c r="BM204" s="228" t="s">
        <v>492</v>
      </c>
    </row>
    <row r="205" s="2" customFormat="1" ht="33" customHeight="1">
      <c r="A205" s="29"/>
      <c r="B205" s="30"/>
      <c r="C205" s="217" t="s">
        <v>569</v>
      </c>
      <c r="D205" s="217" t="s">
        <v>284</v>
      </c>
      <c r="E205" s="218" t="s">
        <v>494</v>
      </c>
      <c r="F205" s="219" t="s">
        <v>495</v>
      </c>
      <c r="G205" s="220" t="s">
        <v>356</v>
      </c>
      <c r="H205" s="221">
        <v>6.5999999999999996</v>
      </c>
      <c r="I205" s="222">
        <v>1140</v>
      </c>
      <c r="J205" s="222">
        <f>ROUND(I205*H205,2)</f>
        <v>7524</v>
      </c>
      <c r="K205" s="223"/>
      <c r="L205" s="35"/>
      <c r="M205" s="224" t="s">
        <v>1</v>
      </c>
      <c r="N205" s="225" t="s">
        <v>38</v>
      </c>
      <c r="O205" s="226">
        <v>0.92000000000000004</v>
      </c>
      <c r="P205" s="226">
        <f>O205*H205</f>
        <v>6.0720000000000001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7524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7524</v>
      </c>
      <c r="BL205" s="14" t="s">
        <v>288</v>
      </c>
      <c r="BM205" s="228" t="s">
        <v>496</v>
      </c>
    </row>
    <row r="206" s="12" customFormat="1" ht="22.8" customHeight="1">
      <c r="A206" s="12"/>
      <c r="B206" s="202"/>
      <c r="C206" s="203"/>
      <c r="D206" s="204" t="s">
        <v>72</v>
      </c>
      <c r="E206" s="215" t="s">
        <v>155</v>
      </c>
      <c r="F206" s="215" t="s">
        <v>497</v>
      </c>
      <c r="G206" s="203"/>
      <c r="H206" s="203"/>
      <c r="I206" s="203"/>
      <c r="J206" s="216">
        <f>BK206</f>
        <v>101214.37</v>
      </c>
      <c r="K206" s="203"/>
      <c r="L206" s="207"/>
      <c r="M206" s="208"/>
      <c r="N206" s="209"/>
      <c r="O206" s="209"/>
      <c r="P206" s="210">
        <f>SUM(P207:P211)</f>
        <v>210.00724000000002</v>
      </c>
      <c r="Q206" s="209"/>
      <c r="R206" s="210">
        <f>SUM(R207:R211)</f>
        <v>0.80787000000000009</v>
      </c>
      <c r="S206" s="209"/>
      <c r="T206" s="211">
        <f>SUM(T207:T211)</f>
        <v>3.2759999999999998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2" t="s">
        <v>80</v>
      </c>
      <c r="AT206" s="213" t="s">
        <v>72</v>
      </c>
      <c r="AU206" s="213" t="s">
        <v>80</v>
      </c>
      <c r="AY206" s="212" t="s">
        <v>282</v>
      </c>
      <c r="BK206" s="214">
        <f>SUM(BK207:BK211)</f>
        <v>101214.37</v>
      </c>
    </row>
    <row r="207" s="2" customFormat="1" ht="21.75" customHeight="1">
      <c r="A207" s="29"/>
      <c r="B207" s="30"/>
      <c r="C207" s="217" t="s">
        <v>573</v>
      </c>
      <c r="D207" s="217" t="s">
        <v>284</v>
      </c>
      <c r="E207" s="218" t="s">
        <v>499</v>
      </c>
      <c r="F207" s="219" t="s">
        <v>500</v>
      </c>
      <c r="G207" s="220" t="s">
        <v>501</v>
      </c>
      <c r="H207" s="221">
        <v>2</v>
      </c>
      <c r="I207" s="222">
        <v>1360</v>
      </c>
      <c r="J207" s="222">
        <f>ROUND(I207*H207,2)</f>
        <v>2720</v>
      </c>
      <c r="K207" s="223"/>
      <c r="L207" s="35"/>
      <c r="M207" s="224" t="s">
        <v>1</v>
      </c>
      <c r="N207" s="225" t="s">
        <v>38</v>
      </c>
      <c r="O207" s="226">
        <v>1.492</v>
      </c>
      <c r="P207" s="226">
        <f>O207*H207</f>
        <v>2.984</v>
      </c>
      <c r="Q207" s="226">
        <v>0.10149</v>
      </c>
      <c r="R207" s="226">
        <f>Q207*H207</f>
        <v>0.20297999999999999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2720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2720</v>
      </c>
      <c r="BL207" s="14" t="s">
        <v>288</v>
      </c>
      <c r="BM207" s="228" t="s">
        <v>502</v>
      </c>
    </row>
    <row r="208" s="2" customFormat="1" ht="21.75" customHeight="1">
      <c r="A208" s="29"/>
      <c r="B208" s="30"/>
      <c r="C208" s="217" t="s">
        <v>577</v>
      </c>
      <c r="D208" s="217" t="s">
        <v>284</v>
      </c>
      <c r="E208" s="218" t="s">
        <v>504</v>
      </c>
      <c r="F208" s="219" t="s">
        <v>505</v>
      </c>
      <c r="G208" s="220" t="s">
        <v>501</v>
      </c>
      <c r="H208" s="221">
        <v>2</v>
      </c>
      <c r="I208" s="222">
        <v>997</v>
      </c>
      <c r="J208" s="222">
        <f>ROUND(I208*H208,2)</f>
        <v>1994</v>
      </c>
      <c r="K208" s="223"/>
      <c r="L208" s="35"/>
      <c r="M208" s="224" t="s">
        <v>1</v>
      </c>
      <c r="N208" s="225" t="s">
        <v>38</v>
      </c>
      <c r="O208" s="226">
        <v>2.5600000000000001</v>
      </c>
      <c r="P208" s="226">
        <f>O208*H208</f>
        <v>5.1200000000000001</v>
      </c>
      <c r="Q208" s="226">
        <v>0</v>
      </c>
      <c r="R208" s="226">
        <f>Q208*H208</f>
        <v>0</v>
      </c>
      <c r="S208" s="226">
        <v>1.6379999999999999</v>
      </c>
      <c r="T208" s="227">
        <f>S208*H208</f>
        <v>3.2759999999999998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1994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1994</v>
      </c>
      <c r="BL208" s="14" t="s">
        <v>288</v>
      </c>
      <c r="BM208" s="228" t="s">
        <v>506</v>
      </c>
    </row>
    <row r="209" s="2" customFormat="1" ht="16.5" customHeight="1">
      <c r="A209" s="29"/>
      <c r="B209" s="30"/>
      <c r="C209" s="230" t="s">
        <v>581</v>
      </c>
      <c r="D209" s="230" t="s">
        <v>378</v>
      </c>
      <c r="E209" s="231" t="s">
        <v>508</v>
      </c>
      <c r="F209" s="232" t="s">
        <v>509</v>
      </c>
      <c r="G209" s="233" t="s">
        <v>501</v>
      </c>
      <c r="H209" s="234">
        <v>0.28599999999999998</v>
      </c>
      <c r="I209" s="235">
        <v>6440</v>
      </c>
      <c r="J209" s="235">
        <f>ROUND(I209*H209,2)</f>
        <v>1841.8399999999999</v>
      </c>
      <c r="K209" s="236"/>
      <c r="L209" s="237"/>
      <c r="M209" s="238" t="s">
        <v>1</v>
      </c>
      <c r="N209" s="239" t="s">
        <v>38</v>
      </c>
      <c r="O209" s="226">
        <v>0</v>
      </c>
      <c r="P209" s="226">
        <f>O209*H209</f>
        <v>0</v>
      </c>
      <c r="Q209" s="226">
        <v>2.1150000000000002</v>
      </c>
      <c r="R209" s="226">
        <f>Q209*H209</f>
        <v>0.60489000000000004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311</v>
      </c>
      <c r="AT209" s="228" t="s">
        <v>378</v>
      </c>
      <c r="AU209" s="228" t="s">
        <v>82</v>
      </c>
      <c r="AY209" s="14" t="s">
        <v>282</v>
      </c>
      <c r="BE209" s="229">
        <f>IF(N209="základní",J209,0)</f>
        <v>1841.8399999999999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1841.8399999999999</v>
      </c>
      <c r="BL209" s="14" t="s">
        <v>288</v>
      </c>
      <c r="BM209" s="228" t="s">
        <v>510</v>
      </c>
    </row>
    <row r="210" s="2" customFormat="1" ht="16.5" customHeight="1">
      <c r="A210" s="29"/>
      <c r="B210" s="30"/>
      <c r="C210" s="217" t="s">
        <v>585</v>
      </c>
      <c r="D210" s="217" t="s">
        <v>284</v>
      </c>
      <c r="E210" s="218" t="s">
        <v>512</v>
      </c>
      <c r="F210" s="219" t="s">
        <v>513</v>
      </c>
      <c r="G210" s="220" t="s">
        <v>322</v>
      </c>
      <c r="H210" s="221">
        <v>1311.06</v>
      </c>
      <c r="I210" s="222">
        <v>33.700000000000003</v>
      </c>
      <c r="J210" s="222">
        <f>ROUND(I210*H210,2)</f>
        <v>44182.720000000001</v>
      </c>
      <c r="K210" s="223"/>
      <c r="L210" s="35"/>
      <c r="M210" s="224" t="s">
        <v>1</v>
      </c>
      <c r="N210" s="225" t="s">
        <v>38</v>
      </c>
      <c r="O210" s="226">
        <v>0.069000000000000006</v>
      </c>
      <c r="P210" s="226">
        <f>O210*H210</f>
        <v>90.46314000000001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44182.720000000001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44182.720000000001</v>
      </c>
      <c r="BL210" s="14" t="s">
        <v>288</v>
      </c>
      <c r="BM210" s="228" t="s">
        <v>514</v>
      </c>
    </row>
    <row r="211" s="2" customFormat="1" ht="21.75" customHeight="1">
      <c r="A211" s="29"/>
      <c r="B211" s="30"/>
      <c r="C211" s="217" t="s">
        <v>589</v>
      </c>
      <c r="D211" s="217" t="s">
        <v>284</v>
      </c>
      <c r="E211" s="218" t="s">
        <v>516</v>
      </c>
      <c r="F211" s="219" t="s">
        <v>517</v>
      </c>
      <c r="G211" s="220" t="s">
        <v>322</v>
      </c>
      <c r="H211" s="221">
        <v>1311.06</v>
      </c>
      <c r="I211" s="222">
        <v>38.5</v>
      </c>
      <c r="J211" s="222">
        <f>ROUND(I211*H211,2)</f>
        <v>50475.809999999998</v>
      </c>
      <c r="K211" s="223"/>
      <c r="L211" s="35"/>
      <c r="M211" s="224" t="s">
        <v>1</v>
      </c>
      <c r="N211" s="225" t="s">
        <v>38</v>
      </c>
      <c r="O211" s="226">
        <v>0.085000000000000006</v>
      </c>
      <c r="P211" s="226">
        <f>O211*H211</f>
        <v>111.4401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50475.809999999998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50475.809999999998</v>
      </c>
      <c r="BL211" s="14" t="s">
        <v>288</v>
      </c>
      <c r="BM211" s="228" t="s">
        <v>518</v>
      </c>
    </row>
    <row r="212" s="12" customFormat="1" ht="22.8" customHeight="1">
      <c r="A212" s="12"/>
      <c r="B212" s="202"/>
      <c r="C212" s="203"/>
      <c r="D212" s="204" t="s">
        <v>72</v>
      </c>
      <c r="E212" s="215" t="s">
        <v>288</v>
      </c>
      <c r="F212" s="215" t="s">
        <v>519</v>
      </c>
      <c r="G212" s="203"/>
      <c r="H212" s="203"/>
      <c r="I212" s="203"/>
      <c r="J212" s="216">
        <f>BK212</f>
        <v>238423.13000000001</v>
      </c>
      <c r="K212" s="203"/>
      <c r="L212" s="207"/>
      <c r="M212" s="208"/>
      <c r="N212" s="209"/>
      <c r="O212" s="209"/>
      <c r="P212" s="210">
        <f>SUM(P213:P221)</f>
        <v>246.84537500000002</v>
      </c>
      <c r="Q212" s="209"/>
      <c r="R212" s="210">
        <f>SUM(R213:R221)</f>
        <v>31.931592000000002</v>
      </c>
      <c r="S212" s="209"/>
      <c r="T212" s="211">
        <f>SUM(T213:T221)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12" t="s">
        <v>80</v>
      </c>
      <c r="AT212" s="213" t="s">
        <v>72</v>
      </c>
      <c r="AU212" s="213" t="s">
        <v>80</v>
      </c>
      <c r="AY212" s="212" t="s">
        <v>282</v>
      </c>
      <c r="BK212" s="214">
        <f>SUM(BK213:BK221)</f>
        <v>238423.13000000001</v>
      </c>
    </row>
    <row r="213" s="2" customFormat="1" ht="33" customHeight="1">
      <c r="A213" s="29"/>
      <c r="B213" s="30"/>
      <c r="C213" s="217" t="s">
        <v>593</v>
      </c>
      <c r="D213" s="217" t="s">
        <v>284</v>
      </c>
      <c r="E213" s="218" t="s">
        <v>521</v>
      </c>
      <c r="F213" s="219" t="s">
        <v>522</v>
      </c>
      <c r="G213" s="220" t="s">
        <v>356</v>
      </c>
      <c r="H213" s="221">
        <v>156.11500000000001</v>
      </c>
      <c r="I213" s="222">
        <v>1070</v>
      </c>
      <c r="J213" s="222">
        <f>ROUND(I213*H213,2)</f>
        <v>167043.04999999999</v>
      </c>
      <c r="K213" s="223"/>
      <c r="L213" s="35"/>
      <c r="M213" s="224" t="s">
        <v>1</v>
      </c>
      <c r="N213" s="225" t="s">
        <v>38</v>
      </c>
      <c r="O213" s="226">
        <v>1.317</v>
      </c>
      <c r="P213" s="226">
        <f>O213*H213</f>
        <v>205.603455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167043.04999999999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167043.04999999999</v>
      </c>
      <c r="BL213" s="14" t="s">
        <v>288</v>
      </c>
      <c r="BM213" s="228" t="s">
        <v>523</v>
      </c>
    </row>
    <row r="214" s="2" customFormat="1" ht="21.75" customHeight="1">
      <c r="A214" s="29"/>
      <c r="B214" s="30"/>
      <c r="C214" s="217" t="s">
        <v>598</v>
      </c>
      <c r="D214" s="217" t="s">
        <v>284</v>
      </c>
      <c r="E214" s="218" t="s">
        <v>525</v>
      </c>
      <c r="F214" s="219" t="s">
        <v>526</v>
      </c>
      <c r="G214" s="220" t="s">
        <v>501</v>
      </c>
      <c r="H214" s="221">
        <v>81</v>
      </c>
      <c r="I214" s="222">
        <v>144</v>
      </c>
      <c r="J214" s="222">
        <f>ROUND(I214*H214,2)</f>
        <v>11664</v>
      </c>
      <c r="K214" s="223"/>
      <c r="L214" s="35"/>
      <c r="M214" s="224" t="s">
        <v>1</v>
      </c>
      <c r="N214" s="225" t="s">
        <v>38</v>
      </c>
      <c r="O214" s="226">
        <v>0.28000000000000003</v>
      </c>
      <c r="P214" s="226">
        <f>O214*H214</f>
        <v>22.680000000000003</v>
      </c>
      <c r="Q214" s="226">
        <v>0.0066</v>
      </c>
      <c r="R214" s="226">
        <f>Q214*H214</f>
        <v>0.53459999999999996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11664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11664</v>
      </c>
      <c r="BL214" s="14" t="s">
        <v>288</v>
      </c>
      <c r="BM214" s="228" t="s">
        <v>527</v>
      </c>
    </row>
    <row r="215" s="2" customFormat="1" ht="21.75" customHeight="1">
      <c r="A215" s="29"/>
      <c r="B215" s="30"/>
      <c r="C215" s="217" t="s">
        <v>602</v>
      </c>
      <c r="D215" s="217" t="s">
        <v>284</v>
      </c>
      <c r="E215" s="218" t="s">
        <v>529</v>
      </c>
      <c r="F215" s="219" t="s">
        <v>530</v>
      </c>
      <c r="G215" s="220" t="s">
        <v>501</v>
      </c>
      <c r="H215" s="221">
        <v>1</v>
      </c>
      <c r="I215" s="222">
        <v>230</v>
      </c>
      <c r="J215" s="222">
        <f>ROUND(I215*H215,2)</f>
        <v>230</v>
      </c>
      <c r="K215" s="223"/>
      <c r="L215" s="35"/>
      <c r="M215" s="224" t="s">
        <v>1</v>
      </c>
      <c r="N215" s="225" t="s">
        <v>38</v>
      </c>
      <c r="O215" s="226">
        <v>0.56000000000000005</v>
      </c>
      <c r="P215" s="226">
        <f>O215*H215</f>
        <v>0.56000000000000005</v>
      </c>
      <c r="Q215" s="226">
        <v>0.0066</v>
      </c>
      <c r="R215" s="226">
        <f>Q215*H215</f>
        <v>0.0066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230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230</v>
      </c>
      <c r="BL215" s="14" t="s">
        <v>288</v>
      </c>
      <c r="BM215" s="228" t="s">
        <v>531</v>
      </c>
    </row>
    <row r="216" s="2" customFormat="1" ht="21.75" customHeight="1">
      <c r="A216" s="29"/>
      <c r="B216" s="30"/>
      <c r="C216" s="230" t="s">
        <v>606</v>
      </c>
      <c r="D216" s="230" t="s">
        <v>378</v>
      </c>
      <c r="E216" s="231" t="s">
        <v>533</v>
      </c>
      <c r="F216" s="232" t="s">
        <v>534</v>
      </c>
      <c r="G216" s="233" t="s">
        <v>501</v>
      </c>
      <c r="H216" s="234">
        <v>2</v>
      </c>
      <c r="I216" s="235">
        <v>221</v>
      </c>
      <c r="J216" s="235">
        <f>ROUND(I216*H216,2)</f>
        <v>442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0.028000000000000001</v>
      </c>
      <c r="R216" s="226">
        <f>Q216*H216</f>
        <v>0.056000000000000001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311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442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442</v>
      </c>
      <c r="BL216" s="14" t="s">
        <v>288</v>
      </c>
      <c r="BM216" s="228" t="s">
        <v>535</v>
      </c>
    </row>
    <row r="217" s="2" customFormat="1" ht="21.75" customHeight="1">
      <c r="A217" s="29"/>
      <c r="B217" s="30"/>
      <c r="C217" s="230" t="s">
        <v>610</v>
      </c>
      <c r="D217" s="230" t="s">
        <v>378</v>
      </c>
      <c r="E217" s="231" t="s">
        <v>537</v>
      </c>
      <c r="F217" s="232" t="s">
        <v>538</v>
      </c>
      <c r="G217" s="233" t="s">
        <v>501</v>
      </c>
      <c r="H217" s="234">
        <v>33</v>
      </c>
      <c r="I217" s="235">
        <v>258</v>
      </c>
      <c r="J217" s="235">
        <f>ROUND(I217*H217,2)</f>
        <v>8514</v>
      </c>
      <c r="K217" s="236"/>
      <c r="L217" s="237"/>
      <c r="M217" s="238" t="s">
        <v>1</v>
      </c>
      <c r="N217" s="239" t="s">
        <v>38</v>
      </c>
      <c r="O217" s="226">
        <v>0</v>
      </c>
      <c r="P217" s="226">
        <f>O217*H217</f>
        <v>0</v>
      </c>
      <c r="Q217" s="226">
        <v>0.040000000000000001</v>
      </c>
      <c r="R217" s="226">
        <f>Q217*H217</f>
        <v>1.3200000000000001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311</v>
      </c>
      <c r="AT217" s="228" t="s">
        <v>378</v>
      </c>
      <c r="AU217" s="228" t="s">
        <v>82</v>
      </c>
      <c r="AY217" s="14" t="s">
        <v>282</v>
      </c>
      <c r="BE217" s="229">
        <f>IF(N217="základní",J217,0)</f>
        <v>8514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8514</v>
      </c>
      <c r="BL217" s="14" t="s">
        <v>288</v>
      </c>
      <c r="BM217" s="228" t="s">
        <v>539</v>
      </c>
    </row>
    <row r="218" s="2" customFormat="1" ht="21.75" customHeight="1">
      <c r="A218" s="29"/>
      <c r="B218" s="30"/>
      <c r="C218" s="230" t="s">
        <v>614</v>
      </c>
      <c r="D218" s="230" t="s">
        <v>378</v>
      </c>
      <c r="E218" s="231" t="s">
        <v>541</v>
      </c>
      <c r="F218" s="232" t="s">
        <v>542</v>
      </c>
      <c r="G218" s="233" t="s">
        <v>501</v>
      </c>
      <c r="H218" s="234">
        <v>38</v>
      </c>
      <c r="I218" s="235">
        <v>309</v>
      </c>
      <c r="J218" s="235">
        <f>ROUND(I218*H218,2)</f>
        <v>11742</v>
      </c>
      <c r="K218" s="236"/>
      <c r="L218" s="237"/>
      <c r="M218" s="238" t="s">
        <v>1</v>
      </c>
      <c r="N218" s="239" t="s">
        <v>38</v>
      </c>
      <c r="O218" s="226">
        <v>0</v>
      </c>
      <c r="P218" s="226">
        <f>O218*H218</f>
        <v>0</v>
      </c>
      <c r="Q218" s="226">
        <v>0.050999999999999997</v>
      </c>
      <c r="R218" s="226">
        <f>Q218*H218</f>
        <v>1.9379999999999999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311</v>
      </c>
      <c r="AT218" s="228" t="s">
        <v>378</v>
      </c>
      <c r="AU218" s="228" t="s">
        <v>82</v>
      </c>
      <c r="AY218" s="14" t="s">
        <v>282</v>
      </c>
      <c r="BE218" s="229">
        <f>IF(N218="základní",J218,0)</f>
        <v>11742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11742</v>
      </c>
      <c r="BL218" s="14" t="s">
        <v>288</v>
      </c>
      <c r="BM218" s="228" t="s">
        <v>543</v>
      </c>
    </row>
    <row r="219" s="2" customFormat="1" ht="21.75" customHeight="1">
      <c r="A219" s="29"/>
      <c r="B219" s="30"/>
      <c r="C219" s="230" t="s">
        <v>618</v>
      </c>
      <c r="D219" s="230" t="s">
        <v>378</v>
      </c>
      <c r="E219" s="231" t="s">
        <v>785</v>
      </c>
      <c r="F219" s="232" t="s">
        <v>786</v>
      </c>
      <c r="G219" s="233" t="s">
        <v>501</v>
      </c>
      <c r="H219" s="234">
        <v>8</v>
      </c>
      <c r="I219" s="235">
        <v>332</v>
      </c>
      <c r="J219" s="235">
        <f>ROUND(I219*H219,2)</f>
        <v>2656</v>
      </c>
      <c r="K219" s="236"/>
      <c r="L219" s="237"/>
      <c r="M219" s="238" t="s">
        <v>1</v>
      </c>
      <c r="N219" s="239" t="s">
        <v>38</v>
      </c>
      <c r="O219" s="226">
        <v>0</v>
      </c>
      <c r="P219" s="226">
        <f>O219*H219</f>
        <v>0</v>
      </c>
      <c r="Q219" s="226">
        <v>0.068000000000000005</v>
      </c>
      <c r="R219" s="226">
        <f>Q219*H219</f>
        <v>0.54400000000000004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311</v>
      </c>
      <c r="AT219" s="228" t="s">
        <v>378</v>
      </c>
      <c r="AU219" s="228" t="s">
        <v>82</v>
      </c>
      <c r="AY219" s="14" t="s">
        <v>282</v>
      </c>
      <c r="BE219" s="229">
        <f>IF(N219="základní",J219,0)</f>
        <v>2656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2656</v>
      </c>
      <c r="BL219" s="14" t="s">
        <v>288</v>
      </c>
      <c r="BM219" s="228" t="s">
        <v>787</v>
      </c>
    </row>
    <row r="220" s="2" customFormat="1" ht="21.75" customHeight="1">
      <c r="A220" s="29"/>
      <c r="B220" s="30"/>
      <c r="C220" s="230" t="s">
        <v>622</v>
      </c>
      <c r="D220" s="230" t="s">
        <v>378</v>
      </c>
      <c r="E220" s="231" t="s">
        <v>545</v>
      </c>
      <c r="F220" s="232" t="s">
        <v>546</v>
      </c>
      <c r="G220" s="233" t="s">
        <v>501</v>
      </c>
      <c r="H220" s="234">
        <v>1</v>
      </c>
      <c r="I220" s="235">
        <v>374</v>
      </c>
      <c r="J220" s="235">
        <f>ROUND(I220*H220,2)</f>
        <v>374</v>
      </c>
      <c r="K220" s="236"/>
      <c r="L220" s="237"/>
      <c r="M220" s="238" t="s">
        <v>1</v>
      </c>
      <c r="N220" s="239" t="s">
        <v>38</v>
      </c>
      <c r="O220" s="226">
        <v>0</v>
      </c>
      <c r="P220" s="226">
        <f>O220*H220</f>
        <v>0</v>
      </c>
      <c r="Q220" s="226">
        <v>0.081000000000000003</v>
      </c>
      <c r="R220" s="226">
        <f>Q220*H220</f>
        <v>0.081000000000000003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311</v>
      </c>
      <c r="AT220" s="228" t="s">
        <v>378</v>
      </c>
      <c r="AU220" s="228" t="s">
        <v>82</v>
      </c>
      <c r="AY220" s="14" t="s">
        <v>282</v>
      </c>
      <c r="BE220" s="229">
        <f>IF(N220="základní",J220,0)</f>
        <v>374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374</v>
      </c>
      <c r="BL220" s="14" t="s">
        <v>288</v>
      </c>
      <c r="BM220" s="228" t="s">
        <v>547</v>
      </c>
    </row>
    <row r="221" s="2" customFormat="1" ht="21.75" customHeight="1">
      <c r="A221" s="29"/>
      <c r="B221" s="30"/>
      <c r="C221" s="217" t="s">
        <v>626</v>
      </c>
      <c r="D221" s="217" t="s">
        <v>284</v>
      </c>
      <c r="E221" s="218" t="s">
        <v>549</v>
      </c>
      <c r="F221" s="219" t="s">
        <v>550</v>
      </c>
      <c r="G221" s="220" t="s">
        <v>356</v>
      </c>
      <c r="H221" s="221">
        <v>12.288</v>
      </c>
      <c r="I221" s="222">
        <v>2910</v>
      </c>
      <c r="J221" s="222">
        <f>ROUND(I221*H221,2)</f>
        <v>35758.080000000002</v>
      </c>
      <c r="K221" s="223"/>
      <c r="L221" s="35"/>
      <c r="M221" s="224" t="s">
        <v>1</v>
      </c>
      <c r="N221" s="225" t="s">
        <v>38</v>
      </c>
      <c r="O221" s="226">
        <v>1.4650000000000001</v>
      </c>
      <c r="P221" s="226">
        <f>O221*H221</f>
        <v>18.001920000000002</v>
      </c>
      <c r="Q221" s="226">
        <v>2.234</v>
      </c>
      <c r="R221" s="226">
        <f>Q221*H221</f>
        <v>27.451392000000002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35758.080000000002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35758.080000000002</v>
      </c>
      <c r="BL221" s="14" t="s">
        <v>288</v>
      </c>
      <c r="BM221" s="228" t="s">
        <v>551</v>
      </c>
    </row>
    <row r="222" s="12" customFormat="1" ht="22.8" customHeight="1">
      <c r="A222" s="12"/>
      <c r="B222" s="202"/>
      <c r="C222" s="203"/>
      <c r="D222" s="204" t="s">
        <v>72</v>
      </c>
      <c r="E222" s="215" t="s">
        <v>299</v>
      </c>
      <c r="F222" s="215" t="s">
        <v>552</v>
      </c>
      <c r="G222" s="203"/>
      <c r="H222" s="203"/>
      <c r="I222" s="203"/>
      <c r="J222" s="216">
        <f>BK222</f>
        <v>2196749.23</v>
      </c>
      <c r="K222" s="203"/>
      <c r="L222" s="207"/>
      <c r="M222" s="208"/>
      <c r="N222" s="209"/>
      <c r="O222" s="209"/>
      <c r="P222" s="210">
        <f>SUM(P223:P237)</f>
        <v>514.82890099999997</v>
      </c>
      <c r="Q222" s="209"/>
      <c r="R222" s="210">
        <f>SUM(R223:R237)</f>
        <v>798.69666514999983</v>
      </c>
      <c r="S222" s="209"/>
      <c r="T222" s="211">
        <f>SUM(T223:T237)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2" t="s">
        <v>80</v>
      </c>
      <c r="AT222" s="213" t="s">
        <v>72</v>
      </c>
      <c r="AU222" s="213" t="s">
        <v>80</v>
      </c>
      <c r="AY222" s="212" t="s">
        <v>282</v>
      </c>
      <c r="BK222" s="214">
        <f>SUM(BK223:BK237)</f>
        <v>2196749.23</v>
      </c>
    </row>
    <row r="223" s="2" customFormat="1" ht="16.5" customHeight="1">
      <c r="A223" s="29"/>
      <c r="B223" s="30"/>
      <c r="C223" s="217" t="s">
        <v>630</v>
      </c>
      <c r="D223" s="217" t="s">
        <v>284</v>
      </c>
      <c r="E223" s="218" t="s">
        <v>554</v>
      </c>
      <c r="F223" s="219" t="s">
        <v>555</v>
      </c>
      <c r="G223" s="220" t="s">
        <v>287</v>
      </c>
      <c r="H223" s="221">
        <v>756.15999999999997</v>
      </c>
      <c r="I223" s="222">
        <v>56.5</v>
      </c>
      <c r="J223" s="222">
        <f>ROUND(I223*H223,2)</f>
        <v>42723.040000000001</v>
      </c>
      <c r="K223" s="223"/>
      <c r="L223" s="35"/>
      <c r="M223" s="224" t="s">
        <v>1</v>
      </c>
      <c r="N223" s="225" t="s">
        <v>38</v>
      </c>
      <c r="O223" s="226">
        <v>0.021000000000000001</v>
      </c>
      <c r="P223" s="226">
        <f>O223*H223</f>
        <v>15.87936</v>
      </c>
      <c r="Q223" s="226">
        <v>0.11500000000000001</v>
      </c>
      <c r="R223" s="226">
        <f>Q223*H223</f>
        <v>86.958399999999997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42723.040000000001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42723.040000000001</v>
      </c>
      <c r="BL223" s="14" t="s">
        <v>288</v>
      </c>
      <c r="BM223" s="228" t="s">
        <v>556</v>
      </c>
    </row>
    <row r="224" s="2" customFormat="1" ht="16.5" customHeight="1">
      <c r="A224" s="29"/>
      <c r="B224" s="30"/>
      <c r="C224" s="217" t="s">
        <v>634</v>
      </c>
      <c r="D224" s="217" t="s">
        <v>284</v>
      </c>
      <c r="E224" s="218" t="s">
        <v>788</v>
      </c>
      <c r="F224" s="219" t="s">
        <v>789</v>
      </c>
      <c r="G224" s="220" t="s">
        <v>287</v>
      </c>
      <c r="H224" s="221">
        <v>155.43199999999999</v>
      </c>
      <c r="I224" s="222">
        <v>112</v>
      </c>
      <c r="J224" s="222">
        <f>ROUND(I224*H224,2)</f>
        <v>17408.380000000001</v>
      </c>
      <c r="K224" s="223"/>
      <c r="L224" s="35"/>
      <c r="M224" s="224" t="s">
        <v>1</v>
      </c>
      <c r="N224" s="225" t="s">
        <v>38</v>
      </c>
      <c r="O224" s="226">
        <v>0.023</v>
      </c>
      <c r="P224" s="226">
        <f>O224*H224</f>
        <v>3.5749359999999997</v>
      </c>
      <c r="Q224" s="226">
        <v>0.23000000000000001</v>
      </c>
      <c r="R224" s="226">
        <f>Q224*H224</f>
        <v>35.749359999999996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17408.380000000001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17408.380000000001</v>
      </c>
      <c r="BL224" s="14" t="s">
        <v>288</v>
      </c>
      <c r="BM224" s="228" t="s">
        <v>790</v>
      </c>
    </row>
    <row r="225" s="2" customFormat="1" ht="16.5" customHeight="1">
      <c r="A225" s="29"/>
      <c r="B225" s="30"/>
      <c r="C225" s="217" t="s">
        <v>638</v>
      </c>
      <c r="D225" s="217" t="s">
        <v>284</v>
      </c>
      <c r="E225" s="218" t="s">
        <v>558</v>
      </c>
      <c r="F225" s="219" t="s">
        <v>559</v>
      </c>
      <c r="G225" s="220" t="s">
        <v>287</v>
      </c>
      <c r="H225" s="221">
        <v>692.56799999999998</v>
      </c>
      <c r="I225" s="222">
        <v>162</v>
      </c>
      <c r="J225" s="222">
        <f>ROUND(I225*H225,2)</f>
        <v>112196.02</v>
      </c>
      <c r="K225" s="223"/>
      <c r="L225" s="35"/>
      <c r="M225" s="224" t="s">
        <v>1</v>
      </c>
      <c r="N225" s="225" t="s">
        <v>38</v>
      </c>
      <c r="O225" s="226">
        <v>0.025999999999999999</v>
      </c>
      <c r="P225" s="226">
        <f>O225*H225</f>
        <v>18.006767999999997</v>
      </c>
      <c r="Q225" s="226">
        <v>0.34499999999999997</v>
      </c>
      <c r="R225" s="226">
        <f>Q225*H225</f>
        <v>238.93595999999997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112196.02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112196.02</v>
      </c>
      <c r="BL225" s="14" t="s">
        <v>288</v>
      </c>
      <c r="BM225" s="228" t="s">
        <v>560</v>
      </c>
    </row>
    <row r="226" s="2" customFormat="1" ht="16.5" customHeight="1">
      <c r="A226" s="29"/>
      <c r="B226" s="30"/>
      <c r="C226" s="217" t="s">
        <v>642</v>
      </c>
      <c r="D226" s="217" t="s">
        <v>284</v>
      </c>
      <c r="E226" s="218" t="s">
        <v>934</v>
      </c>
      <c r="F226" s="219" t="s">
        <v>935</v>
      </c>
      <c r="G226" s="220" t="s">
        <v>287</v>
      </c>
      <c r="H226" s="221">
        <v>1.8</v>
      </c>
      <c r="I226" s="222">
        <v>181</v>
      </c>
      <c r="J226" s="222">
        <f>ROUND(I226*H226,2)</f>
        <v>325.80000000000001</v>
      </c>
      <c r="K226" s="223"/>
      <c r="L226" s="35"/>
      <c r="M226" s="224" t="s">
        <v>1</v>
      </c>
      <c r="N226" s="225" t="s">
        <v>38</v>
      </c>
      <c r="O226" s="226">
        <v>0.025999999999999999</v>
      </c>
      <c r="P226" s="226">
        <f>O226*H226</f>
        <v>0.046800000000000001</v>
      </c>
      <c r="Q226" s="226">
        <v>0.39100000000000001</v>
      </c>
      <c r="R226" s="226">
        <f>Q226*H226</f>
        <v>0.70380000000000009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325.80000000000001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325.80000000000001</v>
      </c>
      <c r="BL226" s="14" t="s">
        <v>288</v>
      </c>
      <c r="BM226" s="228" t="s">
        <v>936</v>
      </c>
    </row>
    <row r="227" s="2" customFormat="1" ht="16.5" customHeight="1">
      <c r="A227" s="29"/>
      <c r="B227" s="30"/>
      <c r="C227" s="217" t="s">
        <v>646</v>
      </c>
      <c r="D227" s="217" t="s">
        <v>284</v>
      </c>
      <c r="E227" s="218" t="s">
        <v>562</v>
      </c>
      <c r="F227" s="219" t="s">
        <v>563</v>
      </c>
      <c r="G227" s="220" t="s">
        <v>287</v>
      </c>
      <c r="H227" s="221">
        <v>692.56799999999998</v>
      </c>
      <c r="I227" s="222">
        <v>211</v>
      </c>
      <c r="J227" s="222">
        <f>ROUND(I227*H227,2)</f>
        <v>146131.85000000001</v>
      </c>
      <c r="K227" s="223"/>
      <c r="L227" s="35"/>
      <c r="M227" s="224" t="s">
        <v>1</v>
      </c>
      <c r="N227" s="225" t="s">
        <v>38</v>
      </c>
      <c r="O227" s="226">
        <v>0.029000000000000001</v>
      </c>
      <c r="P227" s="226">
        <f>O227*H227</f>
        <v>20.084472000000002</v>
      </c>
      <c r="Q227" s="226">
        <v>0.46000000000000002</v>
      </c>
      <c r="R227" s="226">
        <f>Q227*H227</f>
        <v>318.58127999999999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288</v>
      </c>
      <c r="AT227" s="228" t="s">
        <v>284</v>
      </c>
      <c r="AU227" s="228" t="s">
        <v>82</v>
      </c>
      <c r="AY227" s="14" t="s">
        <v>282</v>
      </c>
      <c r="BE227" s="229">
        <f>IF(N227="základní",J227,0)</f>
        <v>146131.85000000001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146131.85000000001</v>
      </c>
      <c r="BL227" s="14" t="s">
        <v>288</v>
      </c>
      <c r="BM227" s="228" t="s">
        <v>564</v>
      </c>
    </row>
    <row r="228" s="2" customFormat="1" ht="16.5" customHeight="1">
      <c r="A228" s="29"/>
      <c r="B228" s="30"/>
      <c r="C228" s="217" t="s">
        <v>650</v>
      </c>
      <c r="D228" s="217" t="s">
        <v>284</v>
      </c>
      <c r="E228" s="218" t="s">
        <v>566</v>
      </c>
      <c r="F228" s="219" t="s">
        <v>567</v>
      </c>
      <c r="G228" s="220" t="s">
        <v>287</v>
      </c>
      <c r="H228" s="221">
        <v>756.15999999999997</v>
      </c>
      <c r="I228" s="222">
        <v>41</v>
      </c>
      <c r="J228" s="222">
        <f>ROUND(I228*H228,2)</f>
        <v>31002.560000000001</v>
      </c>
      <c r="K228" s="223"/>
      <c r="L228" s="35"/>
      <c r="M228" s="224" t="s">
        <v>1</v>
      </c>
      <c r="N228" s="225" t="s">
        <v>38</v>
      </c>
      <c r="O228" s="226">
        <v>0.021000000000000001</v>
      </c>
      <c r="P228" s="226">
        <f>O228*H228</f>
        <v>15.87936</v>
      </c>
      <c r="Q228" s="226">
        <v>0.108</v>
      </c>
      <c r="R228" s="226">
        <f>Q228*H228</f>
        <v>81.665279999999996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31002.560000000001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31002.560000000001</v>
      </c>
      <c r="BL228" s="14" t="s">
        <v>288</v>
      </c>
      <c r="BM228" s="228" t="s">
        <v>568</v>
      </c>
    </row>
    <row r="229" s="2" customFormat="1" ht="16.5" customHeight="1">
      <c r="A229" s="29"/>
      <c r="B229" s="30"/>
      <c r="C229" s="217" t="s">
        <v>654</v>
      </c>
      <c r="D229" s="217" t="s">
        <v>284</v>
      </c>
      <c r="E229" s="218" t="s">
        <v>791</v>
      </c>
      <c r="F229" s="219" t="s">
        <v>792</v>
      </c>
      <c r="G229" s="220" t="s">
        <v>287</v>
      </c>
      <c r="H229" s="221">
        <v>155.43199999999999</v>
      </c>
      <c r="I229" s="222">
        <v>67.599999999999994</v>
      </c>
      <c r="J229" s="222">
        <f>ROUND(I229*H229,2)</f>
        <v>10507.200000000001</v>
      </c>
      <c r="K229" s="223"/>
      <c r="L229" s="35"/>
      <c r="M229" s="224" t="s">
        <v>1</v>
      </c>
      <c r="N229" s="225" t="s">
        <v>38</v>
      </c>
      <c r="O229" s="226">
        <v>0.024</v>
      </c>
      <c r="P229" s="226">
        <f>O229*H229</f>
        <v>3.7303679999999999</v>
      </c>
      <c r="Q229" s="226">
        <v>0.216</v>
      </c>
      <c r="R229" s="226">
        <f>Q229*H229</f>
        <v>33.573311999999994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288</v>
      </c>
      <c r="AT229" s="228" t="s">
        <v>284</v>
      </c>
      <c r="AU229" s="228" t="s">
        <v>82</v>
      </c>
      <c r="AY229" s="14" t="s">
        <v>282</v>
      </c>
      <c r="BE229" s="229">
        <f>IF(N229="základní",J229,0)</f>
        <v>10507.200000000001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10507.200000000001</v>
      </c>
      <c r="BL229" s="14" t="s">
        <v>288</v>
      </c>
      <c r="BM229" s="228" t="s">
        <v>793</v>
      </c>
    </row>
    <row r="230" s="2" customFormat="1" ht="21.75" customHeight="1">
      <c r="A230" s="29"/>
      <c r="B230" s="30"/>
      <c r="C230" s="217" t="s">
        <v>658</v>
      </c>
      <c r="D230" s="217" t="s">
        <v>284</v>
      </c>
      <c r="E230" s="218" t="s">
        <v>570</v>
      </c>
      <c r="F230" s="219" t="s">
        <v>571</v>
      </c>
      <c r="G230" s="220" t="s">
        <v>287</v>
      </c>
      <c r="H230" s="221">
        <v>752.46000000000004</v>
      </c>
      <c r="I230" s="222">
        <v>722</v>
      </c>
      <c r="J230" s="222">
        <f>ROUND(I230*H230,2)</f>
        <v>543276.12</v>
      </c>
      <c r="K230" s="223"/>
      <c r="L230" s="35"/>
      <c r="M230" s="224" t="s">
        <v>1</v>
      </c>
      <c r="N230" s="225" t="s">
        <v>38</v>
      </c>
      <c r="O230" s="226">
        <v>0.186</v>
      </c>
      <c r="P230" s="226">
        <f>O230*H230</f>
        <v>139.95756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288</v>
      </c>
      <c r="AT230" s="228" t="s">
        <v>284</v>
      </c>
      <c r="AU230" s="228" t="s">
        <v>82</v>
      </c>
      <c r="AY230" s="14" t="s">
        <v>282</v>
      </c>
      <c r="BE230" s="229">
        <f>IF(N230="základní",J230,0)</f>
        <v>543276.12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543276.12</v>
      </c>
      <c r="BL230" s="14" t="s">
        <v>288</v>
      </c>
      <c r="BM230" s="228" t="s">
        <v>572</v>
      </c>
    </row>
    <row r="231" s="2" customFormat="1" ht="21.75" customHeight="1">
      <c r="A231" s="29"/>
      <c r="B231" s="30"/>
      <c r="C231" s="217" t="s">
        <v>662</v>
      </c>
      <c r="D231" s="217" t="s">
        <v>284</v>
      </c>
      <c r="E231" s="218" t="s">
        <v>574</v>
      </c>
      <c r="F231" s="219" t="s">
        <v>575</v>
      </c>
      <c r="G231" s="220" t="s">
        <v>287</v>
      </c>
      <c r="H231" s="221">
        <v>3.7000000000000002</v>
      </c>
      <c r="I231" s="222">
        <v>741</v>
      </c>
      <c r="J231" s="222">
        <f>ROUND(I231*H231,2)</f>
        <v>2741.6999999999998</v>
      </c>
      <c r="K231" s="223"/>
      <c r="L231" s="35"/>
      <c r="M231" s="224" t="s">
        <v>1</v>
      </c>
      <c r="N231" s="225" t="s">
        <v>38</v>
      </c>
      <c r="O231" s="226">
        <v>0.19400000000000001</v>
      </c>
      <c r="P231" s="226">
        <f>O231*H231</f>
        <v>0.7178000000000001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288</v>
      </c>
      <c r="AT231" s="228" t="s">
        <v>284</v>
      </c>
      <c r="AU231" s="228" t="s">
        <v>82</v>
      </c>
      <c r="AY231" s="14" t="s">
        <v>282</v>
      </c>
      <c r="BE231" s="229">
        <f>IF(N231="základní",J231,0)</f>
        <v>2741.6999999999998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2741.6999999999998</v>
      </c>
      <c r="BL231" s="14" t="s">
        <v>288</v>
      </c>
      <c r="BM231" s="228" t="s">
        <v>576</v>
      </c>
    </row>
    <row r="232" s="2" customFormat="1" ht="21.75" customHeight="1">
      <c r="A232" s="29"/>
      <c r="B232" s="30"/>
      <c r="C232" s="217" t="s">
        <v>666</v>
      </c>
      <c r="D232" s="217" t="s">
        <v>284</v>
      </c>
      <c r="E232" s="218" t="s">
        <v>578</v>
      </c>
      <c r="F232" s="219" t="s">
        <v>579</v>
      </c>
      <c r="G232" s="220" t="s">
        <v>287</v>
      </c>
      <c r="H232" s="221">
        <v>1448.7280000000001</v>
      </c>
      <c r="I232" s="222">
        <v>18.800000000000001</v>
      </c>
      <c r="J232" s="222">
        <f>ROUND(I232*H232,2)</f>
        <v>27236.09</v>
      </c>
      <c r="K232" s="223"/>
      <c r="L232" s="35"/>
      <c r="M232" s="224" t="s">
        <v>1</v>
      </c>
      <c r="N232" s="225" t="s">
        <v>38</v>
      </c>
      <c r="O232" s="226">
        <v>0.0080000000000000002</v>
      </c>
      <c r="P232" s="226">
        <f>O232*H232</f>
        <v>11.589824</v>
      </c>
      <c r="Q232" s="226">
        <v>0.00034000000000000002</v>
      </c>
      <c r="R232" s="226">
        <f>Q232*H232</f>
        <v>0.49256752000000004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27236.09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27236.09</v>
      </c>
      <c r="BL232" s="14" t="s">
        <v>288</v>
      </c>
      <c r="BM232" s="228" t="s">
        <v>580</v>
      </c>
    </row>
    <row r="233" s="2" customFormat="1" ht="21.75" customHeight="1">
      <c r="A233" s="29"/>
      <c r="B233" s="30"/>
      <c r="C233" s="217" t="s">
        <v>670</v>
      </c>
      <c r="D233" s="217" t="s">
        <v>284</v>
      </c>
      <c r="E233" s="218" t="s">
        <v>582</v>
      </c>
      <c r="F233" s="219" t="s">
        <v>583</v>
      </c>
      <c r="G233" s="220" t="s">
        <v>287</v>
      </c>
      <c r="H233" s="221">
        <v>2505.8530000000001</v>
      </c>
      <c r="I233" s="222">
        <v>15.300000000000001</v>
      </c>
      <c r="J233" s="222">
        <f>ROUND(I233*H233,2)</f>
        <v>38339.550000000003</v>
      </c>
      <c r="K233" s="223"/>
      <c r="L233" s="35"/>
      <c r="M233" s="224" t="s">
        <v>1</v>
      </c>
      <c r="N233" s="225" t="s">
        <v>38</v>
      </c>
      <c r="O233" s="226">
        <v>0.002</v>
      </c>
      <c r="P233" s="226">
        <f>O233*H233</f>
        <v>5.0117060000000002</v>
      </c>
      <c r="Q233" s="226">
        <v>0.00071000000000000002</v>
      </c>
      <c r="R233" s="226">
        <f>Q233*H233</f>
        <v>1.77915563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288</v>
      </c>
      <c r="AT233" s="228" t="s">
        <v>284</v>
      </c>
      <c r="AU233" s="228" t="s">
        <v>82</v>
      </c>
      <c r="AY233" s="14" t="s">
        <v>282</v>
      </c>
      <c r="BE233" s="229">
        <f>IF(N233="základní",J233,0)</f>
        <v>38339.550000000003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38339.550000000003</v>
      </c>
      <c r="BL233" s="14" t="s">
        <v>288</v>
      </c>
      <c r="BM233" s="228" t="s">
        <v>584</v>
      </c>
    </row>
    <row r="234" s="2" customFormat="1" ht="21.75" customHeight="1">
      <c r="A234" s="29"/>
      <c r="B234" s="30"/>
      <c r="C234" s="217" t="s">
        <v>675</v>
      </c>
      <c r="D234" s="217" t="s">
        <v>284</v>
      </c>
      <c r="E234" s="218" t="s">
        <v>586</v>
      </c>
      <c r="F234" s="219" t="s">
        <v>587</v>
      </c>
      <c r="G234" s="220" t="s">
        <v>287</v>
      </c>
      <c r="H234" s="221">
        <v>692.56799999999998</v>
      </c>
      <c r="I234" s="222">
        <v>296</v>
      </c>
      <c r="J234" s="222">
        <f>ROUND(I234*H234,2)</f>
        <v>205000.13000000001</v>
      </c>
      <c r="K234" s="223"/>
      <c r="L234" s="35"/>
      <c r="M234" s="224" t="s">
        <v>1</v>
      </c>
      <c r="N234" s="225" t="s">
        <v>38</v>
      </c>
      <c r="O234" s="226">
        <v>0.068000000000000005</v>
      </c>
      <c r="P234" s="226">
        <f>O234*H234</f>
        <v>47.094624000000003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205000.13000000001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205000.13000000001</v>
      </c>
      <c r="BL234" s="14" t="s">
        <v>288</v>
      </c>
      <c r="BM234" s="228" t="s">
        <v>937</v>
      </c>
    </row>
    <row r="235" s="2" customFormat="1" ht="21.75" customHeight="1">
      <c r="A235" s="29"/>
      <c r="B235" s="30"/>
      <c r="C235" s="217" t="s">
        <v>679</v>
      </c>
      <c r="D235" s="217" t="s">
        <v>284</v>
      </c>
      <c r="E235" s="218" t="s">
        <v>590</v>
      </c>
      <c r="F235" s="219" t="s">
        <v>591</v>
      </c>
      <c r="G235" s="220" t="s">
        <v>287</v>
      </c>
      <c r="H235" s="221">
        <v>756.15999999999997</v>
      </c>
      <c r="I235" s="222">
        <v>294</v>
      </c>
      <c r="J235" s="222">
        <f>ROUND(I235*H235,2)</f>
        <v>222311.04000000001</v>
      </c>
      <c r="K235" s="223"/>
      <c r="L235" s="35"/>
      <c r="M235" s="224" t="s">
        <v>1</v>
      </c>
      <c r="N235" s="225" t="s">
        <v>38</v>
      </c>
      <c r="O235" s="226">
        <v>0.070999999999999994</v>
      </c>
      <c r="P235" s="226">
        <f>O235*H235</f>
        <v>53.687359999999991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288</v>
      </c>
      <c r="AT235" s="228" t="s">
        <v>284</v>
      </c>
      <c r="AU235" s="228" t="s">
        <v>82</v>
      </c>
      <c r="AY235" s="14" t="s">
        <v>282</v>
      </c>
      <c r="BE235" s="229">
        <f>IF(N235="základní",J235,0)</f>
        <v>222311.04000000001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222311.04000000001</v>
      </c>
      <c r="BL235" s="14" t="s">
        <v>288</v>
      </c>
      <c r="BM235" s="228" t="s">
        <v>592</v>
      </c>
    </row>
    <row r="236" s="2" customFormat="1" ht="33" customHeight="1">
      <c r="A236" s="29"/>
      <c r="B236" s="30"/>
      <c r="C236" s="217" t="s">
        <v>684</v>
      </c>
      <c r="D236" s="217" t="s">
        <v>284</v>
      </c>
      <c r="E236" s="218" t="s">
        <v>594</v>
      </c>
      <c r="F236" s="219" t="s">
        <v>595</v>
      </c>
      <c r="G236" s="220" t="s">
        <v>287</v>
      </c>
      <c r="H236" s="221">
        <v>2505.8530000000001</v>
      </c>
      <c r="I236" s="222">
        <v>318</v>
      </c>
      <c r="J236" s="222">
        <f>ROUND(I236*H236,2)</f>
        <v>796861.25</v>
      </c>
      <c r="K236" s="223"/>
      <c r="L236" s="35"/>
      <c r="M236" s="224" t="s">
        <v>1</v>
      </c>
      <c r="N236" s="225" t="s">
        <v>38</v>
      </c>
      <c r="O236" s="226">
        <v>0.070999999999999994</v>
      </c>
      <c r="P236" s="226">
        <f>O236*H236</f>
        <v>177.91556299999999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288</v>
      </c>
      <c r="AT236" s="228" t="s">
        <v>284</v>
      </c>
      <c r="AU236" s="228" t="s">
        <v>82</v>
      </c>
      <c r="AY236" s="14" t="s">
        <v>282</v>
      </c>
      <c r="BE236" s="229">
        <f>IF(N236="základní",J236,0)</f>
        <v>796861.25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796861.25</v>
      </c>
      <c r="BL236" s="14" t="s">
        <v>288</v>
      </c>
      <c r="BM236" s="228" t="s">
        <v>596</v>
      </c>
    </row>
    <row r="237" s="2" customFormat="1" ht="33" customHeight="1">
      <c r="A237" s="29"/>
      <c r="B237" s="30"/>
      <c r="C237" s="217" t="s">
        <v>688</v>
      </c>
      <c r="D237" s="217" t="s">
        <v>284</v>
      </c>
      <c r="E237" s="218" t="s">
        <v>938</v>
      </c>
      <c r="F237" s="219" t="s">
        <v>939</v>
      </c>
      <c r="G237" s="220" t="s">
        <v>287</v>
      </c>
      <c r="H237" s="221">
        <v>2.5499999999999998</v>
      </c>
      <c r="I237" s="222">
        <v>270</v>
      </c>
      <c r="J237" s="222">
        <f>ROUND(I237*H237,2)</f>
        <v>688.5</v>
      </c>
      <c r="K237" s="223"/>
      <c r="L237" s="35"/>
      <c r="M237" s="224" t="s">
        <v>1</v>
      </c>
      <c r="N237" s="225" t="s">
        <v>38</v>
      </c>
      <c r="O237" s="226">
        <v>0.64800000000000002</v>
      </c>
      <c r="P237" s="226">
        <f>O237*H237</f>
        <v>1.6523999999999999</v>
      </c>
      <c r="Q237" s="226">
        <v>0.10100000000000001</v>
      </c>
      <c r="R237" s="226">
        <f>Q237*H237</f>
        <v>0.25755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688.5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688.5</v>
      </c>
      <c r="BL237" s="14" t="s">
        <v>288</v>
      </c>
      <c r="BM237" s="228" t="s">
        <v>940</v>
      </c>
    </row>
    <row r="238" s="12" customFormat="1" ht="22.8" customHeight="1">
      <c r="A238" s="12"/>
      <c r="B238" s="202"/>
      <c r="C238" s="203"/>
      <c r="D238" s="204" t="s">
        <v>72</v>
      </c>
      <c r="E238" s="215" t="s">
        <v>311</v>
      </c>
      <c r="F238" s="215" t="s">
        <v>597</v>
      </c>
      <c r="G238" s="203"/>
      <c r="H238" s="203"/>
      <c r="I238" s="203"/>
      <c r="J238" s="216">
        <f>BK238</f>
        <v>3127361.3399999999</v>
      </c>
      <c r="K238" s="203"/>
      <c r="L238" s="207"/>
      <c r="M238" s="208"/>
      <c r="N238" s="209"/>
      <c r="O238" s="209"/>
      <c r="P238" s="210">
        <f>SUM(P239:P269)</f>
        <v>1688.0061599999997</v>
      </c>
      <c r="Q238" s="209"/>
      <c r="R238" s="210">
        <f>SUM(R239:R269)</f>
        <v>273.57069884000009</v>
      </c>
      <c r="S238" s="209"/>
      <c r="T238" s="211">
        <f>SUM(T239:T269)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2" t="s">
        <v>80</v>
      </c>
      <c r="AT238" s="213" t="s">
        <v>72</v>
      </c>
      <c r="AU238" s="213" t="s">
        <v>80</v>
      </c>
      <c r="AY238" s="212" t="s">
        <v>282</v>
      </c>
      <c r="BK238" s="214">
        <f>SUM(BK239:BK269)</f>
        <v>3127361.3399999999</v>
      </c>
    </row>
    <row r="239" s="2" customFormat="1" ht="21.75" customHeight="1">
      <c r="A239" s="29"/>
      <c r="B239" s="30"/>
      <c r="C239" s="217" t="s">
        <v>692</v>
      </c>
      <c r="D239" s="217" t="s">
        <v>284</v>
      </c>
      <c r="E239" s="218" t="s">
        <v>941</v>
      </c>
      <c r="F239" s="219" t="s">
        <v>942</v>
      </c>
      <c r="G239" s="220" t="s">
        <v>322</v>
      </c>
      <c r="H239" s="221">
        <v>8</v>
      </c>
      <c r="I239" s="222">
        <v>589</v>
      </c>
      <c r="J239" s="222">
        <f>ROUND(I239*H239,2)</f>
        <v>4712</v>
      </c>
      <c r="K239" s="223"/>
      <c r="L239" s="35"/>
      <c r="M239" s="224" t="s">
        <v>1</v>
      </c>
      <c r="N239" s="225" t="s">
        <v>38</v>
      </c>
      <c r="O239" s="226">
        <v>1.0409999999999999</v>
      </c>
      <c r="P239" s="226">
        <f>O239*H239</f>
        <v>8.3279999999999994</v>
      </c>
      <c r="Q239" s="226">
        <v>1.0000000000000001E-05</v>
      </c>
      <c r="R239" s="226">
        <f>Q239*H239</f>
        <v>8.0000000000000007E-05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4712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4712</v>
      </c>
      <c r="BL239" s="14" t="s">
        <v>288</v>
      </c>
      <c r="BM239" s="228" t="s">
        <v>943</v>
      </c>
    </row>
    <row r="240" s="2" customFormat="1" ht="16.5" customHeight="1">
      <c r="A240" s="29"/>
      <c r="B240" s="30"/>
      <c r="C240" s="230" t="s">
        <v>696</v>
      </c>
      <c r="D240" s="230" t="s">
        <v>378</v>
      </c>
      <c r="E240" s="231" t="s">
        <v>944</v>
      </c>
      <c r="F240" s="232" t="s">
        <v>945</v>
      </c>
      <c r="G240" s="233" t="s">
        <v>322</v>
      </c>
      <c r="H240" s="234">
        <v>8.4000000000000004</v>
      </c>
      <c r="I240" s="235">
        <v>1160</v>
      </c>
      <c r="J240" s="235">
        <f>ROUND(I240*H240,2)</f>
        <v>9744</v>
      </c>
      <c r="K240" s="236"/>
      <c r="L240" s="237"/>
      <c r="M240" s="238" t="s">
        <v>1</v>
      </c>
      <c r="N240" s="239" t="s">
        <v>38</v>
      </c>
      <c r="O240" s="226">
        <v>0</v>
      </c>
      <c r="P240" s="226">
        <f>O240*H240</f>
        <v>0</v>
      </c>
      <c r="Q240" s="226">
        <v>0.30399999999999999</v>
      </c>
      <c r="R240" s="226">
        <f>Q240*H240</f>
        <v>2.5535999999999999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311</v>
      </c>
      <c r="AT240" s="228" t="s">
        <v>378</v>
      </c>
      <c r="AU240" s="228" t="s">
        <v>82</v>
      </c>
      <c r="AY240" s="14" t="s">
        <v>282</v>
      </c>
      <c r="BE240" s="229">
        <f>IF(N240="základní",J240,0)</f>
        <v>9744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9744</v>
      </c>
      <c r="BL240" s="14" t="s">
        <v>288</v>
      </c>
      <c r="BM240" s="228" t="s">
        <v>946</v>
      </c>
    </row>
    <row r="241" s="2" customFormat="1" ht="33" customHeight="1">
      <c r="A241" s="29"/>
      <c r="B241" s="30"/>
      <c r="C241" s="217" t="s">
        <v>700</v>
      </c>
      <c r="D241" s="217" t="s">
        <v>284</v>
      </c>
      <c r="E241" s="218" t="s">
        <v>599</v>
      </c>
      <c r="F241" s="219" t="s">
        <v>600</v>
      </c>
      <c r="G241" s="220" t="s">
        <v>322</v>
      </c>
      <c r="H241" s="221">
        <v>1290.96</v>
      </c>
      <c r="I241" s="222">
        <v>152</v>
      </c>
      <c r="J241" s="222">
        <f>ROUND(I241*H241,2)</f>
        <v>196225.92000000001</v>
      </c>
      <c r="K241" s="223"/>
      <c r="L241" s="35"/>
      <c r="M241" s="224" t="s">
        <v>1</v>
      </c>
      <c r="N241" s="225" t="s">
        <v>38</v>
      </c>
      <c r="O241" s="226">
        <v>0.32100000000000001</v>
      </c>
      <c r="P241" s="226">
        <f>O241*H241</f>
        <v>414.39816000000002</v>
      </c>
      <c r="Q241" s="226">
        <v>2.0000000000000002E-05</v>
      </c>
      <c r="R241" s="226">
        <f>Q241*H241</f>
        <v>0.025819200000000004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196225.92000000001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196225.92000000001</v>
      </c>
      <c r="BL241" s="14" t="s">
        <v>288</v>
      </c>
      <c r="BM241" s="228" t="s">
        <v>601</v>
      </c>
    </row>
    <row r="242" s="2" customFormat="1" ht="16.5" customHeight="1">
      <c r="A242" s="29"/>
      <c r="B242" s="30"/>
      <c r="C242" s="230" t="s">
        <v>704</v>
      </c>
      <c r="D242" s="230" t="s">
        <v>378</v>
      </c>
      <c r="E242" s="231" t="s">
        <v>603</v>
      </c>
      <c r="F242" s="232" t="s">
        <v>604</v>
      </c>
      <c r="G242" s="233" t="s">
        <v>322</v>
      </c>
      <c r="H242" s="234">
        <v>1343.837</v>
      </c>
      <c r="I242" s="235">
        <v>893</v>
      </c>
      <c r="J242" s="235">
        <f>ROUND(I242*H242,2)</f>
        <v>1200046.4399999999</v>
      </c>
      <c r="K242" s="236"/>
      <c r="L242" s="237"/>
      <c r="M242" s="238" t="s">
        <v>1</v>
      </c>
      <c r="N242" s="239" t="s">
        <v>38</v>
      </c>
      <c r="O242" s="226">
        <v>0</v>
      </c>
      <c r="P242" s="226">
        <f>O242*H242</f>
        <v>0</v>
      </c>
      <c r="Q242" s="226">
        <v>0.01052</v>
      </c>
      <c r="R242" s="226">
        <f>Q242*H242</f>
        <v>14.13716524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311</v>
      </c>
      <c r="AT242" s="228" t="s">
        <v>378</v>
      </c>
      <c r="AU242" s="228" t="s">
        <v>82</v>
      </c>
      <c r="AY242" s="14" t="s">
        <v>282</v>
      </c>
      <c r="BE242" s="229">
        <f>IF(N242="základní",J242,0)</f>
        <v>1200046.4399999999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1200046.4399999999</v>
      </c>
      <c r="BL242" s="14" t="s">
        <v>288</v>
      </c>
      <c r="BM242" s="228" t="s">
        <v>605</v>
      </c>
    </row>
    <row r="243" s="2" customFormat="1" ht="21.75" customHeight="1">
      <c r="A243" s="29"/>
      <c r="B243" s="30"/>
      <c r="C243" s="217" t="s">
        <v>708</v>
      </c>
      <c r="D243" s="217" t="s">
        <v>284</v>
      </c>
      <c r="E243" s="218" t="s">
        <v>947</v>
      </c>
      <c r="F243" s="219" t="s">
        <v>948</v>
      </c>
      <c r="G243" s="220" t="s">
        <v>322</v>
      </c>
      <c r="H243" s="221">
        <v>12</v>
      </c>
      <c r="I243" s="222">
        <v>454</v>
      </c>
      <c r="J243" s="222">
        <f>ROUND(I243*H243,2)</f>
        <v>5448</v>
      </c>
      <c r="K243" s="223"/>
      <c r="L243" s="35"/>
      <c r="M243" s="224" t="s">
        <v>1</v>
      </c>
      <c r="N243" s="225" t="s">
        <v>38</v>
      </c>
      <c r="O243" s="226">
        <v>0.95899999999999996</v>
      </c>
      <c r="P243" s="226">
        <f>O243*H243</f>
        <v>11.507999999999999</v>
      </c>
      <c r="Q243" s="226">
        <v>4.0000000000000003E-05</v>
      </c>
      <c r="R243" s="226">
        <f>Q243*H243</f>
        <v>0.00048000000000000007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5448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5448</v>
      </c>
      <c r="BL243" s="14" t="s">
        <v>288</v>
      </c>
      <c r="BM243" s="228" t="s">
        <v>949</v>
      </c>
    </row>
    <row r="244" s="2" customFormat="1" ht="21.75" customHeight="1">
      <c r="A244" s="29"/>
      <c r="B244" s="30"/>
      <c r="C244" s="230" t="s">
        <v>712</v>
      </c>
      <c r="D244" s="230" t="s">
        <v>378</v>
      </c>
      <c r="E244" s="231" t="s">
        <v>950</v>
      </c>
      <c r="F244" s="232" t="s">
        <v>951</v>
      </c>
      <c r="G244" s="233" t="s">
        <v>322</v>
      </c>
      <c r="H244" s="234">
        <v>3.0750000000000002</v>
      </c>
      <c r="I244" s="235">
        <v>2160</v>
      </c>
      <c r="J244" s="235">
        <f>ROUND(I244*H244,2)</f>
        <v>6642</v>
      </c>
      <c r="K244" s="236"/>
      <c r="L244" s="237"/>
      <c r="M244" s="238" t="s">
        <v>1</v>
      </c>
      <c r="N244" s="239" t="s">
        <v>38</v>
      </c>
      <c r="O244" s="226">
        <v>0</v>
      </c>
      <c r="P244" s="226">
        <f>O244*H244</f>
        <v>0</v>
      </c>
      <c r="Q244" s="226">
        <v>0.020240000000000001</v>
      </c>
      <c r="R244" s="226">
        <f>Q244*H244</f>
        <v>0.062238000000000009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311</v>
      </c>
      <c r="AT244" s="228" t="s">
        <v>378</v>
      </c>
      <c r="AU244" s="228" t="s">
        <v>82</v>
      </c>
      <c r="AY244" s="14" t="s">
        <v>282</v>
      </c>
      <c r="BE244" s="229">
        <f>IF(N244="základní",J244,0)</f>
        <v>6642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6642</v>
      </c>
      <c r="BL244" s="14" t="s">
        <v>288</v>
      </c>
      <c r="BM244" s="228" t="s">
        <v>952</v>
      </c>
    </row>
    <row r="245" s="2" customFormat="1" ht="21.75" customHeight="1">
      <c r="A245" s="29"/>
      <c r="B245" s="30"/>
      <c r="C245" s="217" t="s">
        <v>716</v>
      </c>
      <c r="D245" s="217" t="s">
        <v>284</v>
      </c>
      <c r="E245" s="218" t="s">
        <v>607</v>
      </c>
      <c r="F245" s="219" t="s">
        <v>608</v>
      </c>
      <c r="G245" s="220" t="s">
        <v>501</v>
      </c>
      <c r="H245" s="221">
        <v>36</v>
      </c>
      <c r="I245" s="222">
        <v>86</v>
      </c>
      <c r="J245" s="222">
        <f>ROUND(I245*H245,2)</f>
        <v>3096</v>
      </c>
      <c r="K245" s="223"/>
      <c r="L245" s="35"/>
      <c r="M245" s="224" t="s">
        <v>1</v>
      </c>
      <c r="N245" s="225" t="s">
        <v>38</v>
      </c>
      <c r="O245" s="226">
        <v>0.68300000000000005</v>
      </c>
      <c r="P245" s="226">
        <f>O245*H245</f>
        <v>24.588000000000001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3096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3096</v>
      </c>
      <c r="BL245" s="14" t="s">
        <v>288</v>
      </c>
      <c r="BM245" s="228" t="s">
        <v>609</v>
      </c>
    </row>
    <row r="246" s="2" customFormat="1" ht="16.5" customHeight="1">
      <c r="A246" s="29"/>
      <c r="B246" s="30"/>
      <c r="C246" s="230" t="s">
        <v>723</v>
      </c>
      <c r="D246" s="230" t="s">
        <v>378</v>
      </c>
      <c r="E246" s="231" t="s">
        <v>611</v>
      </c>
      <c r="F246" s="232" t="s">
        <v>612</v>
      </c>
      <c r="G246" s="233" t="s">
        <v>501</v>
      </c>
      <c r="H246" s="234">
        <v>36</v>
      </c>
      <c r="I246" s="235">
        <v>40.399999999999999</v>
      </c>
      <c r="J246" s="235">
        <f>ROUND(I246*H246,2)</f>
        <v>1454.4000000000001</v>
      </c>
      <c r="K246" s="236"/>
      <c r="L246" s="237"/>
      <c r="M246" s="238" t="s">
        <v>1</v>
      </c>
      <c r="N246" s="239" t="s">
        <v>38</v>
      </c>
      <c r="O246" s="226">
        <v>0</v>
      </c>
      <c r="P246" s="226">
        <f>O246*H246</f>
        <v>0</v>
      </c>
      <c r="Q246" s="226">
        <v>0.00029</v>
      </c>
      <c r="R246" s="226">
        <f>Q246*H246</f>
        <v>0.01044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311</v>
      </c>
      <c r="AT246" s="228" t="s">
        <v>378</v>
      </c>
      <c r="AU246" s="228" t="s">
        <v>82</v>
      </c>
      <c r="AY246" s="14" t="s">
        <v>282</v>
      </c>
      <c r="BE246" s="229">
        <f>IF(N246="základní",J246,0)</f>
        <v>1454.4000000000001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1454.4000000000001</v>
      </c>
      <c r="BL246" s="14" t="s">
        <v>288</v>
      </c>
      <c r="BM246" s="228" t="s">
        <v>613</v>
      </c>
    </row>
    <row r="247" s="2" customFormat="1" ht="21.75" customHeight="1">
      <c r="A247" s="29"/>
      <c r="B247" s="30"/>
      <c r="C247" s="217" t="s">
        <v>727</v>
      </c>
      <c r="D247" s="217" t="s">
        <v>284</v>
      </c>
      <c r="E247" s="218" t="s">
        <v>615</v>
      </c>
      <c r="F247" s="219" t="s">
        <v>616</v>
      </c>
      <c r="G247" s="220" t="s">
        <v>501</v>
      </c>
      <c r="H247" s="221">
        <v>21</v>
      </c>
      <c r="I247" s="222">
        <v>450</v>
      </c>
      <c r="J247" s="222">
        <f>ROUND(I247*H247,2)</f>
        <v>9450</v>
      </c>
      <c r="K247" s="223"/>
      <c r="L247" s="35"/>
      <c r="M247" s="224" t="s">
        <v>1</v>
      </c>
      <c r="N247" s="225" t="s">
        <v>38</v>
      </c>
      <c r="O247" s="226">
        <v>1.3480000000000001</v>
      </c>
      <c r="P247" s="226">
        <f>O247*H247</f>
        <v>28.308000000000003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9450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9450</v>
      </c>
      <c r="BL247" s="14" t="s">
        <v>288</v>
      </c>
      <c r="BM247" s="228" t="s">
        <v>617</v>
      </c>
    </row>
    <row r="248" s="2" customFormat="1" ht="21.75" customHeight="1">
      <c r="A248" s="29"/>
      <c r="B248" s="30"/>
      <c r="C248" s="230" t="s">
        <v>731</v>
      </c>
      <c r="D248" s="230" t="s">
        <v>378</v>
      </c>
      <c r="E248" s="231" t="s">
        <v>619</v>
      </c>
      <c r="F248" s="232" t="s">
        <v>620</v>
      </c>
      <c r="G248" s="233" t="s">
        <v>501</v>
      </c>
      <c r="H248" s="234">
        <v>21</v>
      </c>
      <c r="I248" s="235">
        <v>1890</v>
      </c>
      <c r="J248" s="235">
        <f>ROUND(I248*H248,2)</f>
        <v>39690</v>
      </c>
      <c r="K248" s="236"/>
      <c r="L248" s="237"/>
      <c r="M248" s="238" t="s">
        <v>1</v>
      </c>
      <c r="N248" s="239" t="s">
        <v>38</v>
      </c>
      <c r="O248" s="226">
        <v>0</v>
      </c>
      <c r="P248" s="226">
        <f>O248*H248</f>
        <v>0</v>
      </c>
      <c r="Q248" s="226">
        <v>0.0041999999999999997</v>
      </c>
      <c r="R248" s="226">
        <f>Q248*H248</f>
        <v>0.088200000000000001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311</v>
      </c>
      <c r="AT248" s="228" t="s">
        <v>378</v>
      </c>
      <c r="AU248" s="228" t="s">
        <v>82</v>
      </c>
      <c r="AY248" s="14" t="s">
        <v>282</v>
      </c>
      <c r="BE248" s="229">
        <f>IF(N248="základní",J248,0)</f>
        <v>39690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39690</v>
      </c>
      <c r="BL248" s="14" t="s">
        <v>288</v>
      </c>
      <c r="BM248" s="228" t="s">
        <v>621</v>
      </c>
    </row>
    <row r="249" s="2" customFormat="1" ht="33" customHeight="1">
      <c r="A249" s="29"/>
      <c r="B249" s="30"/>
      <c r="C249" s="217" t="s">
        <v>735</v>
      </c>
      <c r="D249" s="217" t="s">
        <v>284</v>
      </c>
      <c r="E249" s="218" t="s">
        <v>623</v>
      </c>
      <c r="F249" s="219" t="s">
        <v>624</v>
      </c>
      <c r="G249" s="220" t="s">
        <v>501</v>
      </c>
      <c r="H249" s="221">
        <v>46</v>
      </c>
      <c r="I249" s="222">
        <v>11500</v>
      </c>
      <c r="J249" s="222">
        <f>ROUND(I249*H249,2)</f>
        <v>529000</v>
      </c>
      <c r="K249" s="223"/>
      <c r="L249" s="35"/>
      <c r="M249" s="224" t="s">
        <v>1</v>
      </c>
      <c r="N249" s="225" t="s">
        <v>38</v>
      </c>
      <c r="O249" s="226">
        <v>21.292000000000002</v>
      </c>
      <c r="P249" s="226">
        <f>O249*H249</f>
        <v>979.43200000000002</v>
      </c>
      <c r="Q249" s="226">
        <v>2.1167600000000002</v>
      </c>
      <c r="R249" s="226">
        <f>Q249*H249</f>
        <v>97.370960000000011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529000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529000</v>
      </c>
      <c r="BL249" s="14" t="s">
        <v>288</v>
      </c>
      <c r="BM249" s="228" t="s">
        <v>625</v>
      </c>
    </row>
    <row r="250" s="2" customFormat="1" ht="21.75" customHeight="1">
      <c r="A250" s="29"/>
      <c r="B250" s="30"/>
      <c r="C250" s="217" t="s">
        <v>739</v>
      </c>
      <c r="D250" s="217" t="s">
        <v>284</v>
      </c>
      <c r="E250" s="218" t="s">
        <v>795</v>
      </c>
      <c r="F250" s="219" t="s">
        <v>796</v>
      </c>
      <c r="G250" s="220" t="s">
        <v>501</v>
      </c>
      <c r="H250" s="221">
        <v>1</v>
      </c>
      <c r="I250" s="222">
        <v>13100</v>
      </c>
      <c r="J250" s="222">
        <f>ROUND(I250*H250,2)</f>
        <v>13100</v>
      </c>
      <c r="K250" s="223"/>
      <c r="L250" s="35"/>
      <c r="M250" s="224" t="s">
        <v>1</v>
      </c>
      <c r="N250" s="225" t="s">
        <v>38</v>
      </c>
      <c r="O250" s="226">
        <v>20.363</v>
      </c>
      <c r="P250" s="226">
        <f>O250*H250</f>
        <v>20.363</v>
      </c>
      <c r="Q250" s="226">
        <v>2.3557399999999999</v>
      </c>
      <c r="R250" s="226">
        <f>Q250*H250</f>
        <v>2.3557399999999999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13100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13100</v>
      </c>
      <c r="BL250" s="14" t="s">
        <v>288</v>
      </c>
      <c r="BM250" s="228" t="s">
        <v>953</v>
      </c>
    </row>
    <row r="251" s="2" customFormat="1" ht="33" customHeight="1">
      <c r="A251" s="29"/>
      <c r="B251" s="30"/>
      <c r="C251" s="217" t="s">
        <v>743</v>
      </c>
      <c r="D251" s="217" t="s">
        <v>284</v>
      </c>
      <c r="E251" s="218" t="s">
        <v>954</v>
      </c>
      <c r="F251" s="219" t="s">
        <v>955</v>
      </c>
      <c r="G251" s="220" t="s">
        <v>501</v>
      </c>
      <c r="H251" s="221">
        <v>1</v>
      </c>
      <c r="I251" s="222">
        <v>29000</v>
      </c>
      <c r="J251" s="222">
        <f>ROUND(I251*H251,2)</f>
        <v>29000</v>
      </c>
      <c r="K251" s="223"/>
      <c r="L251" s="35"/>
      <c r="M251" s="224" t="s">
        <v>1</v>
      </c>
      <c r="N251" s="225" t="s">
        <v>38</v>
      </c>
      <c r="O251" s="226">
        <v>40.023000000000003</v>
      </c>
      <c r="P251" s="226">
        <f>O251*H251</f>
        <v>40.023000000000003</v>
      </c>
      <c r="Q251" s="226">
        <v>4.6749499999999999</v>
      </c>
      <c r="R251" s="226">
        <f>Q251*H251</f>
        <v>4.6749499999999999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29000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29000</v>
      </c>
      <c r="BL251" s="14" t="s">
        <v>288</v>
      </c>
      <c r="BM251" s="228" t="s">
        <v>956</v>
      </c>
    </row>
    <row r="252" s="2" customFormat="1" ht="21.75" customHeight="1">
      <c r="A252" s="29"/>
      <c r="B252" s="30"/>
      <c r="C252" s="217" t="s">
        <v>747</v>
      </c>
      <c r="D252" s="217" t="s">
        <v>284</v>
      </c>
      <c r="E252" s="218" t="s">
        <v>957</v>
      </c>
      <c r="F252" s="219" t="s">
        <v>958</v>
      </c>
      <c r="G252" s="220" t="s">
        <v>501</v>
      </c>
      <c r="H252" s="221">
        <v>1</v>
      </c>
      <c r="I252" s="222">
        <v>5390</v>
      </c>
      <c r="J252" s="222">
        <f>ROUND(I252*H252,2)</f>
        <v>5390</v>
      </c>
      <c r="K252" s="223"/>
      <c r="L252" s="35"/>
      <c r="M252" s="224" t="s">
        <v>1</v>
      </c>
      <c r="N252" s="225" t="s">
        <v>38</v>
      </c>
      <c r="O252" s="226">
        <v>7.0860000000000003</v>
      </c>
      <c r="P252" s="226">
        <f>O252*H252</f>
        <v>7.0860000000000003</v>
      </c>
      <c r="Q252" s="226">
        <v>1.0613900000000001</v>
      </c>
      <c r="R252" s="226">
        <f>Q252*H252</f>
        <v>1.0613900000000001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5390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5390</v>
      </c>
      <c r="BL252" s="14" t="s">
        <v>288</v>
      </c>
      <c r="BM252" s="228" t="s">
        <v>959</v>
      </c>
    </row>
    <row r="253" s="2" customFormat="1" ht="21.75" customHeight="1">
      <c r="A253" s="29"/>
      <c r="B253" s="30"/>
      <c r="C253" s="230" t="s">
        <v>751</v>
      </c>
      <c r="D253" s="230" t="s">
        <v>378</v>
      </c>
      <c r="E253" s="231" t="s">
        <v>627</v>
      </c>
      <c r="F253" s="232" t="s">
        <v>628</v>
      </c>
      <c r="G253" s="233" t="s">
        <v>501</v>
      </c>
      <c r="H253" s="234">
        <v>46</v>
      </c>
      <c r="I253" s="235">
        <v>7360</v>
      </c>
      <c r="J253" s="235">
        <f>ROUND(I253*H253,2)</f>
        <v>338560</v>
      </c>
      <c r="K253" s="236"/>
      <c r="L253" s="237"/>
      <c r="M253" s="238" t="s">
        <v>1</v>
      </c>
      <c r="N253" s="239" t="s">
        <v>38</v>
      </c>
      <c r="O253" s="226">
        <v>0</v>
      </c>
      <c r="P253" s="226">
        <f>O253*H253</f>
        <v>0</v>
      </c>
      <c r="Q253" s="226">
        <v>1.29</v>
      </c>
      <c r="R253" s="226">
        <f>Q253*H253</f>
        <v>59.340000000000003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311</v>
      </c>
      <c r="AT253" s="228" t="s">
        <v>378</v>
      </c>
      <c r="AU253" s="228" t="s">
        <v>82</v>
      </c>
      <c r="AY253" s="14" t="s">
        <v>282</v>
      </c>
      <c r="BE253" s="229">
        <f>IF(N253="základní",J253,0)</f>
        <v>338560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338560</v>
      </c>
      <c r="BL253" s="14" t="s">
        <v>288</v>
      </c>
      <c r="BM253" s="228" t="s">
        <v>629</v>
      </c>
    </row>
    <row r="254" s="2" customFormat="1" ht="21.75" customHeight="1">
      <c r="A254" s="29"/>
      <c r="B254" s="30"/>
      <c r="C254" s="230" t="s">
        <v>757</v>
      </c>
      <c r="D254" s="230" t="s">
        <v>378</v>
      </c>
      <c r="E254" s="231" t="s">
        <v>798</v>
      </c>
      <c r="F254" s="232" t="s">
        <v>799</v>
      </c>
      <c r="G254" s="233" t="s">
        <v>501</v>
      </c>
      <c r="H254" s="234">
        <v>2</v>
      </c>
      <c r="I254" s="235">
        <v>11000</v>
      </c>
      <c r="J254" s="235">
        <f>ROUND(I254*H254,2)</f>
        <v>22000</v>
      </c>
      <c r="K254" s="236"/>
      <c r="L254" s="237"/>
      <c r="M254" s="238" t="s">
        <v>1</v>
      </c>
      <c r="N254" s="239" t="s">
        <v>38</v>
      </c>
      <c r="O254" s="226">
        <v>0</v>
      </c>
      <c r="P254" s="226">
        <f>O254*H254</f>
        <v>0</v>
      </c>
      <c r="Q254" s="226">
        <v>1.6140000000000001</v>
      </c>
      <c r="R254" s="226">
        <f>Q254*H254</f>
        <v>3.2280000000000002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311</v>
      </c>
      <c r="AT254" s="228" t="s">
        <v>378</v>
      </c>
      <c r="AU254" s="228" t="s">
        <v>82</v>
      </c>
      <c r="AY254" s="14" t="s">
        <v>282</v>
      </c>
      <c r="BE254" s="229">
        <f>IF(N254="základní",J254,0)</f>
        <v>22000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22000</v>
      </c>
      <c r="BL254" s="14" t="s">
        <v>288</v>
      </c>
      <c r="BM254" s="228" t="s">
        <v>856</v>
      </c>
    </row>
    <row r="255" s="2" customFormat="1" ht="21.75" customHeight="1">
      <c r="A255" s="29"/>
      <c r="B255" s="30"/>
      <c r="C255" s="230" t="s">
        <v>764</v>
      </c>
      <c r="D255" s="230" t="s">
        <v>378</v>
      </c>
      <c r="E255" s="231" t="s">
        <v>631</v>
      </c>
      <c r="F255" s="232" t="s">
        <v>632</v>
      </c>
      <c r="G255" s="233" t="s">
        <v>501</v>
      </c>
      <c r="H255" s="234">
        <v>35</v>
      </c>
      <c r="I255" s="235">
        <v>1320</v>
      </c>
      <c r="J255" s="235">
        <f>ROUND(I255*H255,2)</f>
        <v>46200</v>
      </c>
      <c r="K255" s="236"/>
      <c r="L255" s="237"/>
      <c r="M255" s="238" t="s">
        <v>1</v>
      </c>
      <c r="N255" s="239" t="s">
        <v>38</v>
      </c>
      <c r="O255" s="226">
        <v>0</v>
      </c>
      <c r="P255" s="226">
        <f>O255*H255</f>
        <v>0</v>
      </c>
      <c r="Q255" s="226">
        <v>0.254</v>
      </c>
      <c r="R255" s="226">
        <f>Q255*H255</f>
        <v>8.8900000000000006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311</v>
      </c>
      <c r="AT255" s="228" t="s">
        <v>378</v>
      </c>
      <c r="AU255" s="228" t="s">
        <v>82</v>
      </c>
      <c r="AY255" s="14" t="s">
        <v>282</v>
      </c>
      <c r="BE255" s="229">
        <f>IF(N255="základní",J255,0)</f>
        <v>46200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46200</v>
      </c>
      <c r="BL255" s="14" t="s">
        <v>288</v>
      </c>
      <c r="BM255" s="228" t="s">
        <v>633</v>
      </c>
    </row>
    <row r="256" s="2" customFormat="1" ht="21.75" customHeight="1">
      <c r="A256" s="29"/>
      <c r="B256" s="30"/>
      <c r="C256" s="230" t="s">
        <v>768</v>
      </c>
      <c r="D256" s="230" t="s">
        <v>378</v>
      </c>
      <c r="E256" s="231" t="s">
        <v>960</v>
      </c>
      <c r="F256" s="232" t="s">
        <v>961</v>
      </c>
      <c r="G256" s="233" t="s">
        <v>501</v>
      </c>
      <c r="H256" s="234">
        <v>1</v>
      </c>
      <c r="I256" s="235">
        <v>4480</v>
      </c>
      <c r="J256" s="235">
        <f>ROUND(I256*H256,2)</f>
        <v>4480</v>
      </c>
      <c r="K256" s="236"/>
      <c r="L256" s="237"/>
      <c r="M256" s="238" t="s">
        <v>1</v>
      </c>
      <c r="N256" s="239" t="s">
        <v>38</v>
      </c>
      <c r="O256" s="226">
        <v>0</v>
      </c>
      <c r="P256" s="226">
        <f>O256*H256</f>
        <v>0</v>
      </c>
      <c r="Q256" s="226">
        <v>0.65000000000000002</v>
      </c>
      <c r="R256" s="226">
        <f>Q256*H256</f>
        <v>0.65000000000000002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311</v>
      </c>
      <c r="AT256" s="228" t="s">
        <v>378</v>
      </c>
      <c r="AU256" s="228" t="s">
        <v>82</v>
      </c>
      <c r="AY256" s="14" t="s">
        <v>282</v>
      </c>
      <c r="BE256" s="229">
        <f>IF(N256="základní",J256,0)</f>
        <v>4480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4480</v>
      </c>
      <c r="BL256" s="14" t="s">
        <v>288</v>
      </c>
      <c r="BM256" s="228" t="s">
        <v>962</v>
      </c>
    </row>
    <row r="257" s="2" customFormat="1" ht="21.75" customHeight="1">
      <c r="A257" s="29"/>
      <c r="B257" s="30"/>
      <c r="C257" s="230" t="s">
        <v>772</v>
      </c>
      <c r="D257" s="230" t="s">
        <v>378</v>
      </c>
      <c r="E257" s="231" t="s">
        <v>635</v>
      </c>
      <c r="F257" s="232" t="s">
        <v>636</v>
      </c>
      <c r="G257" s="233" t="s">
        <v>501</v>
      </c>
      <c r="H257" s="234">
        <v>36</v>
      </c>
      <c r="I257" s="235">
        <v>2120</v>
      </c>
      <c r="J257" s="235">
        <f>ROUND(I257*H257,2)</f>
        <v>76320</v>
      </c>
      <c r="K257" s="236"/>
      <c r="L257" s="237"/>
      <c r="M257" s="238" t="s">
        <v>1</v>
      </c>
      <c r="N257" s="239" t="s">
        <v>38</v>
      </c>
      <c r="O257" s="226">
        <v>0</v>
      </c>
      <c r="P257" s="226">
        <f>O257*H257</f>
        <v>0</v>
      </c>
      <c r="Q257" s="226">
        <v>0.50600000000000001</v>
      </c>
      <c r="R257" s="226">
        <f>Q257*H257</f>
        <v>18.216000000000001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311</v>
      </c>
      <c r="AT257" s="228" t="s">
        <v>378</v>
      </c>
      <c r="AU257" s="228" t="s">
        <v>82</v>
      </c>
      <c r="AY257" s="14" t="s">
        <v>282</v>
      </c>
      <c r="BE257" s="229">
        <f>IF(N257="základní",J257,0)</f>
        <v>76320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76320</v>
      </c>
      <c r="BL257" s="14" t="s">
        <v>288</v>
      </c>
      <c r="BM257" s="228" t="s">
        <v>637</v>
      </c>
    </row>
    <row r="258" s="2" customFormat="1" ht="21.75" customHeight="1">
      <c r="A258" s="29"/>
      <c r="B258" s="30"/>
      <c r="C258" s="230" t="s">
        <v>879</v>
      </c>
      <c r="D258" s="230" t="s">
        <v>378</v>
      </c>
      <c r="E258" s="231" t="s">
        <v>963</v>
      </c>
      <c r="F258" s="232" t="s">
        <v>964</v>
      </c>
      <c r="G258" s="233" t="s">
        <v>501</v>
      </c>
      <c r="H258" s="234">
        <v>1</v>
      </c>
      <c r="I258" s="235">
        <v>2260</v>
      </c>
      <c r="J258" s="235">
        <f>ROUND(I258*H258,2)</f>
        <v>2260</v>
      </c>
      <c r="K258" s="236"/>
      <c r="L258" s="237"/>
      <c r="M258" s="238" t="s">
        <v>1</v>
      </c>
      <c r="N258" s="239" t="s">
        <v>38</v>
      </c>
      <c r="O258" s="226">
        <v>0</v>
      </c>
      <c r="P258" s="226">
        <f>O258*H258</f>
        <v>0</v>
      </c>
      <c r="Q258" s="226">
        <v>0.32600000000000001</v>
      </c>
      <c r="R258" s="226">
        <f>Q258*H258</f>
        <v>0.32600000000000001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311</v>
      </c>
      <c r="AT258" s="228" t="s">
        <v>378</v>
      </c>
      <c r="AU258" s="228" t="s">
        <v>82</v>
      </c>
      <c r="AY258" s="14" t="s">
        <v>282</v>
      </c>
      <c r="BE258" s="229">
        <f>IF(N258="základní",J258,0)</f>
        <v>2260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2260</v>
      </c>
      <c r="BL258" s="14" t="s">
        <v>288</v>
      </c>
      <c r="BM258" s="228" t="s">
        <v>965</v>
      </c>
    </row>
    <row r="259" s="2" customFormat="1" ht="21.75" customHeight="1">
      <c r="A259" s="29"/>
      <c r="B259" s="30"/>
      <c r="C259" s="230" t="s">
        <v>880</v>
      </c>
      <c r="D259" s="230" t="s">
        <v>378</v>
      </c>
      <c r="E259" s="231" t="s">
        <v>639</v>
      </c>
      <c r="F259" s="232" t="s">
        <v>640</v>
      </c>
      <c r="G259" s="233" t="s">
        <v>501</v>
      </c>
      <c r="H259" s="234">
        <v>16</v>
      </c>
      <c r="I259" s="235">
        <v>2810</v>
      </c>
      <c r="J259" s="235">
        <f>ROUND(I259*H259,2)</f>
        <v>44960</v>
      </c>
      <c r="K259" s="236"/>
      <c r="L259" s="237"/>
      <c r="M259" s="238" t="s">
        <v>1</v>
      </c>
      <c r="N259" s="239" t="s">
        <v>38</v>
      </c>
      <c r="O259" s="226">
        <v>0</v>
      </c>
      <c r="P259" s="226">
        <f>O259*H259</f>
        <v>0</v>
      </c>
      <c r="Q259" s="226">
        <v>1.0129999999999999</v>
      </c>
      <c r="R259" s="226">
        <f>Q259*H259</f>
        <v>16.207999999999998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311</v>
      </c>
      <c r="AT259" s="228" t="s">
        <v>378</v>
      </c>
      <c r="AU259" s="228" t="s">
        <v>82</v>
      </c>
      <c r="AY259" s="14" t="s">
        <v>282</v>
      </c>
      <c r="BE259" s="229">
        <f>IF(N259="základní",J259,0)</f>
        <v>44960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44960</v>
      </c>
      <c r="BL259" s="14" t="s">
        <v>288</v>
      </c>
      <c r="BM259" s="228" t="s">
        <v>641</v>
      </c>
    </row>
    <row r="260" s="2" customFormat="1" ht="21.75" customHeight="1">
      <c r="A260" s="29"/>
      <c r="B260" s="30"/>
      <c r="C260" s="230" t="s">
        <v>881</v>
      </c>
      <c r="D260" s="230" t="s">
        <v>378</v>
      </c>
      <c r="E260" s="231" t="s">
        <v>643</v>
      </c>
      <c r="F260" s="232" t="s">
        <v>644</v>
      </c>
      <c r="G260" s="233" t="s">
        <v>501</v>
      </c>
      <c r="H260" s="234">
        <v>48</v>
      </c>
      <c r="I260" s="235">
        <v>2590</v>
      </c>
      <c r="J260" s="235">
        <f>ROUND(I260*H260,2)</f>
        <v>124320</v>
      </c>
      <c r="K260" s="236"/>
      <c r="L260" s="237"/>
      <c r="M260" s="238" t="s">
        <v>1</v>
      </c>
      <c r="N260" s="239" t="s">
        <v>38</v>
      </c>
      <c r="O260" s="226">
        <v>0</v>
      </c>
      <c r="P260" s="226">
        <f>O260*H260</f>
        <v>0</v>
      </c>
      <c r="Q260" s="226">
        <v>0.54800000000000004</v>
      </c>
      <c r="R260" s="226">
        <f>Q260*H260</f>
        <v>26.304000000000002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311</v>
      </c>
      <c r="AT260" s="228" t="s">
        <v>378</v>
      </c>
      <c r="AU260" s="228" t="s">
        <v>82</v>
      </c>
      <c r="AY260" s="14" t="s">
        <v>282</v>
      </c>
      <c r="BE260" s="229">
        <f>IF(N260="základní",J260,0)</f>
        <v>124320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124320</v>
      </c>
      <c r="BL260" s="14" t="s">
        <v>288</v>
      </c>
      <c r="BM260" s="228" t="s">
        <v>645</v>
      </c>
    </row>
    <row r="261" s="2" customFormat="1" ht="21.75" customHeight="1">
      <c r="A261" s="29"/>
      <c r="B261" s="30"/>
      <c r="C261" s="230" t="s">
        <v>883</v>
      </c>
      <c r="D261" s="230" t="s">
        <v>378</v>
      </c>
      <c r="E261" s="231" t="s">
        <v>647</v>
      </c>
      <c r="F261" s="232" t="s">
        <v>648</v>
      </c>
      <c r="G261" s="233" t="s">
        <v>501</v>
      </c>
      <c r="H261" s="234">
        <v>137</v>
      </c>
      <c r="I261" s="235">
        <v>193</v>
      </c>
      <c r="J261" s="235">
        <f>ROUND(I261*H261,2)</f>
        <v>26441</v>
      </c>
      <c r="K261" s="236"/>
      <c r="L261" s="237"/>
      <c r="M261" s="238" t="s">
        <v>1</v>
      </c>
      <c r="N261" s="239" t="s">
        <v>38</v>
      </c>
      <c r="O261" s="226">
        <v>0</v>
      </c>
      <c r="P261" s="226">
        <f>O261*H261</f>
        <v>0</v>
      </c>
      <c r="Q261" s="226">
        <v>0.002</v>
      </c>
      <c r="R261" s="226">
        <f>Q261*H261</f>
        <v>0.27400000000000002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311</v>
      </c>
      <c r="AT261" s="228" t="s">
        <v>378</v>
      </c>
      <c r="AU261" s="228" t="s">
        <v>82</v>
      </c>
      <c r="AY261" s="14" t="s">
        <v>282</v>
      </c>
      <c r="BE261" s="229">
        <f>IF(N261="základní",J261,0)</f>
        <v>26441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26441</v>
      </c>
      <c r="BL261" s="14" t="s">
        <v>288</v>
      </c>
      <c r="BM261" s="228" t="s">
        <v>649</v>
      </c>
    </row>
    <row r="262" s="2" customFormat="1" ht="21.75" customHeight="1">
      <c r="A262" s="29"/>
      <c r="B262" s="30"/>
      <c r="C262" s="217" t="s">
        <v>887</v>
      </c>
      <c r="D262" s="217" t="s">
        <v>284</v>
      </c>
      <c r="E262" s="218" t="s">
        <v>651</v>
      </c>
      <c r="F262" s="219" t="s">
        <v>652</v>
      </c>
      <c r="G262" s="220" t="s">
        <v>501</v>
      </c>
      <c r="H262" s="221">
        <v>48</v>
      </c>
      <c r="I262" s="222">
        <v>1080</v>
      </c>
      <c r="J262" s="222">
        <f>ROUND(I262*H262,2)</f>
        <v>51840</v>
      </c>
      <c r="K262" s="223"/>
      <c r="L262" s="35"/>
      <c r="M262" s="224" t="s">
        <v>1</v>
      </c>
      <c r="N262" s="225" t="s">
        <v>38</v>
      </c>
      <c r="O262" s="226">
        <v>1.694</v>
      </c>
      <c r="P262" s="226">
        <f>O262*H262</f>
        <v>81.311999999999998</v>
      </c>
      <c r="Q262" s="226">
        <v>0.21734000000000001</v>
      </c>
      <c r="R262" s="226">
        <f>Q262*H262</f>
        <v>10.432320000000001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288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51840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51840</v>
      </c>
      <c r="BL262" s="14" t="s">
        <v>288</v>
      </c>
      <c r="BM262" s="228" t="s">
        <v>653</v>
      </c>
    </row>
    <row r="263" s="2" customFormat="1" ht="21.75" customHeight="1">
      <c r="A263" s="29"/>
      <c r="B263" s="30"/>
      <c r="C263" s="230" t="s">
        <v>891</v>
      </c>
      <c r="D263" s="230" t="s">
        <v>378</v>
      </c>
      <c r="E263" s="231" t="s">
        <v>655</v>
      </c>
      <c r="F263" s="232" t="s">
        <v>656</v>
      </c>
      <c r="G263" s="233" t="s">
        <v>501</v>
      </c>
      <c r="H263" s="234">
        <v>21</v>
      </c>
      <c r="I263" s="235">
        <v>4800</v>
      </c>
      <c r="J263" s="235">
        <f>ROUND(I263*H263,2)</f>
        <v>100800</v>
      </c>
      <c r="K263" s="236"/>
      <c r="L263" s="237"/>
      <c r="M263" s="238" t="s">
        <v>1</v>
      </c>
      <c r="N263" s="239" t="s">
        <v>38</v>
      </c>
      <c r="O263" s="226">
        <v>0</v>
      </c>
      <c r="P263" s="226">
        <f>O263*H263</f>
        <v>0</v>
      </c>
      <c r="Q263" s="226">
        <v>0.19600000000000001</v>
      </c>
      <c r="R263" s="226">
        <f>Q263*H263</f>
        <v>4.1160000000000005</v>
      </c>
      <c r="S263" s="226">
        <v>0</v>
      </c>
      <c r="T263" s="227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311</v>
      </c>
      <c r="AT263" s="228" t="s">
        <v>378</v>
      </c>
      <c r="AU263" s="228" t="s">
        <v>82</v>
      </c>
      <c r="AY263" s="14" t="s">
        <v>282</v>
      </c>
      <c r="BE263" s="229">
        <f>IF(N263="základní",J263,0)</f>
        <v>100800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100800</v>
      </c>
      <c r="BL263" s="14" t="s">
        <v>288</v>
      </c>
      <c r="BM263" s="228" t="s">
        <v>657</v>
      </c>
    </row>
    <row r="264" s="2" customFormat="1" ht="21.75" customHeight="1">
      <c r="A264" s="29"/>
      <c r="B264" s="30"/>
      <c r="C264" s="230" t="s">
        <v>892</v>
      </c>
      <c r="D264" s="230" t="s">
        <v>378</v>
      </c>
      <c r="E264" s="231" t="s">
        <v>659</v>
      </c>
      <c r="F264" s="232" t="s">
        <v>660</v>
      </c>
      <c r="G264" s="233" t="s">
        <v>501</v>
      </c>
      <c r="H264" s="234">
        <v>8</v>
      </c>
      <c r="I264" s="235">
        <v>4800</v>
      </c>
      <c r="J264" s="235">
        <f>ROUND(I264*H264,2)</f>
        <v>38400</v>
      </c>
      <c r="K264" s="236"/>
      <c r="L264" s="237"/>
      <c r="M264" s="238" t="s">
        <v>1</v>
      </c>
      <c r="N264" s="239" t="s">
        <v>38</v>
      </c>
      <c r="O264" s="226">
        <v>0</v>
      </c>
      <c r="P264" s="226">
        <f>O264*H264</f>
        <v>0</v>
      </c>
      <c r="Q264" s="226">
        <v>0.19600000000000001</v>
      </c>
      <c r="R264" s="226">
        <f>Q264*H264</f>
        <v>1.5680000000000001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311</v>
      </c>
      <c r="AT264" s="228" t="s">
        <v>378</v>
      </c>
      <c r="AU264" s="228" t="s">
        <v>82</v>
      </c>
      <c r="AY264" s="14" t="s">
        <v>282</v>
      </c>
      <c r="BE264" s="229">
        <f>IF(N264="základní",J264,0)</f>
        <v>38400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38400</v>
      </c>
      <c r="BL264" s="14" t="s">
        <v>288</v>
      </c>
      <c r="BM264" s="228" t="s">
        <v>661</v>
      </c>
    </row>
    <row r="265" s="2" customFormat="1" ht="21.75" customHeight="1">
      <c r="A265" s="29"/>
      <c r="B265" s="30"/>
      <c r="C265" s="230" t="s">
        <v>893</v>
      </c>
      <c r="D265" s="230" t="s">
        <v>378</v>
      </c>
      <c r="E265" s="231" t="s">
        <v>663</v>
      </c>
      <c r="F265" s="232" t="s">
        <v>664</v>
      </c>
      <c r="G265" s="233" t="s">
        <v>501</v>
      </c>
      <c r="H265" s="234">
        <v>18</v>
      </c>
      <c r="I265" s="235">
        <v>6390</v>
      </c>
      <c r="J265" s="235">
        <f>ROUND(I265*H265,2)</f>
        <v>115020</v>
      </c>
      <c r="K265" s="236"/>
      <c r="L265" s="237"/>
      <c r="M265" s="238" t="s">
        <v>1</v>
      </c>
      <c r="N265" s="239" t="s">
        <v>38</v>
      </c>
      <c r="O265" s="226">
        <v>0</v>
      </c>
      <c r="P265" s="226">
        <f>O265*H265</f>
        <v>0</v>
      </c>
      <c r="Q265" s="226">
        <v>0.081000000000000003</v>
      </c>
      <c r="R265" s="226">
        <f>Q265*H265</f>
        <v>1.458</v>
      </c>
      <c r="S265" s="226">
        <v>0</v>
      </c>
      <c r="T265" s="227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228" t="s">
        <v>311</v>
      </c>
      <c r="AT265" s="228" t="s">
        <v>378</v>
      </c>
      <c r="AU265" s="228" t="s">
        <v>82</v>
      </c>
      <c r="AY265" s="14" t="s">
        <v>282</v>
      </c>
      <c r="BE265" s="229">
        <f>IF(N265="základní",J265,0)</f>
        <v>115020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14" t="s">
        <v>80</v>
      </c>
      <c r="BK265" s="229">
        <f>ROUND(I265*H265,2)</f>
        <v>115020</v>
      </c>
      <c r="BL265" s="14" t="s">
        <v>288</v>
      </c>
      <c r="BM265" s="228" t="s">
        <v>665</v>
      </c>
    </row>
    <row r="266" s="2" customFormat="1" ht="21.75" customHeight="1">
      <c r="A266" s="29"/>
      <c r="B266" s="30"/>
      <c r="C266" s="230" t="s">
        <v>966</v>
      </c>
      <c r="D266" s="230" t="s">
        <v>378</v>
      </c>
      <c r="E266" s="231" t="s">
        <v>667</v>
      </c>
      <c r="F266" s="232" t="s">
        <v>668</v>
      </c>
      <c r="G266" s="233" t="s">
        <v>501</v>
      </c>
      <c r="H266" s="234">
        <v>1</v>
      </c>
      <c r="I266" s="235">
        <v>6390</v>
      </c>
      <c r="J266" s="235">
        <f>ROUND(I266*H266,2)</f>
        <v>6390</v>
      </c>
      <c r="K266" s="236"/>
      <c r="L266" s="237"/>
      <c r="M266" s="238" t="s">
        <v>1</v>
      </c>
      <c r="N266" s="239" t="s">
        <v>38</v>
      </c>
      <c r="O266" s="226">
        <v>0</v>
      </c>
      <c r="P266" s="226">
        <f>O266*H266</f>
        <v>0</v>
      </c>
      <c r="Q266" s="226">
        <v>0.081000000000000003</v>
      </c>
      <c r="R266" s="226">
        <f>Q266*H266</f>
        <v>0.081000000000000003</v>
      </c>
      <c r="S266" s="226">
        <v>0</v>
      </c>
      <c r="T266" s="227">
        <f>S266*H266</f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228" t="s">
        <v>311</v>
      </c>
      <c r="AT266" s="228" t="s">
        <v>378</v>
      </c>
      <c r="AU266" s="228" t="s">
        <v>82</v>
      </c>
      <c r="AY266" s="14" t="s">
        <v>282</v>
      </c>
      <c r="BE266" s="229">
        <f>IF(N266="základní",J266,0)</f>
        <v>6390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14" t="s">
        <v>80</v>
      </c>
      <c r="BK266" s="229">
        <f>ROUND(I266*H266,2)</f>
        <v>6390</v>
      </c>
      <c r="BL266" s="14" t="s">
        <v>288</v>
      </c>
      <c r="BM266" s="228" t="s">
        <v>669</v>
      </c>
    </row>
    <row r="267" s="2" customFormat="1" ht="21.75" customHeight="1">
      <c r="A267" s="29"/>
      <c r="B267" s="30"/>
      <c r="C267" s="217" t="s">
        <v>967</v>
      </c>
      <c r="D267" s="217" t="s">
        <v>284</v>
      </c>
      <c r="E267" s="218" t="s">
        <v>671</v>
      </c>
      <c r="F267" s="219" t="s">
        <v>672</v>
      </c>
      <c r="G267" s="220" t="s">
        <v>673</v>
      </c>
      <c r="H267" s="221">
        <v>47</v>
      </c>
      <c r="I267" s="222">
        <v>985</v>
      </c>
      <c r="J267" s="222">
        <f>ROUND(I267*H267,2)</f>
        <v>46295</v>
      </c>
      <c r="K267" s="223"/>
      <c r="L267" s="35"/>
      <c r="M267" s="224" t="s">
        <v>1</v>
      </c>
      <c r="N267" s="225" t="s">
        <v>38</v>
      </c>
      <c r="O267" s="226">
        <v>0.83599999999999997</v>
      </c>
      <c r="P267" s="226">
        <f>O267*H267</f>
        <v>39.292000000000002</v>
      </c>
      <c r="Q267" s="226">
        <v>0.00031</v>
      </c>
      <c r="R267" s="226">
        <f>Q267*H267</f>
        <v>0.01457</v>
      </c>
      <c r="S267" s="226">
        <v>0</v>
      </c>
      <c r="T267" s="227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228" t="s">
        <v>288</v>
      </c>
      <c r="AT267" s="228" t="s">
        <v>284</v>
      </c>
      <c r="AU267" s="228" t="s">
        <v>82</v>
      </c>
      <c r="AY267" s="14" t="s">
        <v>282</v>
      </c>
      <c r="BE267" s="229">
        <f>IF(N267="základní",J267,0)</f>
        <v>46295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4" t="s">
        <v>80</v>
      </c>
      <c r="BK267" s="229">
        <f>ROUND(I267*H267,2)</f>
        <v>46295</v>
      </c>
      <c r="BL267" s="14" t="s">
        <v>288</v>
      </c>
      <c r="BM267" s="228" t="s">
        <v>674</v>
      </c>
    </row>
    <row r="268" s="2" customFormat="1" ht="21.75" customHeight="1">
      <c r="A268" s="29"/>
      <c r="B268" s="30"/>
      <c r="C268" s="217" t="s">
        <v>968</v>
      </c>
      <c r="D268" s="217" t="s">
        <v>284</v>
      </c>
      <c r="E268" s="218" t="s">
        <v>676</v>
      </c>
      <c r="F268" s="219" t="s">
        <v>677</v>
      </c>
      <c r="G268" s="220" t="s">
        <v>322</v>
      </c>
      <c r="H268" s="221">
        <v>1298.96</v>
      </c>
      <c r="I268" s="222">
        <v>12.9</v>
      </c>
      <c r="J268" s="222">
        <f>ROUND(I268*H268,2)</f>
        <v>16756.580000000002</v>
      </c>
      <c r="K268" s="223"/>
      <c r="L268" s="35"/>
      <c r="M268" s="224" t="s">
        <v>1</v>
      </c>
      <c r="N268" s="225" t="s">
        <v>38</v>
      </c>
      <c r="O268" s="226">
        <v>0.025000000000000001</v>
      </c>
      <c r="P268" s="226">
        <f>O268*H268</f>
        <v>32.474000000000004</v>
      </c>
      <c r="Q268" s="226">
        <v>9.0000000000000006E-05</v>
      </c>
      <c r="R268" s="226">
        <f>Q268*H268</f>
        <v>0.11690640000000001</v>
      </c>
      <c r="S268" s="226">
        <v>0</v>
      </c>
      <c r="T268" s="227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228" t="s">
        <v>288</v>
      </c>
      <c r="AT268" s="228" t="s">
        <v>284</v>
      </c>
      <c r="AU268" s="228" t="s">
        <v>82</v>
      </c>
      <c r="AY268" s="14" t="s">
        <v>282</v>
      </c>
      <c r="BE268" s="229">
        <f>IF(N268="základní",J268,0)</f>
        <v>16756.580000000002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14" t="s">
        <v>80</v>
      </c>
      <c r="BK268" s="229">
        <f>ROUND(I268*H268,2)</f>
        <v>16756.580000000002</v>
      </c>
      <c r="BL268" s="14" t="s">
        <v>288</v>
      </c>
      <c r="BM268" s="228" t="s">
        <v>678</v>
      </c>
    </row>
    <row r="269" s="2" customFormat="1" ht="21.75" customHeight="1">
      <c r="A269" s="29"/>
      <c r="B269" s="30"/>
      <c r="C269" s="217" t="s">
        <v>969</v>
      </c>
      <c r="D269" s="217" t="s">
        <v>284</v>
      </c>
      <c r="E269" s="218" t="s">
        <v>680</v>
      </c>
      <c r="F269" s="219" t="s">
        <v>681</v>
      </c>
      <c r="G269" s="220" t="s">
        <v>501</v>
      </c>
      <c r="H269" s="221">
        <v>6</v>
      </c>
      <c r="I269" s="222">
        <v>2220</v>
      </c>
      <c r="J269" s="222">
        <f>ROUND(I269*H269,2)</f>
        <v>13320</v>
      </c>
      <c r="K269" s="223"/>
      <c r="L269" s="35"/>
      <c r="M269" s="224" t="s">
        <v>1</v>
      </c>
      <c r="N269" s="225" t="s">
        <v>38</v>
      </c>
      <c r="O269" s="226">
        <v>0.14899999999999999</v>
      </c>
      <c r="P269" s="226">
        <f>O269*H269</f>
        <v>0.89399999999999991</v>
      </c>
      <c r="Q269" s="226">
        <v>0.00114</v>
      </c>
      <c r="R269" s="226">
        <f>Q269*H269</f>
        <v>0.0068399999999999997</v>
      </c>
      <c r="S269" s="226">
        <v>0</v>
      </c>
      <c r="T269" s="227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228" t="s">
        <v>288</v>
      </c>
      <c r="AT269" s="228" t="s">
        <v>284</v>
      </c>
      <c r="AU269" s="228" t="s">
        <v>82</v>
      </c>
      <c r="AY269" s="14" t="s">
        <v>282</v>
      </c>
      <c r="BE269" s="229">
        <f>IF(N269="základní",J269,0)</f>
        <v>13320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14" t="s">
        <v>80</v>
      </c>
      <c r="BK269" s="229">
        <f>ROUND(I269*H269,2)</f>
        <v>13320</v>
      </c>
      <c r="BL269" s="14" t="s">
        <v>288</v>
      </c>
      <c r="BM269" s="228" t="s">
        <v>682</v>
      </c>
    </row>
    <row r="270" s="12" customFormat="1" ht="22.8" customHeight="1">
      <c r="A270" s="12"/>
      <c r="B270" s="202"/>
      <c r="C270" s="203"/>
      <c r="D270" s="204" t="s">
        <v>72</v>
      </c>
      <c r="E270" s="215" t="s">
        <v>315</v>
      </c>
      <c r="F270" s="215" t="s">
        <v>683</v>
      </c>
      <c r="G270" s="203"/>
      <c r="H270" s="203"/>
      <c r="I270" s="203"/>
      <c r="J270" s="216">
        <f>BK270</f>
        <v>202058.66</v>
      </c>
      <c r="K270" s="203"/>
      <c r="L270" s="207"/>
      <c r="M270" s="208"/>
      <c r="N270" s="209"/>
      <c r="O270" s="209"/>
      <c r="P270" s="210">
        <f>SUM(P271:P282)</f>
        <v>153.02263000000002</v>
      </c>
      <c r="Q270" s="209"/>
      <c r="R270" s="210">
        <f>SUM(R271:R282)</f>
        <v>2.2309019999999999</v>
      </c>
      <c r="S270" s="209"/>
      <c r="T270" s="211">
        <f>SUM(T271:T282)</f>
        <v>36.265700000000002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12" t="s">
        <v>80</v>
      </c>
      <c r="AT270" s="213" t="s">
        <v>72</v>
      </c>
      <c r="AU270" s="213" t="s">
        <v>80</v>
      </c>
      <c r="AY270" s="212" t="s">
        <v>282</v>
      </c>
      <c r="BK270" s="214">
        <f>SUM(BK271:BK282)</f>
        <v>202058.66</v>
      </c>
    </row>
    <row r="271" s="2" customFormat="1" ht="33" customHeight="1">
      <c r="A271" s="29"/>
      <c r="B271" s="30"/>
      <c r="C271" s="217" t="s">
        <v>970</v>
      </c>
      <c r="D271" s="217" t="s">
        <v>284</v>
      </c>
      <c r="E271" s="218" t="s">
        <v>857</v>
      </c>
      <c r="F271" s="219" t="s">
        <v>858</v>
      </c>
      <c r="G271" s="220" t="s">
        <v>322</v>
      </c>
      <c r="H271" s="221">
        <v>10</v>
      </c>
      <c r="I271" s="222">
        <v>256</v>
      </c>
      <c r="J271" s="222">
        <f>ROUND(I271*H271,2)</f>
        <v>2560</v>
      </c>
      <c r="K271" s="223"/>
      <c r="L271" s="35"/>
      <c r="M271" s="224" t="s">
        <v>1</v>
      </c>
      <c r="N271" s="225" t="s">
        <v>38</v>
      </c>
      <c r="O271" s="226">
        <v>0.26800000000000002</v>
      </c>
      <c r="P271" s="226">
        <f>O271*H271</f>
        <v>2.6800000000000002</v>
      </c>
      <c r="Q271" s="226">
        <v>0.15540000000000001</v>
      </c>
      <c r="R271" s="226">
        <f>Q271*H271</f>
        <v>1.5540000000000001</v>
      </c>
      <c r="S271" s="226">
        <v>0</v>
      </c>
      <c r="T271" s="227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228" t="s">
        <v>288</v>
      </c>
      <c r="AT271" s="228" t="s">
        <v>284</v>
      </c>
      <c r="AU271" s="228" t="s">
        <v>82</v>
      </c>
      <c r="AY271" s="14" t="s">
        <v>282</v>
      </c>
      <c r="BE271" s="229">
        <f>IF(N271="základní",J271,0)</f>
        <v>2560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14" t="s">
        <v>80</v>
      </c>
      <c r="BK271" s="229">
        <f>ROUND(I271*H271,2)</f>
        <v>2560</v>
      </c>
      <c r="BL271" s="14" t="s">
        <v>288</v>
      </c>
      <c r="BM271" s="228" t="s">
        <v>859</v>
      </c>
    </row>
    <row r="272" s="2" customFormat="1" ht="21.75" customHeight="1">
      <c r="A272" s="29"/>
      <c r="B272" s="30"/>
      <c r="C272" s="217" t="s">
        <v>971</v>
      </c>
      <c r="D272" s="217" t="s">
        <v>284</v>
      </c>
      <c r="E272" s="218" t="s">
        <v>860</v>
      </c>
      <c r="F272" s="219" t="s">
        <v>861</v>
      </c>
      <c r="G272" s="220" t="s">
        <v>356</v>
      </c>
      <c r="H272" s="221">
        <v>0.29999999999999999</v>
      </c>
      <c r="I272" s="222">
        <v>3020</v>
      </c>
      <c r="J272" s="222">
        <f>ROUND(I272*H272,2)</f>
        <v>906</v>
      </c>
      <c r="K272" s="223"/>
      <c r="L272" s="35"/>
      <c r="M272" s="224" t="s">
        <v>1</v>
      </c>
      <c r="N272" s="225" t="s">
        <v>38</v>
      </c>
      <c r="O272" s="226">
        <v>1.442</v>
      </c>
      <c r="P272" s="226">
        <f>O272*H272</f>
        <v>0.43259999999999998</v>
      </c>
      <c r="Q272" s="226">
        <v>2.2563399999999998</v>
      </c>
      <c r="R272" s="226">
        <f>Q272*H272</f>
        <v>0.67690199999999989</v>
      </c>
      <c r="S272" s="226">
        <v>0</v>
      </c>
      <c r="T272" s="227">
        <f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228" t="s">
        <v>288</v>
      </c>
      <c r="AT272" s="228" t="s">
        <v>284</v>
      </c>
      <c r="AU272" s="228" t="s">
        <v>82</v>
      </c>
      <c r="AY272" s="14" t="s">
        <v>282</v>
      </c>
      <c r="BE272" s="229">
        <f>IF(N272="základní",J272,0)</f>
        <v>906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14" t="s">
        <v>80</v>
      </c>
      <c r="BK272" s="229">
        <f>ROUND(I272*H272,2)</f>
        <v>906</v>
      </c>
      <c r="BL272" s="14" t="s">
        <v>288</v>
      </c>
      <c r="BM272" s="228" t="s">
        <v>862</v>
      </c>
    </row>
    <row r="273" s="2" customFormat="1" ht="33" customHeight="1">
      <c r="A273" s="29"/>
      <c r="B273" s="30"/>
      <c r="C273" s="217" t="s">
        <v>972</v>
      </c>
      <c r="D273" s="217" t="s">
        <v>284</v>
      </c>
      <c r="E273" s="218" t="s">
        <v>693</v>
      </c>
      <c r="F273" s="219" t="s">
        <v>694</v>
      </c>
      <c r="G273" s="220" t="s">
        <v>322</v>
      </c>
      <c r="H273" s="221">
        <v>1116.6800000000001</v>
      </c>
      <c r="I273" s="222">
        <v>115</v>
      </c>
      <c r="J273" s="222">
        <f>ROUND(I273*H273,2)</f>
        <v>128418.2</v>
      </c>
      <c r="K273" s="223"/>
      <c r="L273" s="35"/>
      <c r="M273" s="224" t="s">
        <v>1</v>
      </c>
      <c r="N273" s="225" t="s">
        <v>38</v>
      </c>
      <c r="O273" s="226">
        <v>0</v>
      </c>
      <c r="P273" s="226">
        <f>O273*H273</f>
        <v>0</v>
      </c>
      <c r="Q273" s="226">
        <v>0</v>
      </c>
      <c r="R273" s="226">
        <f>Q273*H273</f>
        <v>0</v>
      </c>
      <c r="S273" s="226">
        <v>0</v>
      </c>
      <c r="T273" s="227">
        <f>S273*H273</f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228" t="s">
        <v>288</v>
      </c>
      <c r="AT273" s="228" t="s">
        <v>284</v>
      </c>
      <c r="AU273" s="228" t="s">
        <v>82</v>
      </c>
      <c r="AY273" s="14" t="s">
        <v>282</v>
      </c>
      <c r="BE273" s="229">
        <f>IF(N273="základní",J273,0)</f>
        <v>128418.2</v>
      </c>
      <c r="BF273" s="229">
        <f>IF(N273="snížená",J273,0)</f>
        <v>0</v>
      </c>
      <c r="BG273" s="229">
        <f>IF(N273="zákl. přenesená",J273,0)</f>
        <v>0</v>
      </c>
      <c r="BH273" s="229">
        <f>IF(N273="sníž. přenesená",J273,0)</f>
        <v>0</v>
      </c>
      <c r="BI273" s="229">
        <f>IF(N273="nulová",J273,0)</f>
        <v>0</v>
      </c>
      <c r="BJ273" s="14" t="s">
        <v>80</v>
      </c>
      <c r="BK273" s="229">
        <f>ROUND(I273*H273,2)</f>
        <v>128418.2</v>
      </c>
      <c r="BL273" s="14" t="s">
        <v>288</v>
      </c>
      <c r="BM273" s="228" t="s">
        <v>695</v>
      </c>
    </row>
    <row r="274" s="2" customFormat="1" ht="21.75" customHeight="1">
      <c r="A274" s="29"/>
      <c r="B274" s="30"/>
      <c r="C274" s="217" t="s">
        <v>973</v>
      </c>
      <c r="D274" s="217" t="s">
        <v>284</v>
      </c>
      <c r="E274" s="218" t="s">
        <v>697</v>
      </c>
      <c r="F274" s="219" t="s">
        <v>698</v>
      </c>
      <c r="G274" s="220" t="s">
        <v>322</v>
      </c>
      <c r="H274" s="221">
        <v>1271.2280000000001</v>
      </c>
      <c r="I274" s="222">
        <v>30.100000000000001</v>
      </c>
      <c r="J274" s="222">
        <f>ROUND(I274*H274,2)</f>
        <v>38263.959999999999</v>
      </c>
      <c r="K274" s="223"/>
      <c r="L274" s="35"/>
      <c r="M274" s="224" t="s">
        <v>1</v>
      </c>
      <c r="N274" s="225" t="s">
        <v>38</v>
      </c>
      <c r="O274" s="226">
        <v>0.067000000000000004</v>
      </c>
      <c r="P274" s="226">
        <f>O274*H274</f>
        <v>85.172276000000011</v>
      </c>
      <c r="Q274" s="226">
        <v>0</v>
      </c>
      <c r="R274" s="226">
        <f>Q274*H274</f>
        <v>0</v>
      </c>
      <c r="S274" s="226">
        <v>0</v>
      </c>
      <c r="T274" s="227">
        <f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228" t="s">
        <v>288</v>
      </c>
      <c r="AT274" s="228" t="s">
        <v>284</v>
      </c>
      <c r="AU274" s="228" t="s">
        <v>82</v>
      </c>
      <c r="AY274" s="14" t="s">
        <v>282</v>
      </c>
      <c r="BE274" s="229">
        <f>IF(N274="základní",J274,0)</f>
        <v>38263.959999999999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14" t="s">
        <v>80</v>
      </c>
      <c r="BK274" s="229">
        <f>ROUND(I274*H274,2)</f>
        <v>38263.959999999999</v>
      </c>
      <c r="BL274" s="14" t="s">
        <v>288</v>
      </c>
      <c r="BM274" s="228" t="s">
        <v>699</v>
      </c>
    </row>
    <row r="275" s="2" customFormat="1" ht="16.5" customHeight="1">
      <c r="A275" s="29"/>
      <c r="B275" s="30"/>
      <c r="C275" s="217" t="s">
        <v>974</v>
      </c>
      <c r="D275" s="217" t="s">
        <v>284</v>
      </c>
      <c r="E275" s="218" t="s">
        <v>701</v>
      </c>
      <c r="F275" s="219" t="s">
        <v>702</v>
      </c>
      <c r="G275" s="220" t="s">
        <v>322</v>
      </c>
      <c r="H275" s="221">
        <v>141.24799999999999</v>
      </c>
      <c r="I275" s="222">
        <v>66.599999999999994</v>
      </c>
      <c r="J275" s="222">
        <f>ROUND(I275*H275,2)</f>
        <v>9407.1200000000008</v>
      </c>
      <c r="K275" s="223"/>
      <c r="L275" s="35"/>
      <c r="M275" s="224" t="s">
        <v>1</v>
      </c>
      <c r="N275" s="225" t="s">
        <v>38</v>
      </c>
      <c r="O275" s="226">
        <v>0.155</v>
      </c>
      <c r="P275" s="226">
        <f>O275*H275</f>
        <v>21.893439999999998</v>
      </c>
      <c r="Q275" s="226">
        <v>0</v>
      </c>
      <c r="R275" s="226">
        <f>Q275*H275</f>
        <v>0</v>
      </c>
      <c r="S275" s="226">
        <v>0</v>
      </c>
      <c r="T275" s="227">
        <f>S275*H275</f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228" t="s">
        <v>288</v>
      </c>
      <c r="AT275" s="228" t="s">
        <v>284</v>
      </c>
      <c r="AU275" s="228" t="s">
        <v>82</v>
      </c>
      <c r="AY275" s="14" t="s">
        <v>282</v>
      </c>
      <c r="BE275" s="229">
        <f>IF(N275="základní",J275,0)</f>
        <v>9407.1200000000008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14" t="s">
        <v>80</v>
      </c>
      <c r="BK275" s="229">
        <f>ROUND(I275*H275,2)</f>
        <v>9407.1200000000008</v>
      </c>
      <c r="BL275" s="14" t="s">
        <v>288</v>
      </c>
      <c r="BM275" s="228" t="s">
        <v>703</v>
      </c>
    </row>
    <row r="276" s="2" customFormat="1" ht="21.75" customHeight="1">
      <c r="A276" s="29"/>
      <c r="B276" s="30"/>
      <c r="C276" s="217" t="s">
        <v>975</v>
      </c>
      <c r="D276" s="217" t="s">
        <v>284</v>
      </c>
      <c r="E276" s="218" t="s">
        <v>705</v>
      </c>
      <c r="F276" s="219" t="s">
        <v>706</v>
      </c>
      <c r="G276" s="220" t="s">
        <v>322</v>
      </c>
      <c r="H276" s="221">
        <v>60.293999999999997</v>
      </c>
      <c r="I276" s="222">
        <v>84</v>
      </c>
      <c r="J276" s="222">
        <f>ROUND(I276*H276,2)</f>
        <v>5064.6999999999998</v>
      </c>
      <c r="K276" s="223"/>
      <c r="L276" s="35"/>
      <c r="M276" s="224" t="s">
        <v>1</v>
      </c>
      <c r="N276" s="225" t="s">
        <v>38</v>
      </c>
      <c r="O276" s="226">
        <v>0.19600000000000001</v>
      </c>
      <c r="P276" s="226">
        <f>O276*H276</f>
        <v>11.817624</v>
      </c>
      <c r="Q276" s="226">
        <v>0</v>
      </c>
      <c r="R276" s="226">
        <f>Q276*H276</f>
        <v>0</v>
      </c>
      <c r="S276" s="226">
        <v>0</v>
      </c>
      <c r="T276" s="227">
        <f>S276*H276</f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228" t="s">
        <v>288</v>
      </c>
      <c r="AT276" s="228" t="s">
        <v>284</v>
      </c>
      <c r="AU276" s="228" t="s">
        <v>82</v>
      </c>
      <c r="AY276" s="14" t="s">
        <v>282</v>
      </c>
      <c r="BE276" s="229">
        <f>IF(N276="základní",J276,0)</f>
        <v>5064.6999999999998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14" t="s">
        <v>80</v>
      </c>
      <c r="BK276" s="229">
        <f>ROUND(I276*H276,2)</f>
        <v>5064.6999999999998</v>
      </c>
      <c r="BL276" s="14" t="s">
        <v>288</v>
      </c>
      <c r="BM276" s="228" t="s">
        <v>707</v>
      </c>
    </row>
    <row r="277" s="2" customFormat="1" ht="21.75" customHeight="1">
      <c r="A277" s="29"/>
      <c r="B277" s="30"/>
      <c r="C277" s="217" t="s">
        <v>976</v>
      </c>
      <c r="D277" s="217" t="s">
        <v>284</v>
      </c>
      <c r="E277" s="218" t="s">
        <v>709</v>
      </c>
      <c r="F277" s="219" t="s">
        <v>710</v>
      </c>
      <c r="G277" s="220" t="s">
        <v>322</v>
      </c>
      <c r="H277" s="221">
        <v>80.953999999999994</v>
      </c>
      <c r="I277" s="222">
        <v>129</v>
      </c>
      <c r="J277" s="222">
        <f>ROUND(I277*H277,2)</f>
        <v>10443.07</v>
      </c>
      <c r="K277" s="223"/>
      <c r="L277" s="35"/>
      <c r="M277" s="224" t="s">
        <v>1</v>
      </c>
      <c r="N277" s="225" t="s">
        <v>38</v>
      </c>
      <c r="O277" s="226">
        <v>0.30499999999999999</v>
      </c>
      <c r="P277" s="226">
        <f>O277*H277</f>
        <v>24.690969999999997</v>
      </c>
      <c r="Q277" s="226">
        <v>0</v>
      </c>
      <c r="R277" s="226">
        <f>Q277*H277</f>
        <v>0</v>
      </c>
      <c r="S277" s="226">
        <v>0</v>
      </c>
      <c r="T277" s="227">
        <f>S277*H277</f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228" t="s">
        <v>288</v>
      </c>
      <c r="AT277" s="228" t="s">
        <v>284</v>
      </c>
      <c r="AU277" s="228" t="s">
        <v>82</v>
      </c>
      <c r="AY277" s="14" t="s">
        <v>282</v>
      </c>
      <c r="BE277" s="229">
        <f>IF(N277="základní",J277,0)</f>
        <v>10443.07</v>
      </c>
      <c r="BF277" s="229">
        <f>IF(N277="snížená",J277,0)</f>
        <v>0</v>
      </c>
      <c r="BG277" s="229">
        <f>IF(N277="zákl. přenesená",J277,0)</f>
        <v>0</v>
      </c>
      <c r="BH277" s="229">
        <f>IF(N277="sníž. přenesená",J277,0)</f>
        <v>0</v>
      </c>
      <c r="BI277" s="229">
        <f>IF(N277="nulová",J277,0)</f>
        <v>0</v>
      </c>
      <c r="BJ277" s="14" t="s">
        <v>80</v>
      </c>
      <c r="BK277" s="229">
        <f>ROUND(I277*H277,2)</f>
        <v>10443.07</v>
      </c>
      <c r="BL277" s="14" t="s">
        <v>288</v>
      </c>
      <c r="BM277" s="228" t="s">
        <v>711</v>
      </c>
    </row>
    <row r="278" s="2" customFormat="1" ht="21.75" customHeight="1">
      <c r="A278" s="29"/>
      <c r="B278" s="30"/>
      <c r="C278" s="217" t="s">
        <v>977</v>
      </c>
      <c r="D278" s="217" t="s">
        <v>284</v>
      </c>
      <c r="E278" s="218" t="s">
        <v>713</v>
      </c>
      <c r="F278" s="219" t="s">
        <v>714</v>
      </c>
      <c r="G278" s="220" t="s">
        <v>287</v>
      </c>
      <c r="H278" s="221">
        <v>1813.2850000000001</v>
      </c>
      <c r="I278" s="222">
        <v>0.75</v>
      </c>
      <c r="J278" s="222">
        <f>ROUND(I278*H278,2)</f>
        <v>1359.96</v>
      </c>
      <c r="K278" s="223"/>
      <c r="L278" s="35"/>
      <c r="M278" s="224" t="s">
        <v>1</v>
      </c>
      <c r="N278" s="225" t="s">
        <v>38</v>
      </c>
      <c r="O278" s="226">
        <v>0.002</v>
      </c>
      <c r="P278" s="226">
        <f>O278*H278</f>
        <v>3.6265700000000001</v>
      </c>
      <c r="Q278" s="226">
        <v>0</v>
      </c>
      <c r="R278" s="226">
        <f>Q278*H278</f>
        <v>0</v>
      </c>
      <c r="S278" s="226">
        <v>0.02</v>
      </c>
      <c r="T278" s="227">
        <f>S278*H278</f>
        <v>36.265700000000002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228" t="s">
        <v>288</v>
      </c>
      <c r="AT278" s="228" t="s">
        <v>284</v>
      </c>
      <c r="AU278" s="228" t="s">
        <v>82</v>
      </c>
      <c r="AY278" s="14" t="s">
        <v>282</v>
      </c>
      <c r="BE278" s="229">
        <f>IF(N278="základní",J278,0)</f>
        <v>1359.96</v>
      </c>
      <c r="BF278" s="229">
        <f>IF(N278="snížená",J278,0)</f>
        <v>0</v>
      </c>
      <c r="BG278" s="229">
        <f>IF(N278="zákl. přenesená",J278,0)</f>
        <v>0</v>
      </c>
      <c r="BH278" s="229">
        <f>IF(N278="sníž. přenesená",J278,0)</f>
        <v>0</v>
      </c>
      <c r="BI278" s="229">
        <f>IF(N278="nulová",J278,0)</f>
        <v>0</v>
      </c>
      <c r="BJ278" s="14" t="s">
        <v>80</v>
      </c>
      <c r="BK278" s="229">
        <f>ROUND(I278*H278,2)</f>
        <v>1359.96</v>
      </c>
      <c r="BL278" s="14" t="s">
        <v>288</v>
      </c>
      <c r="BM278" s="228" t="s">
        <v>715</v>
      </c>
    </row>
    <row r="279" s="2" customFormat="1" ht="21.75" customHeight="1">
      <c r="A279" s="29"/>
      <c r="B279" s="30"/>
      <c r="C279" s="217" t="s">
        <v>978</v>
      </c>
      <c r="D279" s="217" t="s">
        <v>284</v>
      </c>
      <c r="E279" s="218" t="s">
        <v>863</v>
      </c>
      <c r="F279" s="219" t="s">
        <v>864</v>
      </c>
      <c r="G279" s="220" t="s">
        <v>322</v>
      </c>
      <c r="H279" s="221">
        <v>10</v>
      </c>
      <c r="I279" s="222">
        <v>57.299999999999997</v>
      </c>
      <c r="J279" s="222">
        <f>ROUND(I279*H279,2)</f>
        <v>573</v>
      </c>
      <c r="K279" s="223"/>
      <c r="L279" s="35"/>
      <c r="M279" s="224" t="s">
        <v>1</v>
      </c>
      <c r="N279" s="225" t="s">
        <v>38</v>
      </c>
      <c r="O279" s="226">
        <v>0.186</v>
      </c>
      <c r="P279" s="226">
        <f>O279*H279</f>
        <v>1.8599999999999999</v>
      </c>
      <c r="Q279" s="226">
        <v>0</v>
      </c>
      <c r="R279" s="226">
        <f>Q279*H279</f>
        <v>0</v>
      </c>
      <c r="S279" s="226">
        <v>0</v>
      </c>
      <c r="T279" s="227">
        <f>S279*H279</f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228" t="s">
        <v>288</v>
      </c>
      <c r="AT279" s="228" t="s">
        <v>284</v>
      </c>
      <c r="AU279" s="228" t="s">
        <v>82</v>
      </c>
      <c r="AY279" s="14" t="s">
        <v>282</v>
      </c>
      <c r="BE279" s="229">
        <f>IF(N279="základní",J279,0)</f>
        <v>573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14" t="s">
        <v>80</v>
      </c>
      <c r="BK279" s="229">
        <f>ROUND(I279*H279,2)</f>
        <v>573</v>
      </c>
      <c r="BL279" s="14" t="s">
        <v>288</v>
      </c>
      <c r="BM279" s="228" t="s">
        <v>865</v>
      </c>
    </row>
    <row r="280" s="2" customFormat="1" ht="33" customHeight="1">
      <c r="A280" s="29"/>
      <c r="B280" s="30"/>
      <c r="C280" s="217" t="s">
        <v>979</v>
      </c>
      <c r="D280" s="217" t="s">
        <v>284</v>
      </c>
      <c r="E280" s="218" t="s">
        <v>980</v>
      </c>
      <c r="F280" s="219" t="s">
        <v>981</v>
      </c>
      <c r="G280" s="220" t="s">
        <v>287</v>
      </c>
      <c r="H280" s="221">
        <v>2.5499999999999998</v>
      </c>
      <c r="I280" s="222">
        <v>103</v>
      </c>
      <c r="J280" s="222">
        <f>ROUND(I280*H280,2)</f>
        <v>262.64999999999998</v>
      </c>
      <c r="K280" s="223"/>
      <c r="L280" s="35"/>
      <c r="M280" s="224" t="s">
        <v>1</v>
      </c>
      <c r="N280" s="225" t="s">
        <v>38</v>
      </c>
      <c r="O280" s="226">
        <v>0.33300000000000002</v>
      </c>
      <c r="P280" s="226">
        <f>O280*H280</f>
        <v>0.84914999999999996</v>
      </c>
      <c r="Q280" s="226">
        <v>0</v>
      </c>
      <c r="R280" s="226">
        <f>Q280*H280</f>
        <v>0</v>
      </c>
      <c r="S280" s="226">
        <v>0</v>
      </c>
      <c r="T280" s="227">
        <f>S280*H280</f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228" t="s">
        <v>288</v>
      </c>
      <c r="AT280" s="228" t="s">
        <v>284</v>
      </c>
      <c r="AU280" s="228" t="s">
        <v>82</v>
      </c>
      <c r="AY280" s="14" t="s">
        <v>282</v>
      </c>
      <c r="BE280" s="229">
        <f>IF(N280="základní",J280,0)</f>
        <v>262.64999999999998</v>
      </c>
      <c r="BF280" s="229">
        <f>IF(N280="snížená",J280,0)</f>
        <v>0</v>
      </c>
      <c r="BG280" s="229">
        <f>IF(N280="zákl. přenesená",J280,0)</f>
        <v>0</v>
      </c>
      <c r="BH280" s="229">
        <f>IF(N280="sníž. přenesená",J280,0)</f>
        <v>0</v>
      </c>
      <c r="BI280" s="229">
        <f>IF(N280="nulová",J280,0)</f>
        <v>0</v>
      </c>
      <c r="BJ280" s="14" t="s">
        <v>80</v>
      </c>
      <c r="BK280" s="229">
        <f>ROUND(I280*H280,2)</f>
        <v>262.64999999999998</v>
      </c>
      <c r="BL280" s="14" t="s">
        <v>288</v>
      </c>
      <c r="BM280" s="228" t="s">
        <v>982</v>
      </c>
    </row>
    <row r="281" s="2" customFormat="1" ht="21.75" customHeight="1">
      <c r="A281" s="29"/>
      <c r="B281" s="30"/>
      <c r="C281" s="217" t="s">
        <v>983</v>
      </c>
      <c r="D281" s="217" t="s">
        <v>284</v>
      </c>
      <c r="E281" s="218" t="s">
        <v>869</v>
      </c>
      <c r="F281" s="219" t="s">
        <v>870</v>
      </c>
      <c r="G281" s="220" t="s">
        <v>322</v>
      </c>
      <c r="H281" s="221">
        <v>3</v>
      </c>
      <c r="I281" s="222">
        <v>1000</v>
      </c>
      <c r="J281" s="222">
        <f>ROUND(I281*H281,2)</f>
        <v>3000</v>
      </c>
      <c r="K281" s="223"/>
      <c r="L281" s="35"/>
      <c r="M281" s="224" t="s">
        <v>1</v>
      </c>
      <c r="N281" s="225" t="s">
        <v>38</v>
      </c>
      <c r="O281" s="226">
        <v>0</v>
      </c>
      <c r="P281" s="226">
        <f>O281*H281</f>
        <v>0</v>
      </c>
      <c r="Q281" s="226">
        <v>0</v>
      </c>
      <c r="R281" s="226">
        <f>Q281*H281</f>
        <v>0</v>
      </c>
      <c r="S281" s="226">
        <v>0</v>
      </c>
      <c r="T281" s="227">
        <f>S281*H281</f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228" t="s">
        <v>288</v>
      </c>
      <c r="AT281" s="228" t="s">
        <v>284</v>
      </c>
      <c r="AU281" s="228" t="s">
        <v>82</v>
      </c>
      <c r="AY281" s="14" t="s">
        <v>282</v>
      </c>
      <c r="BE281" s="229">
        <f>IF(N281="základní",J281,0)</f>
        <v>3000</v>
      </c>
      <c r="BF281" s="229">
        <f>IF(N281="snížená",J281,0)</f>
        <v>0</v>
      </c>
      <c r="BG281" s="229">
        <f>IF(N281="zákl. přenesená",J281,0)</f>
        <v>0</v>
      </c>
      <c r="BH281" s="229">
        <f>IF(N281="sníž. přenesená",J281,0)</f>
        <v>0</v>
      </c>
      <c r="BI281" s="229">
        <f>IF(N281="nulová",J281,0)</f>
        <v>0</v>
      </c>
      <c r="BJ281" s="14" t="s">
        <v>80</v>
      </c>
      <c r="BK281" s="229">
        <f>ROUND(I281*H281,2)</f>
        <v>3000</v>
      </c>
      <c r="BL281" s="14" t="s">
        <v>288</v>
      </c>
      <c r="BM281" s="228" t="s">
        <v>871</v>
      </c>
    </row>
    <row r="282" s="2" customFormat="1" ht="21.75" customHeight="1">
      <c r="A282" s="29"/>
      <c r="B282" s="30"/>
      <c r="C282" s="217" t="s">
        <v>984</v>
      </c>
      <c r="D282" s="217" t="s">
        <v>284</v>
      </c>
      <c r="E282" s="218" t="s">
        <v>872</v>
      </c>
      <c r="F282" s="219" t="s">
        <v>873</v>
      </c>
      <c r="G282" s="220" t="s">
        <v>322</v>
      </c>
      <c r="H282" s="221">
        <v>3</v>
      </c>
      <c r="I282" s="222">
        <v>600</v>
      </c>
      <c r="J282" s="222">
        <f>ROUND(I282*H282,2)</f>
        <v>1800</v>
      </c>
      <c r="K282" s="223"/>
      <c r="L282" s="35"/>
      <c r="M282" s="224" t="s">
        <v>1</v>
      </c>
      <c r="N282" s="225" t="s">
        <v>38</v>
      </c>
      <c r="O282" s="226">
        <v>0</v>
      </c>
      <c r="P282" s="226">
        <f>O282*H282</f>
        <v>0</v>
      </c>
      <c r="Q282" s="226">
        <v>0</v>
      </c>
      <c r="R282" s="226">
        <f>Q282*H282</f>
        <v>0</v>
      </c>
      <c r="S282" s="226">
        <v>0</v>
      </c>
      <c r="T282" s="227">
        <f>S282*H282</f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228" t="s">
        <v>288</v>
      </c>
      <c r="AT282" s="228" t="s">
        <v>284</v>
      </c>
      <c r="AU282" s="228" t="s">
        <v>82</v>
      </c>
      <c r="AY282" s="14" t="s">
        <v>282</v>
      </c>
      <c r="BE282" s="229">
        <f>IF(N282="základní",J282,0)</f>
        <v>1800</v>
      </c>
      <c r="BF282" s="229">
        <f>IF(N282="snížená",J282,0)</f>
        <v>0</v>
      </c>
      <c r="BG282" s="229">
        <f>IF(N282="zákl. přenesená",J282,0)</f>
        <v>0</v>
      </c>
      <c r="BH282" s="229">
        <f>IF(N282="sníž. přenesená",J282,0)</f>
        <v>0</v>
      </c>
      <c r="BI282" s="229">
        <f>IF(N282="nulová",J282,0)</f>
        <v>0</v>
      </c>
      <c r="BJ282" s="14" t="s">
        <v>80</v>
      </c>
      <c r="BK282" s="229">
        <f>ROUND(I282*H282,2)</f>
        <v>1800</v>
      </c>
      <c r="BL282" s="14" t="s">
        <v>288</v>
      </c>
      <c r="BM282" s="228" t="s">
        <v>985</v>
      </c>
    </row>
    <row r="283" s="12" customFormat="1" ht="22.8" customHeight="1">
      <c r="A283" s="12"/>
      <c r="B283" s="202"/>
      <c r="C283" s="203"/>
      <c r="D283" s="204" t="s">
        <v>72</v>
      </c>
      <c r="E283" s="215" t="s">
        <v>721</v>
      </c>
      <c r="F283" s="215" t="s">
        <v>722</v>
      </c>
      <c r="G283" s="203"/>
      <c r="H283" s="203"/>
      <c r="I283" s="203"/>
      <c r="J283" s="216">
        <f>BK283</f>
        <v>396430.87</v>
      </c>
      <c r="K283" s="203"/>
      <c r="L283" s="207"/>
      <c r="M283" s="208"/>
      <c r="N283" s="209"/>
      <c r="O283" s="209"/>
      <c r="P283" s="210">
        <f>SUM(P284:P292)</f>
        <v>159.50808999999998</v>
      </c>
      <c r="Q283" s="209"/>
      <c r="R283" s="210">
        <f>SUM(R284:R292)</f>
        <v>0</v>
      </c>
      <c r="S283" s="209"/>
      <c r="T283" s="211">
        <f>SUM(T284:T292)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212" t="s">
        <v>80</v>
      </c>
      <c r="AT283" s="213" t="s">
        <v>72</v>
      </c>
      <c r="AU283" s="213" t="s">
        <v>80</v>
      </c>
      <c r="AY283" s="212" t="s">
        <v>282</v>
      </c>
      <c r="BK283" s="214">
        <f>SUM(BK284:BK292)</f>
        <v>396430.87</v>
      </c>
    </row>
    <row r="284" s="2" customFormat="1" ht="21.75" customHeight="1">
      <c r="A284" s="29"/>
      <c r="B284" s="30"/>
      <c r="C284" s="217" t="s">
        <v>986</v>
      </c>
      <c r="D284" s="217" t="s">
        <v>284</v>
      </c>
      <c r="E284" s="218" t="s">
        <v>724</v>
      </c>
      <c r="F284" s="219" t="s">
        <v>725</v>
      </c>
      <c r="G284" s="220" t="s">
        <v>429</v>
      </c>
      <c r="H284" s="221">
        <v>1506.5889999999999</v>
      </c>
      <c r="I284" s="222">
        <v>42.700000000000003</v>
      </c>
      <c r="J284" s="222">
        <f>ROUND(I284*H284,2)</f>
        <v>64331.349999999999</v>
      </c>
      <c r="K284" s="223"/>
      <c r="L284" s="35"/>
      <c r="M284" s="224" t="s">
        <v>1</v>
      </c>
      <c r="N284" s="225" t="s">
        <v>38</v>
      </c>
      <c r="O284" s="226">
        <v>0.029999999999999999</v>
      </c>
      <c r="P284" s="226">
        <f>O284*H284</f>
        <v>45.197669999999995</v>
      </c>
      <c r="Q284" s="226">
        <v>0</v>
      </c>
      <c r="R284" s="226">
        <f>Q284*H284</f>
        <v>0</v>
      </c>
      <c r="S284" s="226">
        <v>0</v>
      </c>
      <c r="T284" s="227">
        <f>S284*H284</f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228" t="s">
        <v>288</v>
      </c>
      <c r="AT284" s="228" t="s">
        <v>284</v>
      </c>
      <c r="AU284" s="228" t="s">
        <v>82</v>
      </c>
      <c r="AY284" s="14" t="s">
        <v>282</v>
      </c>
      <c r="BE284" s="229">
        <f>IF(N284="základní",J284,0)</f>
        <v>64331.349999999999</v>
      </c>
      <c r="BF284" s="229">
        <f>IF(N284="snížená",J284,0)</f>
        <v>0</v>
      </c>
      <c r="BG284" s="229">
        <f>IF(N284="zákl. přenesená",J284,0)</f>
        <v>0</v>
      </c>
      <c r="BH284" s="229">
        <f>IF(N284="sníž. přenesená",J284,0)</f>
        <v>0</v>
      </c>
      <c r="BI284" s="229">
        <f>IF(N284="nulová",J284,0)</f>
        <v>0</v>
      </c>
      <c r="BJ284" s="14" t="s">
        <v>80</v>
      </c>
      <c r="BK284" s="229">
        <f>ROUND(I284*H284,2)</f>
        <v>64331.349999999999</v>
      </c>
      <c r="BL284" s="14" t="s">
        <v>288</v>
      </c>
      <c r="BM284" s="228" t="s">
        <v>726</v>
      </c>
    </row>
    <row r="285" s="2" customFormat="1" ht="21.75" customHeight="1">
      <c r="A285" s="29"/>
      <c r="B285" s="30"/>
      <c r="C285" s="217" t="s">
        <v>987</v>
      </c>
      <c r="D285" s="217" t="s">
        <v>284</v>
      </c>
      <c r="E285" s="218" t="s">
        <v>728</v>
      </c>
      <c r="F285" s="219" t="s">
        <v>729</v>
      </c>
      <c r="G285" s="220" t="s">
        <v>429</v>
      </c>
      <c r="H285" s="221">
        <v>11378.909</v>
      </c>
      <c r="I285" s="222">
        <v>9.6300000000000008</v>
      </c>
      <c r="J285" s="222">
        <f>ROUND(I285*H285,2)</f>
        <v>109578.89</v>
      </c>
      <c r="K285" s="223"/>
      <c r="L285" s="35"/>
      <c r="M285" s="224" t="s">
        <v>1</v>
      </c>
      <c r="N285" s="225" t="s">
        <v>38</v>
      </c>
      <c r="O285" s="226">
        <v>0.002</v>
      </c>
      <c r="P285" s="226">
        <f>O285*H285</f>
        <v>22.757818</v>
      </c>
      <c r="Q285" s="226">
        <v>0</v>
      </c>
      <c r="R285" s="226">
        <f>Q285*H285</f>
        <v>0</v>
      </c>
      <c r="S285" s="226">
        <v>0</v>
      </c>
      <c r="T285" s="227">
        <f>S285*H285</f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228" t="s">
        <v>288</v>
      </c>
      <c r="AT285" s="228" t="s">
        <v>284</v>
      </c>
      <c r="AU285" s="228" t="s">
        <v>82</v>
      </c>
      <c r="AY285" s="14" t="s">
        <v>282</v>
      </c>
      <c r="BE285" s="229">
        <f>IF(N285="základní",J285,0)</f>
        <v>109578.89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14" t="s">
        <v>80</v>
      </c>
      <c r="BK285" s="229">
        <f>ROUND(I285*H285,2)</f>
        <v>109578.89</v>
      </c>
      <c r="BL285" s="14" t="s">
        <v>288</v>
      </c>
      <c r="BM285" s="228" t="s">
        <v>730</v>
      </c>
    </row>
    <row r="286" s="2" customFormat="1" ht="21.75" customHeight="1">
      <c r="A286" s="29"/>
      <c r="B286" s="30"/>
      <c r="C286" s="217" t="s">
        <v>988</v>
      </c>
      <c r="D286" s="217" t="s">
        <v>284</v>
      </c>
      <c r="E286" s="218" t="s">
        <v>732</v>
      </c>
      <c r="F286" s="219" t="s">
        <v>733</v>
      </c>
      <c r="G286" s="220" t="s">
        <v>429</v>
      </c>
      <c r="H286" s="221">
        <v>119.658</v>
      </c>
      <c r="I286" s="222">
        <v>48</v>
      </c>
      <c r="J286" s="222">
        <f>ROUND(I286*H286,2)</f>
        <v>5743.5799999999999</v>
      </c>
      <c r="K286" s="223"/>
      <c r="L286" s="35"/>
      <c r="M286" s="224" t="s">
        <v>1</v>
      </c>
      <c r="N286" s="225" t="s">
        <v>38</v>
      </c>
      <c r="O286" s="226">
        <v>0.032000000000000001</v>
      </c>
      <c r="P286" s="226">
        <f>O286*H286</f>
        <v>3.829056</v>
      </c>
      <c r="Q286" s="226">
        <v>0</v>
      </c>
      <c r="R286" s="226">
        <f>Q286*H286</f>
        <v>0</v>
      </c>
      <c r="S286" s="226">
        <v>0</v>
      </c>
      <c r="T286" s="227">
        <f>S286*H286</f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228" t="s">
        <v>288</v>
      </c>
      <c r="AT286" s="228" t="s">
        <v>284</v>
      </c>
      <c r="AU286" s="228" t="s">
        <v>82</v>
      </c>
      <c r="AY286" s="14" t="s">
        <v>282</v>
      </c>
      <c r="BE286" s="229">
        <f>IF(N286="základní",J286,0)</f>
        <v>5743.5799999999999</v>
      </c>
      <c r="BF286" s="229">
        <f>IF(N286="snížená",J286,0)</f>
        <v>0</v>
      </c>
      <c r="BG286" s="229">
        <f>IF(N286="zákl. přenesená",J286,0)</f>
        <v>0</v>
      </c>
      <c r="BH286" s="229">
        <f>IF(N286="sníž. přenesená",J286,0)</f>
        <v>0</v>
      </c>
      <c r="BI286" s="229">
        <f>IF(N286="nulová",J286,0)</f>
        <v>0</v>
      </c>
      <c r="BJ286" s="14" t="s">
        <v>80</v>
      </c>
      <c r="BK286" s="229">
        <f>ROUND(I286*H286,2)</f>
        <v>5743.5799999999999</v>
      </c>
      <c r="BL286" s="14" t="s">
        <v>288</v>
      </c>
      <c r="BM286" s="228" t="s">
        <v>734</v>
      </c>
    </row>
    <row r="287" s="2" customFormat="1" ht="21.75" customHeight="1">
      <c r="A287" s="29"/>
      <c r="B287" s="30"/>
      <c r="C287" s="217" t="s">
        <v>989</v>
      </c>
      <c r="D287" s="217" t="s">
        <v>284</v>
      </c>
      <c r="E287" s="218" t="s">
        <v>736</v>
      </c>
      <c r="F287" s="219" t="s">
        <v>737</v>
      </c>
      <c r="G287" s="220" t="s">
        <v>429</v>
      </c>
      <c r="H287" s="221">
        <v>1196.5799999999999</v>
      </c>
      <c r="I287" s="222">
        <v>12.300000000000001</v>
      </c>
      <c r="J287" s="222">
        <f>ROUND(I287*H287,2)</f>
        <v>14717.93</v>
      </c>
      <c r="K287" s="223"/>
      <c r="L287" s="35"/>
      <c r="M287" s="224" t="s">
        <v>1</v>
      </c>
      <c r="N287" s="225" t="s">
        <v>38</v>
      </c>
      <c r="O287" s="226">
        <v>0.0030000000000000001</v>
      </c>
      <c r="P287" s="226">
        <f>O287*H287</f>
        <v>3.5897399999999999</v>
      </c>
      <c r="Q287" s="226">
        <v>0</v>
      </c>
      <c r="R287" s="226">
        <f>Q287*H287</f>
        <v>0</v>
      </c>
      <c r="S287" s="226">
        <v>0</v>
      </c>
      <c r="T287" s="227">
        <f>S287*H287</f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228" t="s">
        <v>288</v>
      </c>
      <c r="AT287" s="228" t="s">
        <v>284</v>
      </c>
      <c r="AU287" s="228" t="s">
        <v>82</v>
      </c>
      <c r="AY287" s="14" t="s">
        <v>282</v>
      </c>
      <c r="BE287" s="229">
        <f>IF(N287="základní",J287,0)</f>
        <v>14717.93</v>
      </c>
      <c r="BF287" s="229">
        <f>IF(N287="snížená",J287,0)</f>
        <v>0</v>
      </c>
      <c r="BG287" s="229">
        <f>IF(N287="zákl. přenesená",J287,0)</f>
        <v>0</v>
      </c>
      <c r="BH287" s="229">
        <f>IF(N287="sníž. přenesená",J287,0)</f>
        <v>0</v>
      </c>
      <c r="BI287" s="229">
        <f>IF(N287="nulová",J287,0)</f>
        <v>0</v>
      </c>
      <c r="BJ287" s="14" t="s">
        <v>80</v>
      </c>
      <c r="BK287" s="229">
        <f>ROUND(I287*H287,2)</f>
        <v>14717.93</v>
      </c>
      <c r="BL287" s="14" t="s">
        <v>288</v>
      </c>
      <c r="BM287" s="228" t="s">
        <v>738</v>
      </c>
    </row>
    <row r="288" s="2" customFormat="1" ht="21.75" customHeight="1">
      <c r="A288" s="29"/>
      <c r="B288" s="30"/>
      <c r="C288" s="217" t="s">
        <v>990</v>
      </c>
      <c r="D288" s="217" t="s">
        <v>284</v>
      </c>
      <c r="E288" s="218" t="s">
        <v>740</v>
      </c>
      <c r="F288" s="219" t="s">
        <v>741</v>
      </c>
      <c r="G288" s="220" t="s">
        <v>429</v>
      </c>
      <c r="H288" s="221">
        <v>510.26600000000002</v>
      </c>
      <c r="I288" s="222">
        <v>165</v>
      </c>
      <c r="J288" s="222">
        <f>ROUND(I288*H288,2)</f>
        <v>84193.889999999999</v>
      </c>
      <c r="K288" s="223"/>
      <c r="L288" s="35"/>
      <c r="M288" s="224" t="s">
        <v>1</v>
      </c>
      <c r="N288" s="225" t="s">
        <v>38</v>
      </c>
      <c r="O288" s="226">
        <v>0.159</v>
      </c>
      <c r="P288" s="226">
        <f>O288*H288</f>
        <v>81.132294000000002</v>
      </c>
      <c r="Q288" s="226">
        <v>0</v>
      </c>
      <c r="R288" s="226">
        <f>Q288*H288</f>
        <v>0</v>
      </c>
      <c r="S288" s="226">
        <v>0</v>
      </c>
      <c r="T288" s="227">
        <f>S288*H288</f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228" t="s">
        <v>288</v>
      </c>
      <c r="AT288" s="228" t="s">
        <v>284</v>
      </c>
      <c r="AU288" s="228" t="s">
        <v>82</v>
      </c>
      <c r="AY288" s="14" t="s">
        <v>282</v>
      </c>
      <c r="BE288" s="229">
        <f>IF(N288="základní",J288,0)</f>
        <v>84193.889999999999</v>
      </c>
      <c r="BF288" s="229">
        <f>IF(N288="snížená",J288,0)</f>
        <v>0</v>
      </c>
      <c r="BG288" s="229">
        <f>IF(N288="zákl. přenesená",J288,0)</f>
        <v>0</v>
      </c>
      <c r="BH288" s="229">
        <f>IF(N288="sníž. přenesená",J288,0)</f>
        <v>0</v>
      </c>
      <c r="BI288" s="229">
        <f>IF(N288="nulová",J288,0)</f>
        <v>0</v>
      </c>
      <c r="BJ288" s="14" t="s">
        <v>80</v>
      </c>
      <c r="BK288" s="229">
        <f>ROUND(I288*H288,2)</f>
        <v>84193.889999999999</v>
      </c>
      <c r="BL288" s="14" t="s">
        <v>288</v>
      </c>
      <c r="BM288" s="228" t="s">
        <v>742</v>
      </c>
    </row>
    <row r="289" s="2" customFormat="1" ht="16.5" customHeight="1">
      <c r="A289" s="29"/>
      <c r="B289" s="30"/>
      <c r="C289" s="217" t="s">
        <v>991</v>
      </c>
      <c r="D289" s="217" t="s">
        <v>284</v>
      </c>
      <c r="E289" s="218" t="s">
        <v>744</v>
      </c>
      <c r="F289" s="219" t="s">
        <v>745</v>
      </c>
      <c r="G289" s="220" t="s">
        <v>429</v>
      </c>
      <c r="H289" s="221">
        <v>500.25200000000001</v>
      </c>
      <c r="I289" s="222">
        <v>11.1</v>
      </c>
      <c r="J289" s="222">
        <f>ROUND(I289*H289,2)</f>
        <v>5552.8000000000002</v>
      </c>
      <c r="K289" s="223"/>
      <c r="L289" s="35"/>
      <c r="M289" s="224" t="s">
        <v>1</v>
      </c>
      <c r="N289" s="225" t="s">
        <v>38</v>
      </c>
      <c r="O289" s="226">
        <v>0.0060000000000000001</v>
      </c>
      <c r="P289" s="226">
        <f>O289*H289</f>
        <v>3.001512</v>
      </c>
      <c r="Q289" s="226">
        <v>0</v>
      </c>
      <c r="R289" s="226">
        <f>Q289*H289</f>
        <v>0</v>
      </c>
      <c r="S289" s="226">
        <v>0</v>
      </c>
      <c r="T289" s="227">
        <f>S289*H289</f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228" t="s">
        <v>288</v>
      </c>
      <c r="AT289" s="228" t="s">
        <v>284</v>
      </c>
      <c r="AU289" s="228" t="s">
        <v>82</v>
      </c>
      <c r="AY289" s="14" t="s">
        <v>282</v>
      </c>
      <c r="BE289" s="229">
        <f>IF(N289="základní",J289,0)</f>
        <v>5552.8000000000002</v>
      </c>
      <c r="BF289" s="229">
        <f>IF(N289="snížená",J289,0)</f>
        <v>0</v>
      </c>
      <c r="BG289" s="229">
        <f>IF(N289="zákl. přenesená",J289,0)</f>
        <v>0</v>
      </c>
      <c r="BH289" s="229">
        <f>IF(N289="sníž. přenesená",J289,0)</f>
        <v>0</v>
      </c>
      <c r="BI289" s="229">
        <f>IF(N289="nulová",J289,0)</f>
        <v>0</v>
      </c>
      <c r="BJ289" s="14" t="s">
        <v>80</v>
      </c>
      <c r="BK289" s="229">
        <f>ROUND(I289*H289,2)</f>
        <v>5552.8000000000002</v>
      </c>
      <c r="BL289" s="14" t="s">
        <v>288</v>
      </c>
      <c r="BM289" s="228" t="s">
        <v>992</v>
      </c>
    </row>
    <row r="290" s="2" customFormat="1" ht="33" customHeight="1">
      <c r="A290" s="29"/>
      <c r="B290" s="30"/>
      <c r="C290" s="217" t="s">
        <v>993</v>
      </c>
      <c r="D290" s="217" t="s">
        <v>284</v>
      </c>
      <c r="E290" s="218" t="s">
        <v>884</v>
      </c>
      <c r="F290" s="219" t="s">
        <v>885</v>
      </c>
      <c r="G290" s="220" t="s">
        <v>429</v>
      </c>
      <c r="H290" s="221">
        <v>1.2</v>
      </c>
      <c r="I290" s="222">
        <v>162</v>
      </c>
      <c r="J290" s="222">
        <f>ROUND(I290*H290,2)</f>
        <v>194.40000000000001</v>
      </c>
      <c r="K290" s="223"/>
      <c r="L290" s="35"/>
      <c r="M290" s="224" t="s">
        <v>1</v>
      </c>
      <c r="N290" s="225" t="s">
        <v>38</v>
      </c>
      <c r="O290" s="226">
        <v>0</v>
      </c>
      <c r="P290" s="226">
        <f>O290*H290</f>
        <v>0</v>
      </c>
      <c r="Q290" s="226">
        <v>0</v>
      </c>
      <c r="R290" s="226">
        <f>Q290*H290</f>
        <v>0</v>
      </c>
      <c r="S290" s="226">
        <v>0</v>
      </c>
      <c r="T290" s="227">
        <f>S290*H290</f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228" t="s">
        <v>288</v>
      </c>
      <c r="AT290" s="228" t="s">
        <v>284</v>
      </c>
      <c r="AU290" s="228" t="s">
        <v>82</v>
      </c>
      <c r="AY290" s="14" t="s">
        <v>282</v>
      </c>
      <c r="BE290" s="229">
        <f>IF(N290="základní",J290,0)</f>
        <v>194.40000000000001</v>
      </c>
      <c r="BF290" s="229">
        <f>IF(N290="snížená",J290,0)</f>
        <v>0</v>
      </c>
      <c r="BG290" s="229">
        <f>IF(N290="zákl. přenesená",J290,0)</f>
        <v>0</v>
      </c>
      <c r="BH290" s="229">
        <f>IF(N290="sníž. přenesená",J290,0)</f>
        <v>0</v>
      </c>
      <c r="BI290" s="229">
        <f>IF(N290="nulová",J290,0)</f>
        <v>0</v>
      </c>
      <c r="BJ290" s="14" t="s">
        <v>80</v>
      </c>
      <c r="BK290" s="229">
        <f>ROUND(I290*H290,2)</f>
        <v>194.40000000000001</v>
      </c>
      <c r="BL290" s="14" t="s">
        <v>288</v>
      </c>
      <c r="BM290" s="228" t="s">
        <v>886</v>
      </c>
    </row>
    <row r="291" s="2" customFormat="1" ht="44.25" customHeight="1">
      <c r="A291" s="29"/>
      <c r="B291" s="30"/>
      <c r="C291" s="217" t="s">
        <v>994</v>
      </c>
      <c r="D291" s="217" t="s">
        <v>284</v>
      </c>
      <c r="E291" s="218" t="s">
        <v>748</v>
      </c>
      <c r="F291" s="219" t="s">
        <v>749</v>
      </c>
      <c r="G291" s="220" t="s">
        <v>429</v>
      </c>
      <c r="H291" s="221">
        <v>326.12799999999999</v>
      </c>
      <c r="I291" s="222">
        <v>253</v>
      </c>
      <c r="J291" s="222">
        <f>ROUND(I291*H291,2)</f>
        <v>82510.380000000005</v>
      </c>
      <c r="K291" s="223"/>
      <c r="L291" s="35"/>
      <c r="M291" s="224" t="s">
        <v>1</v>
      </c>
      <c r="N291" s="225" t="s">
        <v>38</v>
      </c>
      <c r="O291" s="226">
        <v>0</v>
      </c>
      <c r="P291" s="226">
        <f>O291*H291</f>
        <v>0</v>
      </c>
      <c r="Q291" s="226">
        <v>0</v>
      </c>
      <c r="R291" s="226">
        <f>Q291*H291</f>
        <v>0</v>
      </c>
      <c r="S291" s="226">
        <v>0</v>
      </c>
      <c r="T291" s="227">
        <f>S291*H291</f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228" t="s">
        <v>288</v>
      </c>
      <c r="AT291" s="228" t="s">
        <v>284</v>
      </c>
      <c r="AU291" s="228" t="s">
        <v>82</v>
      </c>
      <c r="AY291" s="14" t="s">
        <v>282</v>
      </c>
      <c r="BE291" s="229">
        <f>IF(N291="základní",J291,0)</f>
        <v>82510.380000000005</v>
      </c>
      <c r="BF291" s="229">
        <f>IF(N291="snížená",J291,0)</f>
        <v>0</v>
      </c>
      <c r="BG291" s="229">
        <f>IF(N291="zákl. přenesená",J291,0)</f>
        <v>0</v>
      </c>
      <c r="BH291" s="229">
        <f>IF(N291="sníž. přenesená",J291,0)</f>
        <v>0</v>
      </c>
      <c r="BI291" s="229">
        <f>IF(N291="nulová",J291,0)</f>
        <v>0</v>
      </c>
      <c r="BJ291" s="14" t="s">
        <v>80</v>
      </c>
      <c r="BK291" s="229">
        <f>ROUND(I291*H291,2)</f>
        <v>82510.380000000005</v>
      </c>
      <c r="BL291" s="14" t="s">
        <v>288</v>
      </c>
      <c r="BM291" s="228" t="s">
        <v>750</v>
      </c>
    </row>
    <row r="292" s="2" customFormat="1" ht="44.25" customHeight="1">
      <c r="A292" s="29"/>
      <c r="B292" s="30"/>
      <c r="C292" s="217" t="s">
        <v>995</v>
      </c>
      <c r="D292" s="217" t="s">
        <v>284</v>
      </c>
      <c r="E292" s="218" t="s">
        <v>752</v>
      </c>
      <c r="F292" s="219" t="s">
        <v>753</v>
      </c>
      <c r="G292" s="220" t="s">
        <v>429</v>
      </c>
      <c r="H292" s="221">
        <v>58.628999999999998</v>
      </c>
      <c r="I292" s="222">
        <v>505</v>
      </c>
      <c r="J292" s="222">
        <f>ROUND(I292*H292,2)</f>
        <v>29607.650000000001</v>
      </c>
      <c r="K292" s="223"/>
      <c r="L292" s="35"/>
      <c r="M292" s="224" t="s">
        <v>1</v>
      </c>
      <c r="N292" s="225" t="s">
        <v>38</v>
      </c>
      <c r="O292" s="226">
        <v>0</v>
      </c>
      <c r="P292" s="226">
        <f>O292*H292</f>
        <v>0</v>
      </c>
      <c r="Q292" s="226">
        <v>0</v>
      </c>
      <c r="R292" s="226">
        <f>Q292*H292</f>
        <v>0</v>
      </c>
      <c r="S292" s="226">
        <v>0</v>
      </c>
      <c r="T292" s="227">
        <f>S292*H292</f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228" t="s">
        <v>288</v>
      </c>
      <c r="AT292" s="228" t="s">
        <v>284</v>
      </c>
      <c r="AU292" s="228" t="s">
        <v>82</v>
      </c>
      <c r="AY292" s="14" t="s">
        <v>282</v>
      </c>
      <c r="BE292" s="229">
        <f>IF(N292="základní",J292,0)</f>
        <v>29607.650000000001</v>
      </c>
      <c r="BF292" s="229">
        <f>IF(N292="snížená",J292,0)</f>
        <v>0</v>
      </c>
      <c r="BG292" s="229">
        <f>IF(N292="zákl. přenesená",J292,0)</f>
        <v>0</v>
      </c>
      <c r="BH292" s="229">
        <f>IF(N292="sníž. přenesená",J292,0)</f>
        <v>0</v>
      </c>
      <c r="BI292" s="229">
        <f>IF(N292="nulová",J292,0)</f>
        <v>0</v>
      </c>
      <c r="BJ292" s="14" t="s">
        <v>80</v>
      </c>
      <c r="BK292" s="229">
        <f>ROUND(I292*H292,2)</f>
        <v>29607.650000000001</v>
      </c>
      <c r="BL292" s="14" t="s">
        <v>288</v>
      </c>
      <c r="BM292" s="228" t="s">
        <v>754</v>
      </c>
    </row>
    <row r="293" s="12" customFormat="1" ht="22.8" customHeight="1">
      <c r="A293" s="12"/>
      <c r="B293" s="202"/>
      <c r="C293" s="203"/>
      <c r="D293" s="204" t="s">
        <v>72</v>
      </c>
      <c r="E293" s="215" t="s">
        <v>755</v>
      </c>
      <c r="F293" s="215" t="s">
        <v>756</v>
      </c>
      <c r="G293" s="203"/>
      <c r="H293" s="203"/>
      <c r="I293" s="203"/>
      <c r="J293" s="216">
        <f>BK293</f>
        <v>1116081.76</v>
      </c>
      <c r="K293" s="203"/>
      <c r="L293" s="207"/>
      <c r="M293" s="208"/>
      <c r="N293" s="209"/>
      <c r="O293" s="209"/>
      <c r="P293" s="210">
        <f>P294</f>
        <v>1729.63456</v>
      </c>
      <c r="Q293" s="209"/>
      <c r="R293" s="210">
        <f>R294</f>
        <v>0</v>
      </c>
      <c r="S293" s="209"/>
      <c r="T293" s="211">
        <f>T294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2" t="s">
        <v>80</v>
      </c>
      <c r="AT293" s="213" t="s">
        <v>72</v>
      </c>
      <c r="AU293" s="213" t="s">
        <v>80</v>
      </c>
      <c r="AY293" s="212" t="s">
        <v>282</v>
      </c>
      <c r="BK293" s="214">
        <f>BK294</f>
        <v>1116081.76</v>
      </c>
    </row>
    <row r="294" s="2" customFormat="1" ht="21.75" customHeight="1">
      <c r="A294" s="29"/>
      <c r="B294" s="30"/>
      <c r="C294" s="217" t="s">
        <v>996</v>
      </c>
      <c r="D294" s="217" t="s">
        <v>284</v>
      </c>
      <c r="E294" s="218" t="s">
        <v>758</v>
      </c>
      <c r="F294" s="219" t="s">
        <v>759</v>
      </c>
      <c r="G294" s="220" t="s">
        <v>429</v>
      </c>
      <c r="H294" s="221">
        <v>1168.672</v>
      </c>
      <c r="I294" s="222">
        <v>955</v>
      </c>
      <c r="J294" s="222">
        <f>ROUND(I294*H294,2)</f>
        <v>1116081.76</v>
      </c>
      <c r="K294" s="223"/>
      <c r="L294" s="35"/>
      <c r="M294" s="224" t="s">
        <v>1</v>
      </c>
      <c r="N294" s="225" t="s">
        <v>38</v>
      </c>
      <c r="O294" s="226">
        <v>1.48</v>
      </c>
      <c r="P294" s="226">
        <f>O294*H294</f>
        <v>1729.63456</v>
      </c>
      <c r="Q294" s="226">
        <v>0</v>
      </c>
      <c r="R294" s="226">
        <f>Q294*H294</f>
        <v>0</v>
      </c>
      <c r="S294" s="226">
        <v>0</v>
      </c>
      <c r="T294" s="227">
        <f>S294*H294</f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228" t="s">
        <v>288</v>
      </c>
      <c r="AT294" s="228" t="s">
        <v>284</v>
      </c>
      <c r="AU294" s="228" t="s">
        <v>82</v>
      </c>
      <c r="AY294" s="14" t="s">
        <v>282</v>
      </c>
      <c r="BE294" s="229">
        <f>IF(N294="základní",J294,0)</f>
        <v>1116081.76</v>
      </c>
      <c r="BF294" s="229">
        <f>IF(N294="snížená",J294,0)</f>
        <v>0</v>
      </c>
      <c r="BG294" s="229">
        <f>IF(N294="zákl. přenesená",J294,0)</f>
        <v>0</v>
      </c>
      <c r="BH294" s="229">
        <f>IF(N294="sníž. přenesená",J294,0)</f>
        <v>0</v>
      </c>
      <c r="BI294" s="229">
        <f>IF(N294="nulová",J294,0)</f>
        <v>0</v>
      </c>
      <c r="BJ294" s="14" t="s">
        <v>80</v>
      </c>
      <c r="BK294" s="229">
        <f>ROUND(I294*H294,2)</f>
        <v>1116081.76</v>
      </c>
      <c r="BL294" s="14" t="s">
        <v>288</v>
      </c>
      <c r="BM294" s="228" t="s">
        <v>997</v>
      </c>
    </row>
    <row r="295" s="12" customFormat="1" ht="25.92" customHeight="1">
      <c r="A295" s="12"/>
      <c r="B295" s="202"/>
      <c r="C295" s="203"/>
      <c r="D295" s="204" t="s">
        <v>72</v>
      </c>
      <c r="E295" s="205" t="s">
        <v>378</v>
      </c>
      <c r="F295" s="205" t="s">
        <v>761</v>
      </c>
      <c r="G295" s="203"/>
      <c r="H295" s="203"/>
      <c r="I295" s="203"/>
      <c r="J295" s="206">
        <f>BK295</f>
        <v>53414.199999999997</v>
      </c>
      <c r="K295" s="203"/>
      <c r="L295" s="207"/>
      <c r="M295" s="208"/>
      <c r="N295" s="209"/>
      <c r="O295" s="209"/>
      <c r="P295" s="210">
        <f>P296</f>
        <v>35.171100000000003</v>
      </c>
      <c r="Q295" s="209"/>
      <c r="R295" s="210">
        <f>R296</f>
        <v>0.119755</v>
      </c>
      <c r="S295" s="209"/>
      <c r="T295" s="211">
        <f>T296</f>
        <v>0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R295" s="212" t="s">
        <v>155</v>
      </c>
      <c r="AT295" s="213" t="s">
        <v>72</v>
      </c>
      <c r="AU295" s="213" t="s">
        <v>73</v>
      </c>
      <c r="AY295" s="212" t="s">
        <v>282</v>
      </c>
      <c r="BK295" s="214">
        <f>BK296</f>
        <v>53414.199999999997</v>
      </c>
    </row>
    <row r="296" s="12" customFormat="1" ht="22.8" customHeight="1">
      <c r="A296" s="12"/>
      <c r="B296" s="202"/>
      <c r="C296" s="203"/>
      <c r="D296" s="204" t="s">
        <v>72</v>
      </c>
      <c r="E296" s="215" t="s">
        <v>762</v>
      </c>
      <c r="F296" s="215" t="s">
        <v>763</v>
      </c>
      <c r="G296" s="203"/>
      <c r="H296" s="203"/>
      <c r="I296" s="203"/>
      <c r="J296" s="216">
        <f>BK296</f>
        <v>53414.199999999997</v>
      </c>
      <c r="K296" s="203"/>
      <c r="L296" s="207"/>
      <c r="M296" s="208"/>
      <c r="N296" s="209"/>
      <c r="O296" s="209"/>
      <c r="P296" s="210">
        <f>SUM(P297:P299)</f>
        <v>35.171100000000003</v>
      </c>
      <c r="Q296" s="209"/>
      <c r="R296" s="210">
        <f>SUM(R297:R299)</f>
        <v>0.119755</v>
      </c>
      <c r="S296" s="209"/>
      <c r="T296" s="211">
        <f>SUM(T297:T299)</f>
        <v>0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212" t="s">
        <v>155</v>
      </c>
      <c r="AT296" s="213" t="s">
        <v>72</v>
      </c>
      <c r="AU296" s="213" t="s">
        <v>80</v>
      </c>
      <c r="AY296" s="212" t="s">
        <v>282</v>
      </c>
      <c r="BK296" s="214">
        <f>SUM(BK297:BK299)</f>
        <v>53414.199999999997</v>
      </c>
    </row>
    <row r="297" s="2" customFormat="1" ht="21.75" customHeight="1">
      <c r="A297" s="29"/>
      <c r="B297" s="30"/>
      <c r="C297" s="217" t="s">
        <v>998</v>
      </c>
      <c r="D297" s="217" t="s">
        <v>284</v>
      </c>
      <c r="E297" s="218" t="s">
        <v>765</v>
      </c>
      <c r="F297" s="219" t="s">
        <v>766</v>
      </c>
      <c r="G297" s="220" t="s">
        <v>322</v>
      </c>
      <c r="H297" s="221">
        <v>12.1</v>
      </c>
      <c r="I297" s="222">
        <v>972</v>
      </c>
      <c r="J297" s="222">
        <f>ROUND(I297*H297,2)</f>
        <v>11761.200000000001</v>
      </c>
      <c r="K297" s="223"/>
      <c r="L297" s="35"/>
      <c r="M297" s="224" t="s">
        <v>1</v>
      </c>
      <c r="N297" s="225" t="s">
        <v>38</v>
      </c>
      <c r="O297" s="226">
        <v>1.1970000000000001</v>
      </c>
      <c r="P297" s="226">
        <f>O297*H297</f>
        <v>14.483700000000001</v>
      </c>
      <c r="Q297" s="226">
        <v>0.00036000000000000002</v>
      </c>
      <c r="R297" s="226">
        <f>Q297*H297</f>
        <v>0.0043560000000000005</v>
      </c>
      <c r="S297" s="226">
        <v>0</v>
      </c>
      <c r="T297" s="227">
        <f>S297*H297</f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228" t="s">
        <v>544</v>
      </c>
      <c r="AT297" s="228" t="s">
        <v>284</v>
      </c>
      <c r="AU297" s="228" t="s">
        <v>82</v>
      </c>
      <c r="AY297" s="14" t="s">
        <v>282</v>
      </c>
      <c r="BE297" s="229">
        <f>IF(N297="základní",J297,0)</f>
        <v>11761.200000000001</v>
      </c>
      <c r="BF297" s="229">
        <f>IF(N297="snížená",J297,0)</f>
        <v>0</v>
      </c>
      <c r="BG297" s="229">
        <f>IF(N297="zákl. přenesená",J297,0)</f>
        <v>0</v>
      </c>
      <c r="BH297" s="229">
        <f>IF(N297="sníž. přenesená",J297,0)</f>
        <v>0</v>
      </c>
      <c r="BI297" s="229">
        <f>IF(N297="nulová",J297,0)</f>
        <v>0</v>
      </c>
      <c r="BJ297" s="14" t="s">
        <v>80</v>
      </c>
      <c r="BK297" s="229">
        <f>ROUND(I297*H297,2)</f>
        <v>11761.200000000001</v>
      </c>
      <c r="BL297" s="14" t="s">
        <v>544</v>
      </c>
      <c r="BM297" s="228" t="s">
        <v>767</v>
      </c>
    </row>
    <row r="298" s="2" customFormat="1" ht="21.75" customHeight="1">
      <c r="A298" s="29"/>
      <c r="B298" s="30"/>
      <c r="C298" s="217" t="s">
        <v>999</v>
      </c>
      <c r="D298" s="217" t="s">
        <v>284</v>
      </c>
      <c r="E298" s="218" t="s">
        <v>769</v>
      </c>
      <c r="F298" s="219" t="s">
        <v>770</v>
      </c>
      <c r="G298" s="220" t="s">
        <v>501</v>
      </c>
      <c r="H298" s="221">
        <v>2</v>
      </c>
      <c r="I298" s="222">
        <v>3440</v>
      </c>
      <c r="J298" s="222">
        <f>ROUND(I298*H298,2)</f>
        <v>6880</v>
      </c>
      <c r="K298" s="223"/>
      <c r="L298" s="35"/>
      <c r="M298" s="224" t="s">
        <v>1</v>
      </c>
      <c r="N298" s="225" t="s">
        <v>38</v>
      </c>
      <c r="O298" s="226">
        <v>3.3690000000000002</v>
      </c>
      <c r="P298" s="226">
        <f>O298*H298</f>
        <v>6.7380000000000004</v>
      </c>
      <c r="Q298" s="226">
        <v>0.0035300000000000002</v>
      </c>
      <c r="R298" s="226">
        <f>Q298*H298</f>
        <v>0.0070600000000000003</v>
      </c>
      <c r="S298" s="226">
        <v>0</v>
      </c>
      <c r="T298" s="227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228" t="s">
        <v>544</v>
      </c>
      <c r="AT298" s="228" t="s">
        <v>284</v>
      </c>
      <c r="AU298" s="228" t="s">
        <v>82</v>
      </c>
      <c r="AY298" s="14" t="s">
        <v>282</v>
      </c>
      <c r="BE298" s="229">
        <f>IF(N298="základní",J298,0)</f>
        <v>6880</v>
      </c>
      <c r="BF298" s="229">
        <f>IF(N298="snížená",J298,0)</f>
        <v>0</v>
      </c>
      <c r="BG298" s="229">
        <f>IF(N298="zákl. přenesená",J298,0)</f>
        <v>0</v>
      </c>
      <c r="BH298" s="229">
        <f>IF(N298="sníž. přenesená",J298,0)</f>
        <v>0</v>
      </c>
      <c r="BI298" s="229">
        <f>IF(N298="nulová",J298,0)</f>
        <v>0</v>
      </c>
      <c r="BJ298" s="14" t="s">
        <v>80</v>
      </c>
      <c r="BK298" s="229">
        <f>ROUND(I298*H298,2)</f>
        <v>6880</v>
      </c>
      <c r="BL298" s="14" t="s">
        <v>544</v>
      </c>
      <c r="BM298" s="228" t="s">
        <v>1000</v>
      </c>
    </row>
    <row r="299" s="2" customFormat="1" ht="21.75" customHeight="1">
      <c r="A299" s="29"/>
      <c r="B299" s="30"/>
      <c r="C299" s="217" t="s">
        <v>1001</v>
      </c>
      <c r="D299" s="217" t="s">
        <v>284</v>
      </c>
      <c r="E299" s="218" t="s">
        <v>773</v>
      </c>
      <c r="F299" s="219" t="s">
        <v>774</v>
      </c>
      <c r="G299" s="220" t="s">
        <v>322</v>
      </c>
      <c r="H299" s="221">
        <v>20.100000000000001</v>
      </c>
      <c r="I299" s="222">
        <v>1730</v>
      </c>
      <c r="J299" s="222">
        <f>ROUND(I299*H299,2)</f>
        <v>34773</v>
      </c>
      <c r="K299" s="223"/>
      <c r="L299" s="35"/>
      <c r="M299" s="240" t="s">
        <v>1</v>
      </c>
      <c r="N299" s="241" t="s">
        <v>38</v>
      </c>
      <c r="O299" s="242">
        <v>0.69399999999999995</v>
      </c>
      <c r="P299" s="242">
        <f>O299*H299</f>
        <v>13.949400000000001</v>
      </c>
      <c r="Q299" s="242">
        <v>0.0053899999999999998</v>
      </c>
      <c r="R299" s="242">
        <f>Q299*H299</f>
        <v>0.10833900000000001</v>
      </c>
      <c r="S299" s="242">
        <v>0</v>
      </c>
      <c r="T299" s="243">
        <f>S299*H299</f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228" t="s">
        <v>544</v>
      </c>
      <c r="AT299" s="228" t="s">
        <v>284</v>
      </c>
      <c r="AU299" s="228" t="s">
        <v>82</v>
      </c>
      <c r="AY299" s="14" t="s">
        <v>282</v>
      </c>
      <c r="BE299" s="229">
        <f>IF(N299="základní",J299,0)</f>
        <v>34773</v>
      </c>
      <c r="BF299" s="229">
        <f>IF(N299="snížená",J299,0)</f>
        <v>0</v>
      </c>
      <c r="BG299" s="229">
        <f>IF(N299="zákl. přenesená",J299,0)</f>
        <v>0</v>
      </c>
      <c r="BH299" s="229">
        <f>IF(N299="sníž. přenesená",J299,0)</f>
        <v>0</v>
      </c>
      <c r="BI299" s="229">
        <f>IF(N299="nulová",J299,0)</f>
        <v>0</v>
      </c>
      <c r="BJ299" s="14" t="s">
        <v>80</v>
      </c>
      <c r="BK299" s="229">
        <f>ROUND(I299*H299,2)</f>
        <v>34773</v>
      </c>
      <c r="BL299" s="14" t="s">
        <v>544</v>
      </c>
      <c r="BM299" s="228" t="s">
        <v>775</v>
      </c>
    </row>
    <row r="300" s="2" customFormat="1" ht="6.96" customHeight="1">
      <c r="A300" s="29"/>
      <c r="B300" s="56"/>
      <c r="C300" s="57"/>
      <c r="D300" s="57"/>
      <c r="E300" s="57"/>
      <c r="F300" s="57"/>
      <c r="G300" s="57"/>
      <c r="H300" s="57"/>
      <c r="I300" s="57"/>
      <c r="J300" s="57"/>
      <c r="K300" s="57"/>
      <c r="L300" s="35"/>
      <c r="M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</row>
  </sheetData>
  <sheetProtection sheet="1" autoFilter="0" formatColumns="0" formatRows="0" objects="1" scenarios="1" spinCount="100000" saltValue="iyNwwXhA8Y389NrLLwHgJTIFi+d0Zh859Kq/EoDwIn8UV1/tGjNuHpiC53O1SovoMe6p9Qx0felxy5hzCeRu3Q==" hashValue="JiYbHIHRUwBzIfrlunGENVx3mEndKXpNdvFAMFoTemPqEAUIrMXVFUhnSN3CyPNorY5u3BQSvb58JC59VTm9Eg==" algorithmName="SHA-512" password="CC35"/>
  <autoFilter ref="C131:K29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241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2524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3674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ROUND(J121, 2)</f>
        <v>1410840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ROUND((SUM(BE121:BE139)),  2)</f>
        <v>1410840</v>
      </c>
      <c r="G35" s="29"/>
      <c r="H35" s="29"/>
      <c r="I35" s="155">
        <v>0.20999999999999999</v>
      </c>
      <c r="J35" s="154">
        <f>ROUND(((SUM(BE121:BE139))*I35),  2)</f>
        <v>296276.40000000002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ROUND((SUM(BF121:BF139)),  2)</f>
        <v>0</v>
      </c>
      <c r="G36" s="29"/>
      <c r="H36" s="29"/>
      <c r="I36" s="155">
        <v>0.14999999999999999</v>
      </c>
      <c r="J36" s="154">
        <f>ROUND(((SUM(BF121:BF139))*I36),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ROUND((SUM(BG121:BG139)),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ROUND((SUM(BH121:BH139)),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ROUND((SUM(BI121:BI139)),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1707116.3999999999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2524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005-11 - PS 04 - Elektrotechnologická část ČOV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J121</f>
        <v>1410840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3675</v>
      </c>
      <c r="E99" s="182"/>
      <c r="F99" s="182"/>
      <c r="G99" s="182"/>
      <c r="H99" s="182"/>
      <c r="I99" s="182"/>
      <c r="J99" s="183">
        <f>J122</f>
        <v>1410840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29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53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</row>
    <row r="101" s="2" customFormat="1" ht="6.96" customHeight="1">
      <c r="A101" s="29"/>
      <c r="B101" s="56"/>
      <c r="C101" s="57"/>
      <c r="D101" s="57"/>
      <c r="E101" s="57"/>
      <c r="F101" s="57"/>
      <c r="G101" s="57"/>
      <c r="H101" s="57"/>
      <c r="I101" s="57"/>
      <c r="J101" s="57"/>
      <c r="K101" s="57"/>
      <c r="L101" s="53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</row>
    <row r="105" s="2" customFormat="1" ht="6.96" customHeight="1">
      <c r="A105" s="29"/>
      <c r="B105" s="58"/>
      <c r="C105" s="59"/>
      <c r="D105" s="59"/>
      <c r="E105" s="59"/>
      <c r="F105" s="59"/>
      <c r="G105" s="59"/>
      <c r="H105" s="59"/>
      <c r="I105" s="59"/>
      <c r="J105" s="59"/>
      <c r="K105" s="59"/>
      <c r="L105" s="53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6" s="2" customFormat="1" ht="24.96" customHeight="1">
      <c r="A106" s="29"/>
      <c r="B106" s="30"/>
      <c r="C106" s="20" t="s">
        <v>267</v>
      </c>
      <c r="D106" s="31"/>
      <c r="E106" s="31"/>
      <c r="F106" s="31"/>
      <c r="G106" s="31"/>
      <c r="H106" s="31"/>
      <c r="I106" s="31"/>
      <c r="J106" s="31"/>
      <c r="K106" s="31"/>
      <c r="L106" s="53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="2" customFormat="1" ht="6.96" customHeight="1">
      <c r="A107" s="29"/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53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="2" customFormat="1" ht="12" customHeight="1">
      <c r="A108" s="29"/>
      <c r="B108" s="30"/>
      <c r="C108" s="26" t="s">
        <v>14</v>
      </c>
      <c r="D108" s="31"/>
      <c r="E108" s="31"/>
      <c r="F108" s="31"/>
      <c r="G108" s="31"/>
      <c r="H108" s="31"/>
      <c r="I108" s="31"/>
      <c r="J108" s="31"/>
      <c r="K108" s="31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26.25" customHeight="1">
      <c r="A109" s="29"/>
      <c r="B109" s="30"/>
      <c r="C109" s="31"/>
      <c r="D109" s="31"/>
      <c r="E109" s="174" t="str">
        <f>E7</f>
        <v>Kanalizace a ČOV pro obec Horní Kruty, místní část Dolní Kruty, Přestavlky a Bohouňovice II</v>
      </c>
      <c r="F109" s="26"/>
      <c r="G109" s="26"/>
      <c r="H109" s="26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1" customFormat="1" ht="12" customHeight="1">
      <c r="B110" s="18"/>
      <c r="C110" s="26" t="s">
        <v>246</v>
      </c>
      <c r="D110" s="19"/>
      <c r="E110" s="19"/>
      <c r="F110" s="19"/>
      <c r="G110" s="19"/>
      <c r="H110" s="19"/>
      <c r="I110" s="19"/>
      <c r="J110" s="19"/>
      <c r="K110" s="19"/>
      <c r="L110" s="17"/>
    </row>
    <row r="111" s="2" customFormat="1" ht="16.5" customHeight="1">
      <c r="A111" s="29"/>
      <c r="B111" s="30"/>
      <c r="C111" s="31"/>
      <c r="D111" s="31"/>
      <c r="E111" s="174" t="s">
        <v>2524</v>
      </c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12" customHeight="1">
      <c r="A112" s="29"/>
      <c r="B112" s="30"/>
      <c r="C112" s="26" t="s">
        <v>248</v>
      </c>
      <c r="D112" s="31"/>
      <c r="E112" s="31"/>
      <c r="F112" s="31"/>
      <c r="G112" s="31"/>
      <c r="H112" s="31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16.5" customHeight="1">
      <c r="A113" s="29"/>
      <c r="B113" s="30"/>
      <c r="C113" s="31"/>
      <c r="D113" s="31"/>
      <c r="E113" s="66" t="str">
        <f>E11</f>
        <v>005-11 - PS 04 - Elektrotechnologická část ČOV</v>
      </c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6.96" customHeight="1">
      <c r="A114" s="29"/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12" customHeight="1">
      <c r="A115" s="29"/>
      <c r="B115" s="30"/>
      <c r="C115" s="26" t="s">
        <v>18</v>
      </c>
      <c r="D115" s="31"/>
      <c r="E115" s="31"/>
      <c r="F115" s="23" t="str">
        <f>F14</f>
        <v>Horní Kruty, místní část Dolní Kruty, Přestavlky a</v>
      </c>
      <c r="G115" s="31"/>
      <c r="H115" s="31"/>
      <c r="I115" s="26" t="s">
        <v>20</v>
      </c>
      <c r="J115" s="69" t="str">
        <f>IF(J14="","",J14)</f>
        <v>10. 2. 2021</v>
      </c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6.96" customHeight="1">
      <c r="A116" s="29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40.05" customHeight="1">
      <c r="A117" s="29"/>
      <c r="B117" s="30"/>
      <c r="C117" s="26" t="s">
        <v>22</v>
      </c>
      <c r="D117" s="31"/>
      <c r="E117" s="31"/>
      <c r="F117" s="23" t="str">
        <f>E17</f>
        <v>Obec Horní Kruty</v>
      </c>
      <c r="G117" s="31"/>
      <c r="H117" s="31"/>
      <c r="I117" s="26" t="s">
        <v>28</v>
      </c>
      <c r="J117" s="27" t="str">
        <f>E23</f>
        <v>Vodohospodářské inženýrské služby a.s.</v>
      </c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15.15" customHeight="1">
      <c r="A118" s="29"/>
      <c r="B118" s="30"/>
      <c r="C118" s="26" t="s">
        <v>26</v>
      </c>
      <c r="D118" s="31"/>
      <c r="E118" s="31"/>
      <c r="F118" s="23" t="str">
        <f>IF(E20="","",E20)</f>
        <v xml:space="preserve"> </v>
      </c>
      <c r="G118" s="31"/>
      <c r="H118" s="31"/>
      <c r="I118" s="26" t="s">
        <v>31</v>
      </c>
      <c r="J118" s="27" t="str">
        <f>E26</f>
        <v xml:space="preserve"> </v>
      </c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0.32" customHeight="1">
      <c r="A119" s="29"/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11" customFormat="1" ht="29.28" customHeight="1">
      <c r="A120" s="190"/>
      <c r="B120" s="191"/>
      <c r="C120" s="192" t="s">
        <v>268</v>
      </c>
      <c r="D120" s="193" t="s">
        <v>58</v>
      </c>
      <c r="E120" s="193" t="s">
        <v>54</v>
      </c>
      <c r="F120" s="193" t="s">
        <v>55</v>
      </c>
      <c r="G120" s="193" t="s">
        <v>269</v>
      </c>
      <c r="H120" s="193" t="s">
        <v>270</v>
      </c>
      <c r="I120" s="193" t="s">
        <v>271</v>
      </c>
      <c r="J120" s="194" t="s">
        <v>252</v>
      </c>
      <c r="K120" s="195" t="s">
        <v>272</v>
      </c>
      <c r="L120" s="196"/>
      <c r="M120" s="90" t="s">
        <v>1</v>
      </c>
      <c r="N120" s="91" t="s">
        <v>37</v>
      </c>
      <c r="O120" s="91" t="s">
        <v>273</v>
      </c>
      <c r="P120" s="91" t="s">
        <v>274</v>
      </c>
      <c r="Q120" s="91" t="s">
        <v>275</v>
      </c>
      <c r="R120" s="91" t="s">
        <v>276</v>
      </c>
      <c r="S120" s="91" t="s">
        <v>277</v>
      </c>
      <c r="T120" s="92" t="s">
        <v>278</v>
      </c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</row>
    <row r="121" s="2" customFormat="1" ht="22.8" customHeight="1">
      <c r="A121" s="29"/>
      <c r="B121" s="30"/>
      <c r="C121" s="97" t="s">
        <v>279</v>
      </c>
      <c r="D121" s="31"/>
      <c r="E121" s="31"/>
      <c r="F121" s="31"/>
      <c r="G121" s="31"/>
      <c r="H121" s="31"/>
      <c r="I121" s="31"/>
      <c r="J121" s="197">
        <f>BK121</f>
        <v>1410840</v>
      </c>
      <c r="K121" s="31"/>
      <c r="L121" s="35"/>
      <c r="M121" s="93"/>
      <c r="N121" s="198"/>
      <c r="O121" s="94"/>
      <c r="P121" s="199">
        <f>P122</f>
        <v>0</v>
      </c>
      <c r="Q121" s="94"/>
      <c r="R121" s="199">
        <f>R122</f>
        <v>0</v>
      </c>
      <c r="S121" s="94"/>
      <c r="T121" s="200">
        <f>T122</f>
        <v>0</v>
      </c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T121" s="14" t="s">
        <v>72</v>
      </c>
      <c r="AU121" s="14" t="s">
        <v>254</v>
      </c>
      <c r="BK121" s="201">
        <f>BK122</f>
        <v>1410840</v>
      </c>
    </row>
    <row r="122" s="12" customFormat="1" ht="25.92" customHeight="1">
      <c r="A122" s="12"/>
      <c r="B122" s="202"/>
      <c r="C122" s="203"/>
      <c r="D122" s="204" t="s">
        <v>72</v>
      </c>
      <c r="E122" s="205" t="s">
        <v>80</v>
      </c>
      <c r="F122" s="205" t="s">
        <v>3676</v>
      </c>
      <c r="G122" s="203"/>
      <c r="H122" s="203"/>
      <c r="I122" s="203"/>
      <c r="J122" s="206">
        <f>BK122</f>
        <v>1410840</v>
      </c>
      <c r="K122" s="203"/>
      <c r="L122" s="207"/>
      <c r="M122" s="208"/>
      <c r="N122" s="209"/>
      <c r="O122" s="209"/>
      <c r="P122" s="210">
        <f>SUM(P123:P139)</f>
        <v>0</v>
      </c>
      <c r="Q122" s="209"/>
      <c r="R122" s="210">
        <f>SUM(R123:R139)</f>
        <v>0</v>
      </c>
      <c r="S122" s="209"/>
      <c r="T122" s="211">
        <f>SUM(T123:T139)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2" t="s">
        <v>80</v>
      </c>
      <c r="AT122" s="213" t="s">
        <v>72</v>
      </c>
      <c r="AU122" s="213" t="s">
        <v>73</v>
      </c>
      <c r="AY122" s="212" t="s">
        <v>282</v>
      </c>
      <c r="BK122" s="214">
        <f>SUM(BK123:BK139)</f>
        <v>1410840</v>
      </c>
    </row>
    <row r="123" s="2" customFormat="1" ht="16.5" customHeight="1">
      <c r="A123" s="29"/>
      <c r="B123" s="30"/>
      <c r="C123" s="217" t="s">
        <v>80</v>
      </c>
      <c r="D123" s="217" t="s">
        <v>284</v>
      </c>
      <c r="E123" s="218" t="s">
        <v>3677</v>
      </c>
      <c r="F123" s="219" t="s">
        <v>3678</v>
      </c>
      <c r="G123" s="220" t="s">
        <v>2452</v>
      </c>
      <c r="H123" s="221">
        <v>1</v>
      </c>
      <c r="I123" s="222">
        <v>332513</v>
      </c>
      <c r="J123" s="222">
        <f>ROUND(I123*H123,2)</f>
        <v>332513</v>
      </c>
      <c r="K123" s="223"/>
      <c r="L123" s="35"/>
      <c r="M123" s="224" t="s">
        <v>1</v>
      </c>
      <c r="N123" s="225" t="s">
        <v>38</v>
      </c>
      <c r="O123" s="226">
        <v>0</v>
      </c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R123" s="228" t="s">
        <v>288</v>
      </c>
      <c r="AT123" s="228" t="s">
        <v>284</v>
      </c>
      <c r="AU123" s="228" t="s">
        <v>80</v>
      </c>
      <c r="AY123" s="14" t="s">
        <v>282</v>
      </c>
      <c r="BE123" s="229">
        <f>IF(N123="základní",J123,0)</f>
        <v>332513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4" t="s">
        <v>80</v>
      </c>
      <c r="BK123" s="229">
        <f>ROUND(I123*H123,2)</f>
        <v>332513</v>
      </c>
      <c r="BL123" s="14" t="s">
        <v>288</v>
      </c>
      <c r="BM123" s="228" t="s">
        <v>3679</v>
      </c>
    </row>
    <row r="124" s="2" customFormat="1" ht="16.5" customHeight="1">
      <c r="A124" s="29"/>
      <c r="B124" s="30"/>
      <c r="C124" s="217" t="s">
        <v>82</v>
      </c>
      <c r="D124" s="217" t="s">
        <v>284</v>
      </c>
      <c r="E124" s="218" t="s">
        <v>3680</v>
      </c>
      <c r="F124" s="219" t="s">
        <v>3681</v>
      </c>
      <c r="G124" s="220" t="s">
        <v>2452</v>
      </c>
      <c r="H124" s="221">
        <v>1</v>
      </c>
      <c r="I124" s="222">
        <v>221230</v>
      </c>
      <c r="J124" s="222">
        <f>ROUND(I124*H124,2)</f>
        <v>221230</v>
      </c>
      <c r="K124" s="223"/>
      <c r="L124" s="35"/>
      <c r="M124" s="224" t="s">
        <v>1</v>
      </c>
      <c r="N124" s="225" t="s">
        <v>38</v>
      </c>
      <c r="O124" s="226">
        <v>0</v>
      </c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R124" s="228" t="s">
        <v>288</v>
      </c>
      <c r="AT124" s="228" t="s">
        <v>284</v>
      </c>
      <c r="AU124" s="228" t="s">
        <v>80</v>
      </c>
      <c r="AY124" s="14" t="s">
        <v>282</v>
      </c>
      <c r="BE124" s="229">
        <f>IF(N124="základní",J124,0)</f>
        <v>221230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4" t="s">
        <v>80</v>
      </c>
      <c r="BK124" s="229">
        <f>ROUND(I124*H124,2)</f>
        <v>221230</v>
      </c>
      <c r="BL124" s="14" t="s">
        <v>288</v>
      </c>
      <c r="BM124" s="228" t="s">
        <v>3682</v>
      </c>
    </row>
    <row r="125" s="2" customFormat="1" ht="16.5" customHeight="1">
      <c r="A125" s="29"/>
      <c r="B125" s="30"/>
      <c r="C125" s="217" t="s">
        <v>155</v>
      </c>
      <c r="D125" s="217" t="s">
        <v>284</v>
      </c>
      <c r="E125" s="218" t="s">
        <v>3683</v>
      </c>
      <c r="F125" s="219" t="s">
        <v>3684</v>
      </c>
      <c r="G125" s="220" t="s">
        <v>2452</v>
      </c>
      <c r="H125" s="221">
        <v>1</v>
      </c>
      <c r="I125" s="222">
        <v>5589</v>
      </c>
      <c r="J125" s="222">
        <f>ROUND(I125*H125,2)</f>
        <v>5589</v>
      </c>
      <c r="K125" s="223"/>
      <c r="L125" s="35"/>
      <c r="M125" s="224" t="s">
        <v>1</v>
      </c>
      <c r="N125" s="225" t="s">
        <v>38</v>
      </c>
      <c r="O125" s="226">
        <v>0</v>
      </c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R125" s="228" t="s">
        <v>288</v>
      </c>
      <c r="AT125" s="228" t="s">
        <v>284</v>
      </c>
      <c r="AU125" s="228" t="s">
        <v>80</v>
      </c>
      <c r="AY125" s="14" t="s">
        <v>282</v>
      </c>
      <c r="BE125" s="229">
        <f>IF(N125="základní",J125,0)</f>
        <v>5589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4" t="s">
        <v>80</v>
      </c>
      <c r="BK125" s="229">
        <f>ROUND(I125*H125,2)</f>
        <v>5589</v>
      </c>
      <c r="BL125" s="14" t="s">
        <v>288</v>
      </c>
      <c r="BM125" s="228" t="s">
        <v>3685</v>
      </c>
    </row>
    <row r="126" s="2" customFormat="1" ht="16.5" customHeight="1">
      <c r="A126" s="29"/>
      <c r="B126" s="30"/>
      <c r="C126" s="217" t="s">
        <v>288</v>
      </c>
      <c r="D126" s="217" t="s">
        <v>284</v>
      </c>
      <c r="E126" s="218" t="s">
        <v>3686</v>
      </c>
      <c r="F126" s="219" t="s">
        <v>3687</v>
      </c>
      <c r="G126" s="220" t="s">
        <v>2452</v>
      </c>
      <c r="H126" s="221">
        <v>1</v>
      </c>
      <c r="I126" s="222">
        <v>5589</v>
      </c>
      <c r="J126" s="222">
        <f>ROUND(I126*H126,2)</f>
        <v>5589</v>
      </c>
      <c r="K126" s="223"/>
      <c r="L126" s="35"/>
      <c r="M126" s="224" t="s">
        <v>1</v>
      </c>
      <c r="N126" s="225" t="s">
        <v>38</v>
      </c>
      <c r="O126" s="226">
        <v>0</v>
      </c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R126" s="228" t="s">
        <v>288</v>
      </c>
      <c r="AT126" s="228" t="s">
        <v>284</v>
      </c>
      <c r="AU126" s="228" t="s">
        <v>80</v>
      </c>
      <c r="AY126" s="14" t="s">
        <v>282</v>
      </c>
      <c r="BE126" s="229">
        <f>IF(N126="základní",J126,0)</f>
        <v>5589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4" t="s">
        <v>80</v>
      </c>
      <c r="BK126" s="229">
        <f>ROUND(I126*H126,2)</f>
        <v>5589</v>
      </c>
      <c r="BL126" s="14" t="s">
        <v>288</v>
      </c>
      <c r="BM126" s="228" t="s">
        <v>3688</v>
      </c>
    </row>
    <row r="127" s="2" customFormat="1" ht="16.5" customHeight="1">
      <c r="A127" s="29"/>
      <c r="B127" s="30"/>
      <c r="C127" s="217" t="s">
        <v>299</v>
      </c>
      <c r="D127" s="217" t="s">
        <v>284</v>
      </c>
      <c r="E127" s="218" t="s">
        <v>3689</v>
      </c>
      <c r="F127" s="219" t="s">
        <v>3690</v>
      </c>
      <c r="G127" s="220" t="s">
        <v>2452</v>
      </c>
      <c r="H127" s="221">
        <v>1</v>
      </c>
      <c r="I127" s="222">
        <v>5418</v>
      </c>
      <c r="J127" s="222">
        <f>ROUND(I127*H127,2)</f>
        <v>5418</v>
      </c>
      <c r="K127" s="223"/>
      <c r="L127" s="35"/>
      <c r="M127" s="224" t="s">
        <v>1</v>
      </c>
      <c r="N127" s="225" t="s">
        <v>38</v>
      </c>
      <c r="O127" s="226">
        <v>0</v>
      </c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228" t="s">
        <v>288</v>
      </c>
      <c r="AT127" s="228" t="s">
        <v>284</v>
      </c>
      <c r="AU127" s="228" t="s">
        <v>80</v>
      </c>
      <c r="AY127" s="14" t="s">
        <v>282</v>
      </c>
      <c r="BE127" s="229">
        <f>IF(N127="základní",J127,0)</f>
        <v>5418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4" t="s">
        <v>80</v>
      </c>
      <c r="BK127" s="229">
        <f>ROUND(I127*H127,2)</f>
        <v>5418</v>
      </c>
      <c r="BL127" s="14" t="s">
        <v>288</v>
      </c>
      <c r="BM127" s="228" t="s">
        <v>3691</v>
      </c>
    </row>
    <row r="128" s="2" customFormat="1" ht="16.5" customHeight="1">
      <c r="A128" s="29"/>
      <c r="B128" s="30"/>
      <c r="C128" s="217" t="s">
        <v>303</v>
      </c>
      <c r="D128" s="217" t="s">
        <v>284</v>
      </c>
      <c r="E128" s="218" t="s">
        <v>3692</v>
      </c>
      <c r="F128" s="219" t="s">
        <v>3693</v>
      </c>
      <c r="G128" s="220" t="s">
        <v>2452</v>
      </c>
      <c r="H128" s="221">
        <v>1</v>
      </c>
      <c r="I128" s="222">
        <v>5418</v>
      </c>
      <c r="J128" s="222">
        <f>ROUND(I128*H128,2)</f>
        <v>5418</v>
      </c>
      <c r="K128" s="223"/>
      <c r="L128" s="35"/>
      <c r="M128" s="224" t="s">
        <v>1</v>
      </c>
      <c r="N128" s="225" t="s">
        <v>38</v>
      </c>
      <c r="O128" s="226">
        <v>0</v>
      </c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288</v>
      </c>
      <c r="AT128" s="228" t="s">
        <v>284</v>
      </c>
      <c r="AU128" s="228" t="s">
        <v>80</v>
      </c>
      <c r="AY128" s="14" t="s">
        <v>282</v>
      </c>
      <c r="BE128" s="229">
        <f>IF(N128="základní",J128,0)</f>
        <v>5418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5418</v>
      </c>
      <c r="BL128" s="14" t="s">
        <v>288</v>
      </c>
      <c r="BM128" s="228" t="s">
        <v>3694</v>
      </c>
    </row>
    <row r="129" s="2" customFormat="1" ht="16.5" customHeight="1">
      <c r="A129" s="29"/>
      <c r="B129" s="30"/>
      <c r="C129" s="217" t="s">
        <v>307</v>
      </c>
      <c r="D129" s="217" t="s">
        <v>284</v>
      </c>
      <c r="E129" s="218" t="s">
        <v>3695</v>
      </c>
      <c r="F129" s="219" t="s">
        <v>3696</v>
      </c>
      <c r="G129" s="220" t="s">
        <v>2452</v>
      </c>
      <c r="H129" s="221">
        <v>1</v>
      </c>
      <c r="I129" s="222">
        <v>5418</v>
      </c>
      <c r="J129" s="222">
        <f>ROUND(I129*H129,2)</f>
        <v>5418</v>
      </c>
      <c r="K129" s="223"/>
      <c r="L129" s="35"/>
      <c r="M129" s="224" t="s">
        <v>1</v>
      </c>
      <c r="N129" s="225" t="s">
        <v>38</v>
      </c>
      <c r="O129" s="226">
        <v>0</v>
      </c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288</v>
      </c>
      <c r="AT129" s="228" t="s">
        <v>284</v>
      </c>
      <c r="AU129" s="228" t="s">
        <v>80</v>
      </c>
      <c r="AY129" s="14" t="s">
        <v>282</v>
      </c>
      <c r="BE129" s="229">
        <f>IF(N129="základní",J129,0)</f>
        <v>5418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5418</v>
      </c>
      <c r="BL129" s="14" t="s">
        <v>288</v>
      </c>
      <c r="BM129" s="228" t="s">
        <v>3697</v>
      </c>
    </row>
    <row r="130" s="2" customFormat="1" ht="16.5" customHeight="1">
      <c r="A130" s="29"/>
      <c r="B130" s="30"/>
      <c r="C130" s="217" t="s">
        <v>311</v>
      </c>
      <c r="D130" s="217" t="s">
        <v>284</v>
      </c>
      <c r="E130" s="218" t="s">
        <v>3698</v>
      </c>
      <c r="F130" s="219" t="s">
        <v>3699</v>
      </c>
      <c r="G130" s="220" t="s">
        <v>2452</v>
      </c>
      <c r="H130" s="221">
        <v>1</v>
      </c>
      <c r="I130" s="222">
        <v>5589</v>
      </c>
      <c r="J130" s="222">
        <f>ROUND(I130*H130,2)</f>
        <v>5589</v>
      </c>
      <c r="K130" s="223"/>
      <c r="L130" s="35"/>
      <c r="M130" s="224" t="s">
        <v>1</v>
      </c>
      <c r="N130" s="225" t="s">
        <v>38</v>
      </c>
      <c r="O130" s="226">
        <v>0</v>
      </c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288</v>
      </c>
      <c r="AT130" s="228" t="s">
        <v>284</v>
      </c>
      <c r="AU130" s="228" t="s">
        <v>80</v>
      </c>
      <c r="AY130" s="14" t="s">
        <v>282</v>
      </c>
      <c r="BE130" s="229">
        <f>IF(N130="základní",J130,0)</f>
        <v>5589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5589</v>
      </c>
      <c r="BL130" s="14" t="s">
        <v>288</v>
      </c>
      <c r="BM130" s="228" t="s">
        <v>3700</v>
      </c>
    </row>
    <row r="131" s="2" customFormat="1" ht="16.5" customHeight="1">
      <c r="A131" s="29"/>
      <c r="B131" s="30"/>
      <c r="C131" s="217" t="s">
        <v>315</v>
      </c>
      <c r="D131" s="217" t="s">
        <v>284</v>
      </c>
      <c r="E131" s="218" t="s">
        <v>3701</v>
      </c>
      <c r="F131" s="219" t="s">
        <v>3702</v>
      </c>
      <c r="G131" s="220" t="s">
        <v>2452</v>
      </c>
      <c r="H131" s="221">
        <v>1</v>
      </c>
      <c r="I131" s="222">
        <v>5589</v>
      </c>
      <c r="J131" s="222">
        <f>ROUND(I131*H131,2)</f>
        <v>5589</v>
      </c>
      <c r="K131" s="223"/>
      <c r="L131" s="35"/>
      <c r="M131" s="224" t="s">
        <v>1</v>
      </c>
      <c r="N131" s="225" t="s">
        <v>38</v>
      </c>
      <c r="O131" s="226">
        <v>0</v>
      </c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288</v>
      </c>
      <c r="AT131" s="228" t="s">
        <v>284</v>
      </c>
      <c r="AU131" s="228" t="s">
        <v>80</v>
      </c>
      <c r="AY131" s="14" t="s">
        <v>282</v>
      </c>
      <c r="BE131" s="229">
        <f>IF(N131="základní",J131,0)</f>
        <v>5589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5589</v>
      </c>
      <c r="BL131" s="14" t="s">
        <v>288</v>
      </c>
      <c r="BM131" s="228" t="s">
        <v>3703</v>
      </c>
    </row>
    <row r="132" s="2" customFormat="1" ht="16.5" customHeight="1">
      <c r="A132" s="29"/>
      <c r="B132" s="30"/>
      <c r="C132" s="217" t="s">
        <v>319</v>
      </c>
      <c r="D132" s="217" t="s">
        <v>284</v>
      </c>
      <c r="E132" s="218" t="s">
        <v>3704</v>
      </c>
      <c r="F132" s="219" t="s">
        <v>3705</v>
      </c>
      <c r="G132" s="220" t="s">
        <v>2452</v>
      </c>
      <c r="H132" s="221">
        <v>1</v>
      </c>
      <c r="I132" s="222">
        <v>5589</v>
      </c>
      <c r="J132" s="222">
        <f>ROUND(I132*H132,2)</f>
        <v>5589</v>
      </c>
      <c r="K132" s="223"/>
      <c r="L132" s="35"/>
      <c r="M132" s="224" t="s">
        <v>1</v>
      </c>
      <c r="N132" s="225" t="s">
        <v>38</v>
      </c>
      <c r="O132" s="226">
        <v>0</v>
      </c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288</v>
      </c>
      <c r="AT132" s="228" t="s">
        <v>284</v>
      </c>
      <c r="AU132" s="228" t="s">
        <v>80</v>
      </c>
      <c r="AY132" s="14" t="s">
        <v>282</v>
      </c>
      <c r="BE132" s="229">
        <f>IF(N132="základní",J132,0)</f>
        <v>5589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5589</v>
      </c>
      <c r="BL132" s="14" t="s">
        <v>288</v>
      </c>
      <c r="BM132" s="228" t="s">
        <v>3706</v>
      </c>
    </row>
    <row r="133" s="2" customFormat="1" ht="16.5" customHeight="1">
      <c r="A133" s="29"/>
      <c r="B133" s="30"/>
      <c r="C133" s="217" t="s">
        <v>324</v>
      </c>
      <c r="D133" s="217" t="s">
        <v>284</v>
      </c>
      <c r="E133" s="218" t="s">
        <v>3707</v>
      </c>
      <c r="F133" s="219" t="s">
        <v>3708</v>
      </c>
      <c r="G133" s="220" t="s">
        <v>2452</v>
      </c>
      <c r="H133" s="221">
        <v>1</v>
      </c>
      <c r="I133" s="222">
        <v>5556</v>
      </c>
      <c r="J133" s="222">
        <f>ROUND(I133*H133,2)</f>
        <v>5556</v>
      </c>
      <c r="K133" s="223"/>
      <c r="L133" s="35"/>
      <c r="M133" s="224" t="s">
        <v>1</v>
      </c>
      <c r="N133" s="225" t="s">
        <v>38</v>
      </c>
      <c r="O133" s="226">
        <v>0</v>
      </c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228" t="s">
        <v>288</v>
      </c>
      <c r="AT133" s="228" t="s">
        <v>284</v>
      </c>
      <c r="AU133" s="228" t="s">
        <v>80</v>
      </c>
      <c r="AY133" s="14" t="s">
        <v>282</v>
      </c>
      <c r="BE133" s="229">
        <f>IF(N133="základní",J133,0)</f>
        <v>5556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4" t="s">
        <v>80</v>
      </c>
      <c r="BK133" s="229">
        <f>ROUND(I133*H133,2)</f>
        <v>5556</v>
      </c>
      <c r="BL133" s="14" t="s">
        <v>288</v>
      </c>
      <c r="BM133" s="228" t="s">
        <v>3709</v>
      </c>
    </row>
    <row r="134" s="2" customFormat="1" ht="16.5" customHeight="1">
      <c r="A134" s="29"/>
      <c r="B134" s="30"/>
      <c r="C134" s="217" t="s">
        <v>329</v>
      </c>
      <c r="D134" s="217" t="s">
        <v>284</v>
      </c>
      <c r="E134" s="218" t="s">
        <v>3710</v>
      </c>
      <c r="F134" s="219" t="s">
        <v>3711</v>
      </c>
      <c r="G134" s="220" t="s">
        <v>2452</v>
      </c>
      <c r="H134" s="221">
        <v>1</v>
      </c>
      <c r="I134" s="222">
        <v>5556</v>
      </c>
      <c r="J134" s="222">
        <f>ROUND(I134*H134,2)</f>
        <v>5556</v>
      </c>
      <c r="K134" s="223"/>
      <c r="L134" s="35"/>
      <c r="M134" s="224" t="s">
        <v>1</v>
      </c>
      <c r="N134" s="225" t="s">
        <v>38</v>
      </c>
      <c r="O134" s="226">
        <v>0</v>
      </c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288</v>
      </c>
      <c r="AT134" s="228" t="s">
        <v>284</v>
      </c>
      <c r="AU134" s="228" t="s">
        <v>80</v>
      </c>
      <c r="AY134" s="14" t="s">
        <v>282</v>
      </c>
      <c r="BE134" s="229">
        <f>IF(N134="základní",J134,0)</f>
        <v>5556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5556</v>
      </c>
      <c r="BL134" s="14" t="s">
        <v>288</v>
      </c>
      <c r="BM134" s="228" t="s">
        <v>3712</v>
      </c>
    </row>
    <row r="135" s="2" customFormat="1" ht="16.5" customHeight="1">
      <c r="A135" s="29"/>
      <c r="B135" s="30"/>
      <c r="C135" s="217" t="s">
        <v>334</v>
      </c>
      <c r="D135" s="217" t="s">
        <v>284</v>
      </c>
      <c r="E135" s="218" t="s">
        <v>3713</v>
      </c>
      <c r="F135" s="219" t="s">
        <v>3714</v>
      </c>
      <c r="G135" s="220" t="s">
        <v>2452</v>
      </c>
      <c r="H135" s="221">
        <v>1</v>
      </c>
      <c r="I135" s="222">
        <v>5556</v>
      </c>
      <c r="J135" s="222">
        <f>ROUND(I135*H135,2)</f>
        <v>5556</v>
      </c>
      <c r="K135" s="223"/>
      <c r="L135" s="35"/>
      <c r="M135" s="224" t="s">
        <v>1</v>
      </c>
      <c r="N135" s="225" t="s">
        <v>38</v>
      </c>
      <c r="O135" s="226">
        <v>0</v>
      </c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80</v>
      </c>
      <c r="AY135" s="14" t="s">
        <v>282</v>
      </c>
      <c r="BE135" s="229">
        <f>IF(N135="základní",J135,0)</f>
        <v>5556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5556</v>
      </c>
      <c r="BL135" s="14" t="s">
        <v>288</v>
      </c>
      <c r="BM135" s="228" t="s">
        <v>3715</v>
      </c>
    </row>
    <row r="136" s="2" customFormat="1" ht="16.5" customHeight="1">
      <c r="A136" s="29"/>
      <c r="B136" s="30"/>
      <c r="C136" s="217" t="s">
        <v>338</v>
      </c>
      <c r="D136" s="217" t="s">
        <v>284</v>
      </c>
      <c r="E136" s="218" t="s">
        <v>3716</v>
      </c>
      <c r="F136" s="219" t="s">
        <v>3717</v>
      </c>
      <c r="G136" s="220" t="s">
        <v>2452</v>
      </c>
      <c r="H136" s="221">
        <v>1</v>
      </c>
      <c r="I136" s="222">
        <v>5418</v>
      </c>
      <c r="J136" s="222">
        <f>ROUND(I136*H136,2)</f>
        <v>5418</v>
      </c>
      <c r="K136" s="223"/>
      <c r="L136" s="35"/>
      <c r="M136" s="224" t="s">
        <v>1</v>
      </c>
      <c r="N136" s="225" t="s">
        <v>38</v>
      </c>
      <c r="O136" s="226">
        <v>0</v>
      </c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80</v>
      </c>
      <c r="AY136" s="14" t="s">
        <v>282</v>
      </c>
      <c r="BE136" s="229">
        <f>IF(N136="základní",J136,0)</f>
        <v>5418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5418</v>
      </c>
      <c r="BL136" s="14" t="s">
        <v>288</v>
      </c>
      <c r="BM136" s="228" t="s">
        <v>3718</v>
      </c>
    </row>
    <row r="137" s="2" customFormat="1" ht="16.5" customHeight="1">
      <c r="A137" s="29"/>
      <c r="B137" s="30"/>
      <c r="C137" s="217" t="s">
        <v>8</v>
      </c>
      <c r="D137" s="217" t="s">
        <v>284</v>
      </c>
      <c r="E137" s="218" t="s">
        <v>3719</v>
      </c>
      <c r="F137" s="219" t="s">
        <v>3720</v>
      </c>
      <c r="G137" s="220" t="s">
        <v>2452</v>
      </c>
      <c r="H137" s="221">
        <v>1</v>
      </c>
      <c r="I137" s="222">
        <v>5418</v>
      </c>
      <c r="J137" s="222">
        <f>ROUND(I137*H137,2)</f>
        <v>5418</v>
      </c>
      <c r="K137" s="223"/>
      <c r="L137" s="35"/>
      <c r="M137" s="224" t="s">
        <v>1</v>
      </c>
      <c r="N137" s="225" t="s">
        <v>38</v>
      </c>
      <c r="O137" s="226">
        <v>0</v>
      </c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80</v>
      </c>
      <c r="AY137" s="14" t="s">
        <v>282</v>
      </c>
      <c r="BE137" s="229">
        <f>IF(N137="základní",J137,0)</f>
        <v>5418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5418</v>
      </c>
      <c r="BL137" s="14" t="s">
        <v>288</v>
      </c>
      <c r="BM137" s="228" t="s">
        <v>3721</v>
      </c>
    </row>
    <row r="138" s="2" customFormat="1" ht="16.5" customHeight="1">
      <c r="A138" s="29"/>
      <c r="B138" s="30"/>
      <c r="C138" s="217" t="s">
        <v>345</v>
      </c>
      <c r="D138" s="217" t="s">
        <v>284</v>
      </c>
      <c r="E138" s="218" t="s">
        <v>3722</v>
      </c>
      <c r="F138" s="219" t="s">
        <v>3723</v>
      </c>
      <c r="G138" s="220" t="s">
        <v>2452</v>
      </c>
      <c r="H138" s="221">
        <v>1</v>
      </c>
      <c r="I138" s="222">
        <v>5478</v>
      </c>
      <c r="J138" s="222">
        <f>ROUND(I138*H138,2)</f>
        <v>5478</v>
      </c>
      <c r="K138" s="223"/>
      <c r="L138" s="35"/>
      <c r="M138" s="224" t="s">
        <v>1</v>
      </c>
      <c r="N138" s="225" t="s">
        <v>38</v>
      </c>
      <c r="O138" s="226">
        <v>0</v>
      </c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80</v>
      </c>
      <c r="AY138" s="14" t="s">
        <v>282</v>
      </c>
      <c r="BE138" s="229">
        <f>IF(N138="základní",J138,0)</f>
        <v>5478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5478</v>
      </c>
      <c r="BL138" s="14" t="s">
        <v>288</v>
      </c>
      <c r="BM138" s="228" t="s">
        <v>3724</v>
      </c>
    </row>
    <row r="139" s="2" customFormat="1" ht="16.5" customHeight="1">
      <c r="A139" s="29"/>
      <c r="B139" s="30"/>
      <c r="C139" s="217" t="s">
        <v>349</v>
      </c>
      <c r="D139" s="217" t="s">
        <v>284</v>
      </c>
      <c r="E139" s="218" t="s">
        <v>3725</v>
      </c>
      <c r="F139" s="219" t="s">
        <v>3726</v>
      </c>
      <c r="G139" s="220" t="s">
        <v>2452</v>
      </c>
      <c r="H139" s="221">
        <v>1</v>
      </c>
      <c r="I139" s="222">
        <v>779916</v>
      </c>
      <c r="J139" s="222">
        <f>ROUND(I139*H139,2)</f>
        <v>779916</v>
      </c>
      <c r="K139" s="223"/>
      <c r="L139" s="35"/>
      <c r="M139" s="240" t="s">
        <v>1</v>
      </c>
      <c r="N139" s="241" t="s">
        <v>38</v>
      </c>
      <c r="O139" s="242">
        <v>0</v>
      </c>
      <c r="P139" s="242">
        <f>O139*H139</f>
        <v>0</v>
      </c>
      <c r="Q139" s="242">
        <v>0</v>
      </c>
      <c r="R139" s="242">
        <f>Q139*H139</f>
        <v>0</v>
      </c>
      <c r="S139" s="242">
        <v>0</v>
      </c>
      <c r="T139" s="243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80</v>
      </c>
      <c r="AY139" s="14" t="s">
        <v>282</v>
      </c>
      <c r="BE139" s="229">
        <f>IF(N139="základní",J139,0)</f>
        <v>779916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779916</v>
      </c>
      <c r="BL139" s="14" t="s">
        <v>288</v>
      </c>
      <c r="BM139" s="228" t="s">
        <v>3727</v>
      </c>
    </row>
    <row r="140" s="2" customFormat="1" ht="6.96" customHeight="1">
      <c r="A140" s="29"/>
      <c r="B140" s="56"/>
      <c r="C140" s="57"/>
      <c r="D140" s="57"/>
      <c r="E140" s="57"/>
      <c r="F140" s="57"/>
      <c r="G140" s="57"/>
      <c r="H140" s="57"/>
      <c r="I140" s="57"/>
      <c r="J140" s="57"/>
      <c r="K140" s="57"/>
      <c r="L140" s="35"/>
      <c r="M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</sheetData>
  <sheetProtection sheet="1" autoFilter="0" formatColumns="0" formatRows="0" objects="1" scenarios="1" spinCount="100000" saltValue="HaLCT9EteA3iSrN/p8TNSa6xYbosGwZJrv8UI5jzyTp2+tQP8IVl+sb7nD4PlkXerS9CsMyeY11bZ3mWRch05w==" hashValue="KZxMmPhxeA6jjwVNJmoNKztABhvBdJ6rLeO0wNAywxoA/iM2NYIgGX0tGP7dAW1f21LD5cxbFKRNrzpj1agjNg==" algorithmName="SHA-512" password="CC35"/>
  <autoFilter ref="C120:K13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244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2" customFormat="1" ht="12" customHeight="1">
      <c r="A8" s="29"/>
      <c r="B8" s="35"/>
      <c r="C8" s="29"/>
      <c r="D8" s="141" t="s">
        <v>246</v>
      </c>
      <c r="E8" s="29"/>
      <c r="F8" s="29"/>
      <c r="G8" s="29"/>
      <c r="H8" s="29"/>
      <c r="I8" s="29"/>
      <c r="J8" s="29"/>
      <c r="K8" s="29"/>
      <c r="L8" s="53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="2" customFormat="1" ht="16.5" customHeight="1">
      <c r="A9" s="29"/>
      <c r="B9" s="35"/>
      <c r="C9" s="29"/>
      <c r="D9" s="29"/>
      <c r="E9" s="143" t="s">
        <v>3728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>
      <c r="A10" s="29"/>
      <c r="B10" s="35"/>
      <c r="C10" s="29"/>
      <c r="D10" s="29"/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2" customHeight="1">
      <c r="A11" s="29"/>
      <c r="B11" s="35"/>
      <c r="C11" s="29"/>
      <c r="D11" s="141" t="s">
        <v>16</v>
      </c>
      <c r="E11" s="29"/>
      <c r="F11" s="131" t="s">
        <v>1</v>
      </c>
      <c r="G11" s="29"/>
      <c r="H11" s="29"/>
      <c r="I11" s="141" t="s">
        <v>17</v>
      </c>
      <c r="J11" s="131" t="s">
        <v>1</v>
      </c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 ht="12" customHeight="1">
      <c r="A12" s="29"/>
      <c r="B12" s="35"/>
      <c r="C12" s="29"/>
      <c r="D12" s="141" t="s">
        <v>18</v>
      </c>
      <c r="E12" s="29"/>
      <c r="F12" s="131" t="s">
        <v>19</v>
      </c>
      <c r="G12" s="29"/>
      <c r="H12" s="29"/>
      <c r="I12" s="141" t="s">
        <v>20</v>
      </c>
      <c r="J12" s="144" t="str">
        <f>'Rekapitulace stavby'!AN8</f>
        <v>10. 2. 2021</v>
      </c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0.8" customHeight="1">
      <c r="A13" s="29"/>
      <c r="B13" s="35"/>
      <c r="C13" s="29"/>
      <c r="D13" s="29"/>
      <c r="E13" s="29"/>
      <c r="F13" s="29"/>
      <c r="G13" s="29"/>
      <c r="H13" s="29"/>
      <c r="I13" s="29"/>
      <c r="J13" s="29"/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22</v>
      </c>
      <c r="E14" s="29"/>
      <c r="F14" s="29"/>
      <c r="G14" s="29"/>
      <c r="H14" s="29"/>
      <c r="I14" s="141" t="s">
        <v>23</v>
      </c>
      <c r="J14" s="131" t="s">
        <v>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8" customHeight="1">
      <c r="A15" s="29"/>
      <c r="B15" s="35"/>
      <c r="C15" s="29"/>
      <c r="D15" s="29"/>
      <c r="E15" s="131" t="s">
        <v>24</v>
      </c>
      <c r="F15" s="29"/>
      <c r="G15" s="29"/>
      <c r="H15" s="29"/>
      <c r="I15" s="141" t="s">
        <v>25</v>
      </c>
      <c r="J15" s="131" t="s">
        <v>1</v>
      </c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6.96" customHeight="1">
      <c r="A16" s="29"/>
      <c r="B16" s="35"/>
      <c r="C16" s="29"/>
      <c r="D16" s="29"/>
      <c r="E16" s="29"/>
      <c r="F16" s="29"/>
      <c r="G16" s="29"/>
      <c r="H16" s="29"/>
      <c r="I16" s="29"/>
      <c r="J16" s="29"/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2" customHeight="1">
      <c r="A17" s="29"/>
      <c r="B17" s="35"/>
      <c r="C17" s="29"/>
      <c r="D17" s="141" t="s">
        <v>26</v>
      </c>
      <c r="E17" s="29"/>
      <c r="F17" s="29"/>
      <c r="G17" s="29"/>
      <c r="H17" s="29"/>
      <c r="I17" s="141" t="s">
        <v>23</v>
      </c>
      <c r="J17" s="131" t="str">
        <f>'Rekapitulace stavby'!AN13</f>
        <v/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18" customHeight="1">
      <c r="A18" s="29"/>
      <c r="B18" s="35"/>
      <c r="C18" s="29"/>
      <c r="D18" s="29"/>
      <c r="E18" s="131" t="str">
        <f>'Rekapitulace stavby'!E14</f>
        <v xml:space="preserve"> </v>
      </c>
      <c r="F18" s="131"/>
      <c r="G18" s="131"/>
      <c r="H18" s="131"/>
      <c r="I18" s="141" t="s">
        <v>25</v>
      </c>
      <c r="J18" s="131" t="str">
        <f>'Rekapitulace stavby'!AN14</f>
        <v/>
      </c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6.96" customHeight="1">
      <c r="A19" s="29"/>
      <c r="B19" s="35"/>
      <c r="C19" s="29"/>
      <c r="D19" s="29"/>
      <c r="E19" s="29"/>
      <c r="F19" s="29"/>
      <c r="G19" s="29"/>
      <c r="H19" s="29"/>
      <c r="I19" s="29"/>
      <c r="J19" s="29"/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2" customHeight="1">
      <c r="A20" s="29"/>
      <c r="B20" s="35"/>
      <c r="C20" s="29"/>
      <c r="D20" s="141" t="s">
        <v>28</v>
      </c>
      <c r="E20" s="29"/>
      <c r="F20" s="29"/>
      <c r="G20" s="29"/>
      <c r="H20" s="29"/>
      <c r="I20" s="141" t="s">
        <v>23</v>
      </c>
      <c r="J20" s="131" t="s">
        <v>1</v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18" customHeight="1">
      <c r="A21" s="29"/>
      <c r="B21" s="35"/>
      <c r="C21" s="29"/>
      <c r="D21" s="29"/>
      <c r="E21" s="131" t="s">
        <v>29</v>
      </c>
      <c r="F21" s="29"/>
      <c r="G21" s="29"/>
      <c r="H21" s="29"/>
      <c r="I21" s="141" t="s">
        <v>25</v>
      </c>
      <c r="J21" s="131" t="s">
        <v>1</v>
      </c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6.96" customHeight="1">
      <c r="A22" s="29"/>
      <c r="B22" s="35"/>
      <c r="C22" s="29"/>
      <c r="D22" s="29"/>
      <c r="E22" s="29"/>
      <c r="F22" s="29"/>
      <c r="G22" s="29"/>
      <c r="H22" s="29"/>
      <c r="I22" s="29"/>
      <c r="J22" s="29"/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2" customHeight="1">
      <c r="A23" s="29"/>
      <c r="B23" s="35"/>
      <c r="C23" s="29"/>
      <c r="D23" s="141" t="s">
        <v>31</v>
      </c>
      <c r="E23" s="29"/>
      <c r="F23" s="29"/>
      <c r="G23" s="29"/>
      <c r="H23" s="29"/>
      <c r="I23" s="141" t="s">
        <v>23</v>
      </c>
      <c r="J23" s="131" t="str">
        <f>IF('Rekapitulace stavby'!AN19="","",'Rekapitulace stavby'!AN19)</f>
        <v/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18" customHeight="1">
      <c r="A24" s="29"/>
      <c r="B24" s="35"/>
      <c r="C24" s="29"/>
      <c r="D24" s="29"/>
      <c r="E24" s="131" t="str">
        <f>IF('Rekapitulace stavby'!E20="","",'Rekapitulace stavby'!E20)</f>
        <v xml:space="preserve"> </v>
      </c>
      <c r="F24" s="29"/>
      <c r="G24" s="29"/>
      <c r="H24" s="29"/>
      <c r="I24" s="141" t="s">
        <v>25</v>
      </c>
      <c r="J24" s="131" t="str">
        <f>IF('Rekapitulace stavby'!AN20="","",'Rekapitulace stavby'!AN20)</f>
        <v/>
      </c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6.96" customHeight="1">
      <c r="A25" s="29"/>
      <c r="B25" s="35"/>
      <c r="C25" s="29"/>
      <c r="D25" s="29"/>
      <c r="E25" s="29"/>
      <c r="F25" s="29"/>
      <c r="G25" s="29"/>
      <c r="H25" s="29"/>
      <c r="I25" s="29"/>
      <c r="J25" s="29"/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2" customHeight="1">
      <c r="A26" s="29"/>
      <c r="B26" s="35"/>
      <c r="C26" s="29"/>
      <c r="D26" s="141" t="s">
        <v>32</v>
      </c>
      <c r="E26" s="29"/>
      <c r="F26" s="29"/>
      <c r="G26" s="29"/>
      <c r="H26" s="29"/>
      <c r="I26" s="29"/>
      <c r="J26" s="29"/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8" customFormat="1" ht="16.5" customHeight="1">
      <c r="A27" s="145"/>
      <c r="B27" s="146"/>
      <c r="C27" s="145"/>
      <c r="D27" s="145"/>
      <c r="E27" s="147" t="s">
        <v>1</v>
      </c>
      <c r="F27" s="147"/>
      <c r="G27" s="147"/>
      <c r="H27" s="147"/>
      <c r="I27" s="145"/>
      <c r="J27" s="145"/>
      <c r="K27" s="145"/>
      <c r="L27" s="148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</row>
    <row r="28" s="2" customFormat="1" ht="6.96" customHeight="1">
      <c r="A28" s="29"/>
      <c r="B28" s="35"/>
      <c r="C28" s="29"/>
      <c r="D28" s="29"/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2" customFormat="1" ht="6.96" customHeight="1">
      <c r="A29" s="29"/>
      <c r="B29" s="35"/>
      <c r="C29" s="29"/>
      <c r="D29" s="149"/>
      <c r="E29" s="149"/>
      <c r="F29" s="149"/>
      <c r="G29" s="149"/>
      <c r="H29" s="149"/>
      <c r="I29" s="149"/>
      <c r="J29" s="149"/>
      <c r="K29" s="149"/>
      <c r="L29" s="53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="2" customFormat="1" ht="25.44" customHeight="1">
      <c r="A30" s="29"/>
      <c r="B30" s="35"/>
      <c r="C30" s="29"/>
      <c r="D30" s="150" t="s">
        <v>33</v>
      </c>
      <c r="E30" s="29"/>
      <c r="F30" s="29"/>
      <c r="G30" s="29"/>
      <c r="H30" s="29"/>
      <c r="I30" s="29"/>
      <c r="J30" s="151">
        <f>ROUND(J122, 2)</f>
        <v>5743200</v>
      </c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14.4" customHeight="1">
      <c r="A32" s="29"/>
      <c r="B32" s="35"/>
      <c r="C32" s="29"/>
      <c r="D32" s="29"/>
      <c r="E32" s="29"/>
      <c r="F32" s="152" t="s">
        <v>35</v>
      </c>
      <c r="G32" s="29"/>
      <c r="H32" s="29"/>
      <c r="I32" s="152" t="s">
        <v>34</v>
      </c>
      <c r="J32" s="152" t="s">
        <v>36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14.4" customHeight="1">
      <c r="A33" s="29"/>
      <c r="B33" s="35"/>
      <c r="C33" s="29"/>
      <c r="D33" s="153" t="s">
        <v>37</v>
      </c>
      <c r="E33" s="141" t="s">
        <v>38</v>
      </c>
      <c r="F33" s="154">
        <f>ROUND((SUM(BE122:BE146)),  2)</f>
        <v>5743200</v>
      </c>
      <c r="G33" s="29"/>
      <c r="H33" s="29"/>
      <c r="I33" s="155">
        <v>0.20999999999999999</v>
      </c>
      <c r="J33" s="154">
        <f>ROUND(((SUM(BE122:BE146))*I33),  2)</f>
        <v>1206072</v>
      </c>
      <c r="K33" s="2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141" t="s">
        <v>39</v>
      </c>
      <c r="F34" s="154">
        <f>ROUND((SUM(BF122:BF146)),  2)</f>
        <v>0</v>
      </c>
      <c r="G34" s="29"/>
      <c r="H34" s="29"/>
      <c r="I34" s="155">
        <v>0.14999999999999999</v>
      </c>
      <c r="J34" s="154">
        <f>ROUND(((SUM(BF122:BF146))*I34),  2)</f>
        <v>0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hidden="1" s="2" customFormat="1" ht="14.4" customHeight="1">
      <c r="A35" s="29"/>
      <c r="B35" s="35"/>
      <c r="C35" s="29"/>
      <c r="D35" s="29"/>
      <c r="E35" s="141" t="s">
        <v>40</v>
      </c>
      <c r="F35" s="154">
        <f>ROUND((SUM(BG122:BG146)),  2)</f>
        <v>0</v>
      </c>
      <c r="G35" s="29"/>
      <c r="H35" s="29"/>
      <c r="I35" s="155">
        <v>0.20999999999999999</v>
      </c>
      <c r="J35" s="154">
        <f>0</f>
        <v>0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hidden="1" s="2" customFormat="1" ht="14.4" customHeight="1">
      <c r="A36" s="29"/>
      <c r="B36" s="35"/>
      <c r="C36" s="29"/>
      <c r="D36" s="29"/>
      <c r="E36" s="141" t="s">
        <v>41</v>
      </c>
      <c r="F36" s="154">
        <f>ROUND((SUM(BH122:BH146)),  2)</f>
        <v>0</v>
      </c>
      <c r="G36" s="29"/>
      <c r="H36" s="29"/>
      <c r="I36" s="155">
        <v>0.14999999999999999</v>
      </c>
      <c r="J36" s="154">
        <f>0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42</v>
      </c>
      <c r="F37" s="154">
        <f>ROUND((SUM(BI122:BI146)),  2)</f>
        <v>0</v>
      </c>
      <c r="G37" s="29"/>
      <c r="H37" s="29"/>
      <c r="I37" s="155">
        <v>0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="2" customFormat="1" ht="6.96" customHeight="1">
      <c r="A38" s="29"/>
      <c r="B38" s="35"/>
      <c r="C38" s="29"/>
      <c r="D38" s="29"/>
      <c r="E38" s="29"/>
      <c r="F38" s="29"/>
      <c r="G38" s="29"/>
      <c r="H38" s="29"/>
      <c r="I38" s="29"/>
      <c r="J38" s="29"/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="2" customFormat="1" ht="25.44" customHeight="1">
      <c r="A39" s="29"/>
      <c r="B39" s="35"/>
      <c r="C39" s="156"/>
      <c r="D39" s="157" t="s">
        <v>43</v>
      </c>
      <c r="E39" s="158"/>
      <c r="F39" s="158"/>
      <c r="G39" s="159" t="s">
        <v>44</v>
      </c>
      <c r="H39" s="160" t="s">
        <v>45</v>
      </c>
      <c r="I39" s="158"/>
      <c r="J39" s="161">
        <f>SUM(J30:J37)</f>
        <v>6949272</v>
      </c>
      <c r="K39" s="162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14.4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1" customFormat="1" ht="14.4" customHeight="1">
      <c r="B41" s="17"/>
      <c r="L41" s="17"/>
    </row>
    <row r="42" s="1" customFormat="1" ht="14.4" customHeight="1">
      <c r="B42" s="17"/>
      <c r="L42" s="17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2" customFormat="1" ht="12" customHeight="1">
      <c r="A86" s="29"/>
      <c r="B86" s="30"/>
      <c r="C86" s="26" t="s">
        <v>246</v>
      </c>
      <c r="D86" s="31"/>
      <c r="E86" s="31"/>
      <c r="F86" s="31"/>
      <c r="G86" s="31"/>
      <c r="H86" s="31"/>
      <c r="I86" s="31"/>
      <c r="J86" s="31"/>
      <c r="K86" s="31"/>
      <c r="L86" s="53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="2" customFormat="1" ht="16.5" customHeight="1">
      <c r="A87" s="29"/>
      <c r="B87" s="30"/>
      <c r="C87" s="31"/>
      <c r="D87" s="31"/>
      <c r="E87" s="66" t="str">
        <f>E9</f>
        <v>006 - Vedlejší a ostatní náklady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6.96" customHeight="1">
      <c r="A88" s="29"/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2" customHeight="1">
      <c r="A89" s="29"/>
      <c r="B89" s="30"/>
      <c r="C89" s="26" t="s">
        <v>18</v>
      </c>
      <c r="D89" s="31"/>
      <c r="E89" s="31"/>
      <c r="F89" s="23" t="str">
        <f>F12</f>
        <v>Horní Kruty, místní část Dolní Kruty, Přestavlky a</v>
      </c>
      <c r="G89" s="31"/>
      <c r="H89" s="31"/>
      <c r="I89" s="26" t="s">
        <v>20</v>
      </c>
      <c r="J89" s="69" t="str">
        <f>IF(J12="","",J12)</f>
        <v>10. 2. 2021</v>
      </c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40.05" customHeight="1">
      <c r="A91" s="29"/>
      <c r="B91" s="30"/>
      <c r="C91" s="26" t="s">
        <v>22</v>
      </c>
      <c r="D91" s="31"/>
      <c r="E91" s="31"/>
      <c r="F91" s="23" t="str">
        <f>E15</f>
        <v>Obec Horní Kruty</v>
      </c>
      <c r="G91" s="31"/>
      <c r="H91" s="31"/>
      <c r="I91" s="26" t="s">
        <v>28</v>
      </c>
      <c r="J91" s="27" t="str">
        <f>E21</f>
        <v>Vodohospodářské inženýrské služby a.s.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15.15" customHeight="1">
      <c r="A92" s="29"/>
      <c r="B92" s="30"/>
      <c r="C92" s="26" t="s">
        <v>26</v>
      </c>
      <c r="D92" s="31"/>
      <c r="E92" s="31"/>
      <c r="F92" s="23" t="str">
        <f>IF(E18="","",E18)</f>
        <v xml:space="preserve"> </v>
      </c>
      <c r="G92" s="31"/>
      <c r="H92" s="31"/>
      <c r="I92" s="26" t="s">
        <v>31</v>
      </c>
      <c r="J92" s="27" t="str">
        <f>E24</f>
        <v xml:space="preserve"> </v>
      </c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10.32" customHeight="1">
      <c r="A93" s="29"/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29.28" customHeight="1">
      <c r="A94" s="29"/>
      <c r="B94" s="30"/>
      <c r="C94" s="175" t="s">
        <v>251</v>
      </c>
      <c r="D94" s="176"/>
      <c r="E94" s="176"/>
      <c r="F94" s="176"/>
      <c r="G94" s="176"/>
      <c r="H94" s="176"/>
      <c r="I94" s="176"/>
      <c r="J94" s="177" t="s">
        <v>252</v>
      </c>
      <c r="K94" s="176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2.8" customHeight="1">
      <c r="A96" s="29"/>
      <c r="B96" s="30"/>
      <c r="C96" s="178" t="s">
        <v>253</v>
      </c>
      <c r="D96" s="31"/>
      <c r="E96" s="31"/>
      <c r="F96" s="31"/>
      <c r="G96" s="31"/>
      <c r="H96" s="31"/>
      <c r="I96" s="31"/>
      <c r="J96" s="100">
        <f>J122</f>
        <v>5743200</v>
      </c>
      <c r="K96" s="31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254</v>
      </c>
    </row>
    <row r="97" s="9" customFormat="1" ht="24.96" customHeight="1">
      <c r="A97" s="9"/>
      <c r="B97" s="179"/>
      <c r="C97" s="180"/>
      <c r="D97" s="181" t="s">
        <v>3729</v>
      </c>
      <c r="E97" s="182"/>
      <c r="F97" s="182"/>
      <c r="G97" s="182"/>
      <c r="H97" s="182"/>
      <c r="I97" s="182"/>
      <c r="J97" s="183">
        <f>J123</f>
        <v>5743200</v>
      </c>
      <c r="K97" s="180"/>
      <c r="L97" s="18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5"/>
      <c r="C98" s="123"/>
      <c r="D98" s="186" t="s">
        <v>3730</v>
      </c>
      <c r="E98" s="187"/>
      <c r="F98" s="187"/>
      <c r="G98" s="187"/>
      <c r="H98" s="187"/>
      <c r="I98" s="187"/>
      <c r="J98" s="188">
        <f>J124</f>
        <v>1869200</v>
      </c>
      <c r="K98" s="123"/>
      <c r="L98" s="18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5"/>
      <c r="C99" s="123"/>
      <c r="D99" s="186" t="s">
        <v>3731</v>
      </c>
      <c r="E99" s="187"/>
      <c r="F99" s="187"/>
      <c r="G99" s="187"/>
      <c r="H99" s="187"/>
      <c r="I99" s="187"/>
      <c r="J99" s="188">
        <f>J133</f>
        <v>1876000</v>
      </c>
      <c r="K99" s="123"/>
      <c r="L99" s="18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5"/>
      <c r="C100" s="123"/>
      <c r="D100" s="186" t="s">
        <v>3732</v>
      </c>
      <c r="E100" s="187"/>
      <c r="F100" s="187"/>
      <c r="G100" s="187"/>
      <c r="H100" s="187"/>
      <c r="I100" s="187"/>
      <c r="J100" s="188">
        <f>J137</f>
        <v>360000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3733</v>
      </c>
      <c r="E101" s="187"/>
      <c r="F101" s="187"/>
      <c r="G101" s="187"/>
      <c r="H101" s="187"/>
      <c r="I101" s="187"/>
      <c r="J101" s="188">
        <f>J141</f>
        <v>1043000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3734</v>
      </c>
      <c r="E102" s="187"/>
      <c r="F102" s="187"/>
      <c r="G102" s="187"/>
      <c r="H102" s="187"/>
      <c r="I102" s="187"/>
      <c r="J102" s="188">
        <f>J144</f>
        <v>595000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29"/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53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4" s="2" customFormat="1" ht="6.96" customHeight="1">
      <c r="A104" s="29"/>
      <c r="B104" s="56"/>
      <c r="C104" s="57"/>
      <c r="D104" s="57"/>
      <c r="E104" s="57"/>
      <c r="F104" s="57"/>
      <c r="G104" s="57"/>
      <c r="H104" s="57"/>
      <c r="I104" s="57"/>
      <c r="J104" s="57"/>
      <c r="K104" s="57"/>
      <c r="L104" s="53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8" s="2" customFormat="1" ht="6.96" customHeight="1">
      <c r="A108" s="29"/>
      <c r="B108" s="58"/>
      <c r="C108" s="59"/>
      <c r="D108" s="59"/>
      <c r="E108" s="59"/>
      <c r="F108" s="59"/>
      <c r="G108" s="59"/>
      <c r="H108" s="59"/>
      <c r="I108" s="59"/>
      <c r="J108" s="59"/>
      <c r="K108" s="59"/>
      <c r="L108" s="53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="2" customFormat="1" ht="24.96" customHeight="1">
      <c r="A109" s="29"/>
      <c r="B109" s="30"/>
      <c r="C109" s="20" t="s">
        <v>267</v>
      </c>
      <c r="D109" s="31"/>
      <c r="E109" s="31"/>
      <c r="F109" s="31"/>
      <c r="G109" s="31"/>
      <c r="H109" s="31"/>
      <c r="I109" s="31"/>
      <c r="J109" s="31"/>
      <c r="K109" s="31"/>
      <c r="L109" s="53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="2" customFormat="1" ht="6.96" customHeight="1">
      <c r="A110" s="29"/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53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="2" customFormat="1" ht="12" customHeight="1">
      <c r="A111" s="29"/>
      <c r="B111" s="30"/>
      <c r="C111" s="26" t="s">
        <v>14</v>
      </c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26.25" customHeight="1">
      <c r="A112" s="29"/>
      <c r="B112" s="30"/>
      <c r="C112" s="31"/>
      <c r="D112" s="31"/>
      <c r="E112" s="174" t="str">
        <f>E7</f>
        <v>Kanalizace a ČOV pro obec Horní Kruty, místní část Dolní Kruty, Přestavlky a Bohouňovice II</v>
      </c>
      <c r="F112" s="26"/>
      <c r="G112" s="26"/>
      <c r="H112" s="26"/>
      <c r="I112" s="31"/>
      <c r="J112" s="31"/>
      <c r="K112" s="31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="2" customFormat="1" ht="12" customHeight="1">
      <c r="A113" s="29"/>
      <c r="B113" s="30"/>
      <c r="C113" s="26" t="s">
        <v>246</v>
      </c>
      <c r="D113" s="31"/>
      <c r="E113" s="31"/>
      <c r="F113" s="31"/>
      <c r="G113" s="31"/>
      <c r="H113" s="31"/>
      <c r="I113" s="31"/>
      <c r="J113" s="31"/>
      <c r="K113" s="31"/>
      <c r="L113" s="53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="2" customFormat="1" ht="16.5" customHeight="1">
      <c r="A114" s="29"/>
      <c r="B114" s="30"/>
      <c r="C114" s="31"/>
      <c r="D114" s="31"/>
      <c r="E114" s="66" t="str">
        <f>E9</f>
        <v>006 - Vedlejší a ostatní náklady</v>
      </c>
      <c r="F114" s="31"/>
      <c r="G114" s="31"/>
      <c r="H114" s="31"/>
      <c r="I114" s="31"/>
      <c r="J114" s="31"/>
      <c r="K114" s="31"/>
      <c r="L114" s="53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="2" customFormat="1" ht="6.96" customHeight="1">
      <c r="A115" s="29"/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53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="2" customFormat="1" ht="12" customHeight="1">
      <c r="A116" s="29"/>
      <c r="B116" s="30"/>
      <c r="C116" s="26" t="s">
        <v>18</v>
      </c>
      <c r="D116" s="31"/>
      <c r="E116" s="31"/>
      <c r="F116" s="23" t="str">
        <f>F12</f>
        <v>Horní Kruty, místní část Dolní Kruty, Přestavlky a</v>
      </c>
      <c r="G116" s="31"/>
      <c r="H116" s="31"/>
      <c r="I116" s="26" t="s">
        <v>20</v>
      </c>
      <c r="J116" s="69" t="str">
        <f>IF(J12="","",J12)</f>
        <v>10. 2. 2021</v>
      </c>
      <c r="K116" s="31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6.96" customHeight="1">
      <c r="A117" s="29"/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40.05" customHeight="1">
      <c r="A118" s="29"/>
      <c r="B118" s="30"/>
      <c r="C118" s="26" t="s">
        <v>22</v>
      </c>
      <c r="D118" s="31"/>
      <c r="E118" s="31"/>
      <c r="F118" s="23" t="str">
        <f>E15</f>
        <v>Obec Horní Kruty</v>
      </c>
      <c r="G118" s="31"/>
      <c r="H118" s="31"/>
      <c r="I118" s="26" t="s">
        <v>28</v>
      </c>
      <c r="J118" s="27" t="str">
        <f>E21</f>
        <v>Vodohospodářské inženýrské služby a.s.</v>
      </c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5.15" customHeight="1">
      <c r="A119" s="29"/>
      <c r="B119" s="30"/>
      <c r="C119" s="26" t="s">
        <v>26</v>
      </c>
      <c r="D119" s="31"/>
      <c r="E119" s="31"/>
      <c r="F119" s="23" t="str">
        <f>IF(E18="","",E18)</f>
        <v xml:space="preserve"> </v>
      </c>
      <c r="G119" s="31"/>
      <c r="H119" s="31"/>
      <c r="I119" s="26" t="s">
        <v>31</v>
      </c>
      <c r="J119" s="27" t="str">
        <f>E24</f>
        <v xml:space="preserve"> </v>
      </c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10.32" customHeight="1">
      <c r="A120" s="29"/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11" customFormat="1" ht="29.28" customHeight="1">
      <c r="A121" s="190"/>
      <c r="B121" s="191"/>
      <c r="C121" s="192" t="s">
        <v>268</v>
      </c>
      <c r="D121" s="193" t="s">
        <v>58</v>
      </c>
      <c r="E121" s="193" t="s">
        <v>54</v>
      </c>
      <c r="F121" s="193" t="s">
        <v>55</v>
      </c>
      <c r="G121" s="193" t="s">
        <v>269</v>
      </c>
      <c r="H121" s="193" t="s">
        <v>270</v>
      </c>
      <c r="I121" s="193" t="s">
        <v>271</v>
      </c>
      <c r="J121" s="194" t="s">
        <v>252</v>
      </c>
      <c r="K121" s="195" t="s">
        <v>272</v>
      </c>
      <c r="L121" s="196"/>
      <c r="M121" s="90" t="s">
        <v>1</v>
      </c>
      <c r="N121" s="91" t="s">
        <v>37</v>
      </c>
      <c r="O121" s="91" t="s">
        <v>273</v>
      </c>
      <c r="P121" s="91" t="s">
        <v>274</v>
      </c>
      <c r="Q121" s="91" t="s">
        <v>275</v>
      </c>
      <c r="R121" s="91" t="s">
        <v>276</v>
      </c>
      <c r="S121" s="91" t="s">
        <v>277</v>
      </c>
      <c r="T121" s="92" t="s">
        <v>278</v>
      </c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</row>
    <row r="122" s="2" customFormat="1" ht="22.8" customHeight="1">
      <c r="A122" s="29"/>
      <c r="B122" s="30"/>
      <c r="C122" s="97" t="s">
        <v>279</v>
      </c>
      <c r="D122" s="31"/>
      <c r="E122" s="31"/>
      <c r="F122" s="31"/>
      <c r="G122" s="31"/>
      <c r="H122" s="31"/>
      <c r="I122" s="31"/>
      <c r="J122" s="197">
        <f>BK122</f>
        <v>5743200</v>
      </c>
      <c r="K122" s="31"/>
      <c r="L122" s="35"/>
      <c r="M122" s="93"/>
      <c r="N122" s="198"/>
      <c r="O122" s="94"/>
      <c r="P122" s="199">
        <f>P123</f>
        <v>0</v>
      </c>
      <c r="Q122" s="94"/>
      <c r="R122" s="199">
        <f>R123</f>
        <v>0</v>
      </c>
      <c r="S122" s="94"/>
      <c r="T122" s="200">
        <f>T123</f>
        <v>0</v>
      </c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T122" s="14" t="s">
        <v>72</v>
      </c>
      <c r="AU122" s="14" t="s">
        <v>254</v>
      </c>
      <c r="BK122" s="201">
        <f>BK123</f>
        <v>5743200</v>
      </c>
    </row>
    <row r="123" s="12" customFormat="1" ht="25.92" customHeight="1">
      <c r="A123" s="12"/>
      <c r="B123" s="202"/>
      <c r="C123" s="203"/>
      <c r="D123" s="204" t="s">
        <v>72</v>
      </c>
      <c r="E123" s="205" t="s">
        <v>3735</v>
      </c>
      <c r="F123" s="205" t="s">
        <v>3736</v>
      </c>
      <c r="G123" s="203"/>
      <c r="H123" s="203"/>
      <c r="I123" s="203"/>
      <c r="J123" s="206">
        <f>BK123</f>
        <v>5743200</v>
      </c>
      <c r="K123" s="203"/>
      <c r="L123" s="207"/>
      <c r="M123" s="208"/>
      <c r="N123" s="209"/>
      <c r="O123" s="209"/>
      <c r="P123" s="210">
        <f>P124+P133+P137+P141+P144</f>
        <v>0</v>
      </c>
      <c r="Q123" s="209"/>
      <c r="R123" s="210">
        <f>R124+R133+R137+R141+R144</f>
        <v>0</v>
      </c>
      <c r="S123" s="209"/>
      <c r="T123" s="211">
        <f>T124+T133+T137+T141+T144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2" t="s">
        <v>299</v>
      </c>
      <c r="AT123" s="213" t="s">
        <v>72</v>
      </c>
      <c r="AU123" s="213" t="s">
        <v>73</v>
      </c>
      <c r="AY123" s="212" t="s">
        <v>282</v>
      </c>
      <c r="BK123" s="214">
        <f>BK124+BK133+BK137+BK141+BK144</f>
        <v>5743200</v>
      </c>
    </row>
    <row r="124" s="12" customFormat="1" ht="22.8" customHeight="1">
      <c r="A124" s="12"/>
      <c r="B124" s="202"/>
      <c r="C124" s="203"/>
      <c r="D124" s="204" t="s">
        <v>72</v>
      </c>
      <c r="E124" s="215" t="s">
        <v>3737</v>
      </c>
      <c r="F124" s="215" t="s">
        <v>3738</v>
      </c>
      <c r="G124" s="203"/>
      <c r="H124" s="203"/>
      <c r="I124" s="203"/>
      <c r="J124" s="216">
        <f>BK124</f>
        <v>1869200</v>
      </c>
      <c r="K124" s="203"/>
      <c r="L124" s="207"/>
      <c r="M124" s="208"/>
      <c r="N124" s="209"/>
      <c r="O124" s="209"/>
      <c r="P124" s="210">
        <f>SUM(P125:P132)</f>
        <v>0</v>
      </c>
      <c r="Q124" s="209"/>
      <c r="R124" s="210">
        <f>SUM(R125:R132)</f>
        <v>0</v>
      </c>
      <c r="S124" s="209"/>
      <c r="T124" s="211">
        <f>SUM(T125:T132)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2" t="s">
        <v>299</v>
      </c>
      <c r="AT124" s="213" t="s">
        <v>72</v>
      </c>
      <c r="AU124" s="213" t="s">
        <v>80</v>
      </c>
      <c r="AY124" s="212" t="s">
        <v>282</v>
      </c>
      <c r="BK124" s="214">
        <f>SUM(BK125:BK132)</f>
        <v>1869200</v>
      </c>
    </row>
    <row r="125" s="2" customFormat="1" ht="16.5" customHeight="1">
      <c r="A125" s="29"/>
      <c r="B125" s="30"/>
      <c r="C125" s="217" t="s">
        <v>80</v>
      </c>
      <c r="D125" s="217" t="s">
        <v>284</v>
      </c>
      <c r="E125" s="218" t="s">
        <v>3739</v>
      </c>
      <c r="F125" s="219" t="s">
        <v>3740</v>
      </c>
      <c r="G125" s="220" t="s">
        <v>2452</v>
      </c>
      <c r="H125" s="221">
        <v>1</v>
      </c>
      <c r="I125" s="222">
        <v>135000</v>
      </c>
      <c r="J125" s="222">
        <f>ROUND(I125*H125,2)</f>
        <v>135000</v>
      </c>
      <c r="K125" s="223"/>
      <c r="L125" s="35"/>
      <c r="M125" s="224" t="s">
        <v>1</v>
      </c>
      <c r="N125" s="225" t="s">
        <v>38</v>
      </c>
      <c r="O125" s="226">
        <v>0</v>
      </c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R125" s="228" t="s">
        <v>3741</v>
      </c>
      <c r="AT125" s="228" t="s">
        <v>284</v>
      </c>
      <c r="AU125" s="228" t="s">
        <v>82</v>
      </c>
      <c r="AY125" s="14" t="s">
        <v>282</v>
      </c>
      <c r="BE125" s="229">
        <f>IF(N125="základní",J125,0)</f>
        <v>135000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4" t="s">
        <v>80</v>
      </c>
      <c r="BK125" s="229">
        <f>ROUND(I125*H125,2)</f>
        <v>135000</v>
      </c>
      <c r="BL125" s="14" t="s">
        <v>3741</v>
      </c>
      <c r="BM125" s="228" t="s">
        <v>3742</v>
      </c>
    </row>
    <row r="126" s="2" customFormat="1" ht="16.5" customHeight="1">
      <c r="A126" s="29"/>
      <c r="B126" s="30"/>
      <c r="C126" s="217" t="s">
        <v>82</v>
      </c>
      <c r="D126" s="217" t="s">
        <v>284</v>
      </c>
      <c r="E126" s="218" t="s">
        <v>3743</v>
      </c>
      <c r="F126" s="219" t="s">
        <v>3744</v>
      </c>
      <c r="G126" s="220" t="s">
        <v>2452</v>
      </c>
      <c r="H126" s="221">
        <v>1</v>
      </c>
      <c r="I126" s="222">
        <v>20000</v>
      </c>
      <c r="J126" s="222">
        <f>ROUND(I126*H126,2)</f>
        <v>20000</v>
      </c>
      <c r="K126" s="223"/>
      <c r="L126" s="35"/>
      <c r="M126" s="224" t="s">
        <v>1</v>
      </c>
      <c r="N126" s="225" t="s">
        <v>38</v>
      </c>
      <c r="O126" s="226">
        <v>0</v>
      </c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R126" s="228" t="s">
        <v>3741</v>
      </c>
      <c r="AT126" s="228" t="s">
        <v>284</v>
      </c>
      <c r="AU126" s="228" t="s">
        <v>82</v>
      </c>
      <c r="AY126" s="14" t="s">
        <v>282</v>
      </c>
      <c r="BE126" s="229">
        <f>IF(N126="základní",J126,0)</f>
        <v>20000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4" t="s">
        <v>80</v>
      </c>
      <c r="BK126" s="229">
        <f>ROUND(I126*H126,2)</f>
        <v>20000</v>
      </c>
      <c r="BL126" s="14" t="s">
        <v>3741</v>
      </c>
      <c r="BM126" s="228" t="s">
        <v>311</v>
      </c>
    </row>
    <row r="127" s="2" customFormat="1" ht="16.5" customHeight="1">
      <c r="A127" s="29"/>
      <c r="B127" s="30"/>
      <c r="C127" s="217" t="s">
        <v>155</v>
      </c>
      <c r="D127" s="217" t="s">
        <v>284</v>
      </c>
      <c r="E127" s="218" t="s">
        <v>3745</v>
      </c>
      <c r="F127" s="219" t="s">
        <v>3746</v>
      </c>
      <c r="G127" s="220" t="s">
        <v>2452</v>
      </c>
      <c r="H127" s="221">
        <v>1</v>
      </c>
      <c r="I127" s="222">
        <v>162200</v>
      </c>
      <c r="J127" s="222">
        <f>ROUND(I127*H127,2)</f>
        <v>162200</v>
      </c>
      <c r="K127" s="223"/>
      <c r="L127" s="35"/>
      <c r="M127" s="224" t="s">
        <v>1</v>
      </c>
      <c r="N127" s="225" t="s">
        <v>38</v>
      </c>
      <c r="O127" s="226">
        <v>0</v>
      </c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228" t="s">
        <v>3741</v>
      </c>
      <c r="AT127" s="228" t="s">
        <v>284</v>
      </c>
      <c r="AU127" s="228" t="s">
        <v>82</v>
      </c>
      <c r="AY127" s="14" t="s">
        <v>282</v>
      </c>
      <c r="BE127" s="229">
        <f>IF(N127="základní",J127,0)</f>
        <v>162200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4" t="s">
        <v>80</v>
      </c>
      <c r="BK127" s="229">
        <f>ROUND(I127*H127,2)</f>
        <v>162200</v>
      </c>
      <c r="BL127" s="14" t="s">
        <v>3741</v>
      </c>
      <c r="BM127" s="228" t="s">
        <v>329</v>
      </c>
    </row>
    <row r="128" s="2" customFormat="1" ht="16.5" customHeight="1">
      <c r="A128" s="29"/>
      <c r="B128" s="30"/>
      <c r="C128" s="217" t="s">
        <v>288</v>
      </c>
      <c r="D128" s="217" t="s">
        <v>284</v>
      </c>
      <c r="E128" s="218" t="s">
        <v>3747</v>
      </c>
      <c r="F128" s="219" t="s">
        <v>3748</v>
      </c>
      <c r="G128" s="220" t="s">
        <v>2452</v>
      </c>
      <c r="H128" s="221">
        <v>1</v>
      </c>
      <c r="I128" s="222">
        <v>382000</v>
      </c>
      <c r="J128" s="222">
        <f>ROUND(I128*H128,2)</f>
        <v>382000</v>
      </c>
      <c r="K128" s="223"/>
      <c r="L128" s="35"/>
      <c r="M128" s="224" t="s">
        <v>1</v>
      </c>
      <c r="N128" s="225" t="s">
        <v>38</v>
      </c>
      <c r="O128" s="226">
        <v>0</v>
      </c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228" t="s">
        <v>3741</v>
      </c>
      <c r="AT128" s="228" t="s">
        <v>284</v>
      </c>
      <c r="AU128" s="228" t="s">
        <v>82</v>
      </c>
      <c r="AY128" s="14" t="s">
        <v>282</v>
      </c>
      <c r="BE128" s="229">
        <f>IF(N128="základní",J128,0)</f>
        <v>382000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4" t="s">
        <v>80</v>
      </c>
      <c r="BK128" s="229">
        <f>ROUND(I128*H128,2)</f>
        <v>382000</v>
      </c>
      <c r="BL128" s="14" t="s">
        <v>3741</v>
      </c>
      <c r="BM128" s="228" t="s">
        <v>338</v>
      </c>
    </row>
    <row r="129" s="2" customFormat="1" ht="16.5" customHeight="1">
      <c r="A129" s="29"/>
      <c r="B129" s="30"/>
      <c r="C129" s="217" t="s">
        <v>299</v>
      </c>
      <c r="D129" s="217" t="s">
        <v>284</v>
      </c>
      <c r="E129" s="218" t="s">
        <v>3749</v>
      </c>
      <c r="F129" s="219" t="s">
        <v>3750</v>
      </c>
      <c r="G129" s="220" t="s">
        <v>2452</v>
      </c>
      <c r="H129" s="221">
        <v>1</v>
      </c>
      <c r="I129" s="222">
        <v>573000</v>
      </c>
      <c r="J129" s="222">
        <f>ROUND(I129*H129,2)</f>
        <v>573000</v>
      </c>
      <c r="K129" s="223"/>
      <c r="L129" s="35"/>
      <c r="M129" s="224" t="s">
        <v>1</v>
      </c>
      <c r="N129" s="225" t="s">
        <v>38</v>
      </c>
      <c r="O129" s="226">
        <v>0</v>
      </c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228" t="s">
        <v>3741</v>
      </c>
      <c r="AT129" s="228" t="s">
        <v>284</v>
      </c>
      <c r="AU129" s="228" t="s">
        <v>82</v>
      </c>
      <c r="AY129" s="14" t="s">
        <v>282</v>
      </c>
      <c r="BE129" s="229">
        <f>IF(N129="základní",J129,0)</f>
        <v>573000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4" t="s">
        <v>80</v>
      </c>
      <c r="BK129" s="229">
        <f>ROUND(I129*H129,2)</f>
        <v>573000</v>
      </c>
      <c r="BL129" s="14" t="s">
        <v>3741</v>
      </c>
      <c r="BM129" s="228" t="s">
        <v>353</v>
      </c>
    </row>
    <row r="130" s="2" customFormat="1" ht="16.5" customHeight="1">
      <c r="A130" s="29"/>
      <c r="B130" s="30"/>
      <c r="C130" s="217" t="s">
        <v>303</v>
      </c>
      <c r="D130" s="217" t="s">
        <v>284</v>
      </c>
      <c r="E130" s="218" t="s">
        <v>3751</v>
      </c>
      <c r="F130" s="219" t="s">
        <v>3752</v>
      </c>
      <c r="G130" s="220" t="s">
        <v>2452</v>
      </c>
      <c r="H130" s="221">
        <v>1</v>
      </c>
      <c r="I130" s="222">
        <v>298000</v>
      </c>
      <c r="J130" s="222">
        <f>ROUND(I130*H130,2)</f>
        <v>298000</v>
      </c>
      <c r="K130" s="223"/>
      <c r="L130" s="35"/>
      <c r="M130" s="224" t="s">
        <v>1</v>
      </c>
      <c r="N130" s="225" t="s">
        <v>38</v>
      </c>
      <c r="O130" s="226">
        <v>0</v>
      </c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228" t="s">
        <v>3741</v>
      </c>
      <c r="AT130" s="228" t="s">
        <v>284</v>
      </c>
      <c r="AU130" s="228" t="s">
        <v>82</v>
      </c>
      <c r="AY130" s="14" t="s">
        <v>282</v>
      </c>
      <c r="BE130" s="229">
        <f>IF(N130="základní",J130,0)</f>
        <v>298000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4" t="s">
        <v>80</v>
      </c>
      <c r="BK130" s="229">
        <f>ROUND(I130*H130,2)</f>
        <v>298000</v>
      </c>
      <c r="BL130" s="14" t="s">
        <v>3741</v>
      </c>
      <c r="BM130" s="228" t="s">
        <v>369</v>
      </c>
    </row>
    <row r="131" s="2" customFormat="1" ht="16.5" customHeight="1">
      <c r="A131" s="29"/>
      <c r="B131" s="30"/>
      <c r="C131" s="217" t="s">
        <v>307</v>
      </c>
      <c r="D131" s="217" t="s">
        <v>284</v>
      </c>
      <c r="E131" s="218" t="s">
        <v>3753</v>
      </c>
      <c r="F131" s="219" t="s">
        <v>3754</v>
      </c>
      <c r="G131" s="220" t="s">
        <v>2452</v>
      </c>
      <c r="H131" s="221">
        <v>1</v>
      </c>
      <c r="I131" s="222">
        <v>249000</v>
      </c>
      <c r="J131" s="222">
        <f>ROUND(I131*H131,2)</f>
        <v>249000</v>
      </c>
      <c r="K131" s="223"/>
      <c r="L131" s="35"/>
      <c r="M131" s="224" t="s">
        <v>1</v>
      </c>
      <c r="N131" s="225" t="s">
        <v>38</v>
      </c>
      <c r="O131" s="226">
        <v>0</v>
      </c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228" t="s">
        <v>3741</v>
      </c>
      <c r="AT131" s="228" t="s">
        <v>284</v>
      </c>
      <c r="AU131" s="228" t="s">
        <v>82</v>
      </c>
      <c r="AY131" s="14" t="s">
        <v>282</v>
      </c>
      <c r="BE131" s="229">
        <f>IF(N131="základní",J131,0)</f>
        <v>249000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4" t="s">
        <v>80</v>
      </c>
      <c r="BK131" s="229">
        <f>ROUND(I131*H131,2)</f>
        <v>249000</v>
      </c>
      <c r="BL131" s="14" t="s">
        <v>3741</v>
      </c>
      <c r="BM131" s="228" t="s">
        <v>3755</v>
      </c>
    </row>
    <row r="132" s="2" customFormat="1" ht="33" customHeight="1">
      <c r="A132" s="29"/>
      <c r="B132" s="30"/>
      <c r="C132" s="217" t="s">
        <v>311</v>
      </c>
      <c r="D132" s="217" t="s">
        <v>284</v>
      </c>
      <c r="E132" s="218" t="s">
        <v>3756</v>
      </c>
      <c r="F132" s="219" t="s">
        <v>3757</v>
      </c>
      <c r="G132" s="220" t="s">
        <v>2452</v>
      </c>
      <c r="H132" s="221">
        <v>1</v>
      </c>
      <c r="I132" s="222">
        <v>50000</v>
      </c>
      <c r="J132" s="222">
        <f>ROUND(I132*H132,2)</f>
        <v>50000</v>
      </c>
      <c r="K132" s="223"/>
      <c r="L132" s="35"/>
      <c r="M132" s="224" t="s">
        <v>1</v>
      </c>
      <c r="N132" s="225" t="s">
        <v>38</v>
      </c>
      <c r="O132" s="226">
        <v>0</v>
      </c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228" t="s">
        <v>3741</v>
      </c>
      <c r="AT132" s="228" t="s">
        <v>284</v>
      </c>
      <c r="AU132" s="228" t="s">
        <v>82</v>
      </c>
      <c r="AY132" s="14" t="s">
        <v>282</v>
      </c>
      <c r="BE132" s="229">
        <f>IF(N132="základní",J132,0)</f>
        <v>50000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4" t="s">
        <v>80</v>
      </c>
      <c r="BK132" s="229">
        <f>ROUND(I132*H132,2)</f>
        <v>50000</v>
      </c>
      <c r="BL132" s="14" t="s">
        <v>3741</v>
      </c>
      <c r="BM132" s="228" t="s">
        <v>377</v>
      </c>
    </row>
    <row r="133" s="12" customFormat="1" ht="22.8" customHeight="1">
      <c r="A133" s="12"/>
      <c r="B133" s="202"/>
      <c r="C133" s="203"/>
      <c r="D133" s="204" t="s">
        <v>72</v>
      </c>
      <c r="E133" s="215" t="s">
        <v>3758</v>
      </c>
      <c r="F133" s="215" t="s">
        <v>3759</v>
      </c>
      <c r="G133" s="203"/>
      <c r="H133" s="203"/>
      <c r="I133" s="203"/>
      <c r="J133" s="216">
        <f>BK133</f>
        <v>1876000</v>
      </c>
      <c r="K133" s="203"/>
      <c r="L133" s="207"/>
      <c r="M133" s="208"/>
      <c r="N133" s="209"/>
      <c r="O133" s="209"/>
      <c r="P133" s="210">
        <f>SUM(P134:P136)</f>
        <v>0</v>
      </c>
      <c r="Q133" s="209"/>
      <c r="R133" s="210">
        <f>SUM(R134:R136)</f>
        <v>0</v>
      </c>
      <c r="S133" s="209"/>
      <c r="T133" s="211">
        <f>SUM(T134:T136)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2" t="s">
        <v>299</v>
      </c>
      <c r="AT133" s="213" t="s">
        <v>72</v>
      </c>
      <c r="AU133" s="213" t="s">
        <v>80</v>
      </c>
      <c r="AY133" s="212" t="s">
        <v>282</v>
      </c>
      <c r="BK133" s="214">
        <f>SUM(BK134:BK136)</f>
        <v>1876000</v>
      </c>
    </row>
    <row r="134" s="2" customFormat="1" ht="21.75" customHeight="1">
      <c r="A134" s="29"/>
      <c r="B134" s="30"/>
      <c r="C134" s="217" t="s">
        <v>315</v>
      </c>
      <c r="D134" s="217" t="s">
        <v>284</v>
      </c>
      <c r="E134" s="218" t="s">
        <v>3760</v>
      </c>
      <c r="F134" s="219" t="s">
        <v>3761</v>
      </c>
      <c r="G134" s="220" t="s">
        <v>2452</v>
      </c>
      <c r="H134" s="221">
        <v>1</v>
      </c>
      <c r="I134" s="222">
        <v>1161000</v>
      </c>
      <c r="J134" s="222">
        <f>ROUND(I134*H134,2)</f>
        <v>1161000</v>
      </c>
      <c r="K134" s="223"/>
      <c r="L134" s="35"/>
      <c r="M134" s="224" t="s">
        <v>1</v>
      </c>
      <c r="N134" s="225" t="s">
        <v>38</v>
      </c>
      <c r="O134" s="226">
        <v>0</v>
      </c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228" t="s">
        <v>3741</v>
      </c>
      <c r="AT134" s="228" t="s">
        <v>284</v>
      </c>
      <c r="AU134" s="228" t="s">
        <v>82</v>
      </c>
      <c r="AY134" s="14" t="s">
        <v>282</v>
      </c>
      <c r="BE134" s="229">
        <f>IF(N134="základní",J134,0)</f>
        <v>1161000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4" t="s">
        <v>80</v>
      </c>
      <c r="BK134" s="229">
        <f>ROUND(I134*H134,2)</f>
        <v>1161000</v>
      </c>
      <c r="BL134" s="14" t="s">
        <v>3741</v>
      </c>
      <c r="BM134" s="228" t="s">
        <v>394</v>
      </c>
    </row>
    <row r="135" s="2" customFormat="1" ht="16.5" customHeight="1">
      <c r="A135" s="29"/>
      <c r="B135" s="30"/>
      <c r="C135" s="217" t="s">
        <v>319</v>
      </c>
      <c r="D135" s="217" t="s">
        <v>284</v>
      </c>
      <c r="E135" s="218" t="s">
        <v>3762</v>
      </c>
      <c r="F135" s="219" t="s">
        <v>3763</v>
      </c>
      <c r="G135" s="220" t="s">
        <v>2452</v>
      </c>
      <c r="H135" s="221">
        <v>1</v>
      </c>
      <c r="I135" s="222">
        <v>695000</v>
      </c>
      <c r="J135" s="222">
        <f>ROUND(I135*H135,2)</f>
        <v>695000</v>
      </c>
      <c r="K135" s="223"/>
      <c r="L135" s="35"/>
      <c r="M135" s="224" t="s">
        <v>1</v>
      </c>
      <c r="N135" s="225" t="s">
        <v>38</v>
      </c>
      <c r="O135" s="226">
        <v>0</v>
      </c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3741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695000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695000</v>
      </c>
      <c r="BL135" s="14" t="s">
        <v>3741</v>
      </c>
      <c r="BM135" s="228" t="s">
        <v>402</v>
      </c>
    </row>
    <row r="136" s="2" customFormat="1" ht="16.5" customHeight="1">
      <c r="A136" s="29"/>
      <c r="B136" s="30"/>
      <c r="C136" s="217" t="s">
        <v>324</v>
      </c>
      <c r="D136" s="217" t="s">
        <v>284</v>
      </c>
      <c r="E136" s="218" t="s">
        <v>3764</v>
      </c>
      <c r="F136" s="219" t="s">
        <v>3765</v>
      </c>
      <c r="G136" s="220" t="s">
        <v>2452</v>
      </c>
      <c r="H136" s="221">
        <v>1</v>
      </c>
      <c r="I136" s="222">
        <v>20000</v>
      </c>
      <c r="J136" s="222">
        <f>ROUND(I136*H136,2)</f>
        <v>20000</v>
      </c>
      <c r="K136" s="223"/>
      <c r="L136" s="35"/>
      <c r="M136" s="224" t="s">
        <v>1</v>
      </c>
      <c r="N136" s="225" t="s">
        <v>38</v>
      </c>
      <c r="O136" s="226">
        <v>0</v>
      </c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3741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20000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20000</v>
      </c>
      <c r="BL136" s="14" t="s">
        <v>3741</v>
      </c>
      <c r="BM136" s="228" t="s">
        <v>410</v>
      </c>
    </row>
    <row r="137" s="12" customFormat="1" ht="22.8" customHeight="1">
      <c r="A137" s="12"/>
      <c r="B137" s="202"/>
      <c r="C137" s="203"/>
      <c r="D137" s="204" t="s">
        <v>72</v>
      </c>
      <c r="E137" s="215" t="s">
        <v>3766</v>
      </c>
      <c r="F137" s="215" t="s">
        <v>3767</v>
      </c>
      <c r="G137" s="203"/>
      <c r="H137" s="203"/>
      <c r="I137" s="203"/>
      <c r="J137" s="216">
        <f>BK137</f>
        <v>360000</v>
      </c>
      <c r="K137" s="203"/>
      <c r="L137" s="207"/>
      <c r="M137" s="208"/>
      <c r="N137" s="209"/>
      <c r="O137" s="209"/>
      <c r="P137" s="210">
        <f>SUM(P138:P140)</f>
        <v>0</v>
      </c>
      <c r="Q137" s="209"/>
      <c r="R137" s="210">
        <f>SUM(R138:R140)</f>
        <v>0</v>
      </c>
      <c r="S137" s="209"/>
      <c r="T137" s="211">
        <f>SUM(T138:T140)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2" t="s">
        <v>299</v>
      </c>
      <c r="AT137" s="213" t="s">
        <v>72</v>
      </c>
      <c r="AU137" s="213" t="s">
        <v>80</v>
      </c>
      <c r="AY137" s="212" t="s">
        <v>282</v>
      </c>
      <c r="BK137" s="214">
        <f>SUM(BK138:BK140)</f>
        <v>360000</v>
      </c>
    </row>
    <row r="138" s="2" customFormat="1" ht="16.5" customHeight="1">
      <c r="A138" s="29"/>
      <c r="B138" s="30"/>
      <c r="C138" s="217" t="s">
        <v>329</v>
      </c>
      <c r="D138" s="217" t="s">
        <v>284</v>
      </c>
      <c r="E138" s="218" t="s">
        <v>3768</v>
      </c>
      <c r="F138" s="219" t="s">
        <v>3769</v>
      </c>
      <c r="G138" s="220" t="s">
        <v>2452</v>
      </c>
      <c r="H138" s="221">
        <v>1</v>
      </c>
      <c r="I138" s="222">
        <v>330000</v>
      </c>
      <c r="J138" s="222">
        <f>ROUND(I138*H138,2)</f>
        <v>330000</v>
      </c>
      <c r="K138" s="223"/>
      <c r="L138" s="35"/>
      <c r="M138" s="224" t="s">
        <v>1</v>
      </c>
      <c r="N138" s="225" t="s">
        <v>38</v>
      </c>
      <c r="O138" s="226">
        <v>0</v>
      </c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3741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330000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330000</v>
      </c>
      <c r="BL138" s="14" t="s">
        <v>3741</v>
      </c>
      <c r="BM138" s="228" t="s">
        <v>418</v>
      </c>
    </row>
    <row r="139" s="2" customFormat="1" ht="16.5" customHeight="1">
      <c r="A139" s="29"/>
      <c r="B139" s="30"/>
      <c r="C139" s="217" t="s">
        <v>334</v>
      </c>
      <c r="D139" s="217" t="s">
        <v>284</v>
      </c>
      <c r="E139" s="218" t="s">
        <v>3770</v>
      </c>
      <c r="F139" s="219" t="s">
        <v>3771</v>
      </c>
      <c r="G139" s="220" t="s">
        <v>2452</v>
      </c>
      <c r="H139" s="221">
        <v>1</v>
      </c>
      <c r="I139" s="222">
        <v>10000</v>
      </c>
      <c r="J139" s="222">
        <f>ROUND(I139*H139,2)</f>
        <v>10000</v>
      </c>
      <c r="K139" s="223"/>
      <c r="L139" s="35"/>
      <c r="M139" s="224" t="s">
        <v>1</v>
      </c>
      <c r="N139" s="225" t="s">
        <v>38</v>
      </c>
      <c r="O139" s="226">
        <v>0</v>
      </c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3741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10000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10000</v>
      </c>
      <c r="BL139" s="14" t="s">
        <v>3741</v>
      </c>
      <c r="BM139" s="228" t="s">
        <v>426</v>
      </c>
    </row>
    <row r="140" s="2" customFormat="1" ht="16.5" customHeight="1">
      <c r="A140" s="29"/>
      <c r="B140" s="30"/>
      <c r="C140" s="217" t="s">
        <v>338</v>
      </c>
      <c r="D140" s="217" t="s">
        <v>284</v>
      </c>
      <c r="E140" s="218" t="s">
        <v>3772</v>
      </c>
      <c r="F140" s="219" t="s">
        <v>3773</v>
      </c>
      <c r="G140" s="220" t="s">
        <v>2452</v>
      </c>
      <c r="H140" s="221">
        <v>1</v>
      </c>
      <c r="I140" s="222">
        <v>20000</v>
      </c>
      <c r="J140" s="222">
        <f>ROUND(I140*H140,2)</f>
        <v>20000</v>
      </c>
      <c r="K140" s="223"/>
      <c r="L140" s="35"/>
      <c r="M140" s="224" t="s">
        <v>1</v>
      </c>
      <c r="N140" s="225" t="s">
        <v>38</v>
      </c>
      <c r="O140" s="226">
        <v>0</v>
      </c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3741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20000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20000</v>
      </c>
      <c r="BL140" s="14" t="s">
        <v>3741</v>
      </c>
      <c r="BM140" s="228" t="s">
        <v>467</v>
      </c>
    </row>
    <row r="141" s="12" customFormat="1" ht="22.8" customHeight="1">
      <c r="A141" s="12"/>
      <c r="B141" s="202"/>
      <c r="C141" s="203"/>
      <c r="D141" s="204" t="s">
        <v>72</v>
      </c>
      <c r="E141" s="215" t="s">
        <v>3774</v>
      </c>
      <c r="F141" s="215" t="s">
        <v>3775</v>
      </c>
      <c r="G141" s="203"/>
      <c r="H141" s="203"/>
      <c r="I141" s="203"/>
      <c r="J141" s="216">
        <f>BK141</f>
        <v>1043000</v>
      </c>
      <c r="K141" s="203"/>
      <c r="L141" s="207"/>
      <c r="M141" s="208"/>
      <c r="N141" s="209"/>
      <c r="O141" s="209"/>
      <c r="P141" s="210">
        <f>SUM(P142:P143)</f>
        <v>0</v>
      </c>
      <c r="Q141" s="209"/>
      <c r="R141" s="210">
        <f>SUM(R142:R143)</f>
        <v>0</v>
      </c>
      <c r="S141" s="209"/>
      <c r="T141" s="211">
        <f>SUM(T142:T143)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2" t="s">
        <v>299</v>
      </c>
      <c r="AT141" s="213" t="s">
        <v>72</v>
      </c>
      <c r="AU141" s="213" t="s">
        <v>80</v>
      </c>
      <c r="AY141" s="212" t="s">
        <v>282</v>
      </c>
      <c r="BK141" s="214">
        <f>SUM(BK142:BK143)</f>
        <v>1043000</v>
      </c>
    </row>
    <row r="142" s="2" customFormat="1" ht="16.5" customHeight="1">
      <c r="A142" s="29"/>
      <c r="B142" s="30"/>
      <c r="C142" s="217" t="s">
        <v>8</v>
      </c>
      <c r="D142" s="217" t="s">
        <v>284</v>
      </c>
      <c r="E142" s="218" t="s">
        <v>3776</v>
      </c>
      <c r="F142" s="219" t="s">
        <v>3775</v>
      </c>
      <c r="G142" s="220" t="s">
        <v>2452</v>
      </c>
      <c r="H142" s="221">
        <v>1</v>
      </c>
      <c r="I142" s="222">
        <v>898000</v>
      </c>
      <c r="J142" s="222">
        <f>ROUND(I142*H142,2)</f>
        <v>898000</v>
      </c>
      <c r="K142" s="223"/>
      <c r="L142" s="35"/>
      <c r="M142" s="224" t="s">
        <v>1</v>
      </c>
      <c r="N142" s="225" t="s">
        <v>38</v>
      </c>
      <c r="O142" s="226">
        <v>0</v>
      </c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3741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898000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898000</v>
      </c>
      <c r="BL142" s="14" t="s">
        <v>3741</v>
      </c>
      <c r="BM142" s="228" t="s">
        <v>493</v>
      </c>
    </row>
    <row r="143" s="2" customFormat="1" ht="33" customHeight="1">
      <c r="A143" s="29"/>
      <c r="B143" s="30"/>
      <c r="C143" s="217" t="s">
        <v>345</v>
      </c>
      <c r="D143" s="217" t="s">
        <v>284</v>
      </c>
      <c r="E143" s="218" t="s">
        <v>3777</v>
      </c>
      <c r="F143" s="219" t="s">
        <v>3778</v>
      </c>
      <c r="G143" s="220" t="s">
        <v>2452</v>
      </c>
      <c r="H143" s="221">
        <v>1</v>
      </c>
      <c r="I143" s="222">
        <v>145000</v>
      </c>
      <c r="J143" s="222">
        <f>ROUND(I143*H143,2)</f>
        <v>145000</v>
      </c>
      <c r="K143" s="223"/>
      <c r="L143" s="35"/>
      <c r="M143" s="224" t="s">
        <v>1</v>
      </c>
      <c r="N143" s="225" t="s">
        <v>38</v>
      </c>
      <c r="O143" s="226">
        <v>0</v>
      </c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3741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145000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145000</v>
      </c>
      <c r="BL143" s="14" t="s">
        <v>3741</v>
      </c>
      <c r="BM143" s="228" t="s">
        <v>503</v>
      </c>
    </row>
    <row r="144" s="12" customFormat="1" ht="22.8" customHeight="1">
      <c r="A144" s="12"/>
      <c r="B144" s="202"/>
      <c r="C144" s="203"/>
      <c r="D144" s="204" t="s">
        <v>72</v>
      </c>
      <c r="E144" s="215" t="s">
        <v>3779</v>
      </c>
      <c r="F144" s="215" t="s">
        <v>3780</v>
      </c>
      <c r="G144" s="203"/>
      <c r="H144" s="203"/>
      <c r="I144" s="203"/>
      <c r="J144" s="216">
        <f>BK144</f>
        <v>595000</v>
      </c>
      <c r="K144" s="203"/>
      <c r="L144" s="207"/>
      <c r="M144" s="208"/>
      <c r="N144" s="209"/>
      <c r="O144" s="209"/>
      <c r="P144" s="210">
        <f>SUM(P145:P146)</f>
        <v>0</v>
      </c>
      <c r="Q144" s="209"/>
      <c r="R144" s="210">
        <f>SUM(R145:R146)</f>
        <v>0</v>
      </c>
      <c r="S144" s="209"/>
      <c r="T144" s="211">
        <f>SUM(T145:T146)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2" t="s">
        <v>299</v>
      </c>
      <c r="AT144" s="213" t="s">
        <v>72</v>
      </c>
      <c r="AU144" s="213" t="s">
        <v>80</v>
      </c>
      <c r="AY144" s="212" t="s">
        <v>282</v>
      </c>
      <c r="BK144" s="214">
        <f>SUM(BK145:BK146)</f>
        <v>595000</v>
      </c>
    </row>
    <row r="145" s="2" customFormat="1" ht="16.5" customHeight="1">
      <c r="A145" s="29"/>
      <c r="B145" s="30"/>
      <c r="C145" s="217" t="s">
        <v>349</v>
      </c>
      <c r="D145" s="217" t="s">
        <v>284</v>
      </c>
      <c r="E145" s="218" t="s">
        <v>3781</v>
      </c>
      <c r="F145" s="219" t="s">
        <v>3780</v>
      </c>
      <c r="G145" s="220" t="s">
        <v>2452</v>
      </c>
      <c r="H145" s="221">
        <v>1</v>
      </c>
      <c r="I145" s="222">
        <v>495000</v>
      </c>
      <c r="J145" s="222">
        <f>ROUND(I145*H145,2)</f>
        <v>495000</v>
      </c>
      <c r="K145" s="223"/>
      <c r="L145" s="35"/>
      <c r="M145" s="224" t="s">
        <v>1</v>
      </c>
      <c r="N145" s="225" t="s">
        <v>38</v>
      </c>
      <c r="O145" s="226">
        <v>0</v>
      </c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3741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495000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495000</v>
      </c>
      <c r="BL145" s="14" t="s">
        <v>3741</v>
      </c>
      <c r="BM145" s="228" t="s">
        <v>3782</v>
      </c>
    </row>
    <row r="146" s="2" customFormat="1" ht="16.5" customHeight="1">
      <c r="A146" s="29"/>
      <c r="B146" s="30"/>
      <c r="C146" s="217" t="s">
        <v>353</v>
      </c>
      <c r="D146" s="217" t="s">
        <v>284</v>
      </c>
      <c r="E146" s="218" t="s">
        <v>3783</v>
      </c>
      <c r="F146" s="219" t="s">
        <v>3784</v>
      </c>
      <c r="G146" s="220" t="s">
        <v>2452</v>
      </c>
      <c r="H146" s="221">
        <v>1</v>
      </c>
      <c r="I146" s="222">
        <v>100000</v>
      </c>
      <c r="J146" s="222">
        <f>ROUND(I146*H146,2)</f>
        <v>100000</v>
      </c>
      <c r="K146" s="223"/>
      <c r="L146" s="35"/>
      <c r="M146" s="240" t="s">
        <v>1</v>
      </c>
      <c r="N146" s="241" t="s">
        <v>38</v>
      </c>
      <c r="O146" s="242">
        <v>0</v>
      </c>
      <c r="P146" s="242">
        <f>O146*H146</f>
        <v>0</v>
      </c>
      <c r="Q146" s="242">
        <v>0</v>
      </c>
      <c r="R146" s="242">
        <f>Q146*H146</f>
        <v>0</v>
      </c>
      <c r="S146" s="242">
        <v>0</v>
      </c>
      <c r="T146" s="243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3741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100000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100000</v>
      </c>
      <c r="BL146" s="14" t="s">
        <v>3741</v>
      </c>
      <c r="BM146" s="228" t="s">
        <v>520</v>
      </c>
    </row>
    <row r="147" s="2" customFormat="1" ht="6.96" customHeight="1">
      <c r="A147" s="29"/>
      <c r="B147" s="56"/>
      <c r="C147" s="57"/>
      <c r="D147" s="57"/>
      <c r="E147" s="57"/>
      <c r="F147" s="57"/>
      <c r="G147" s="57"/>
      <c r="H147" s="57"/>
      <c r="I147" s="57"/>
      <c r="J147" s="57"/>
      <c r="K147" s="57"/>
      <c r="L147" s="35"/>
      <c r="M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</row>
  </sheetData>
  <sheetProtection sheet="1" autoFilter="0" formatColumns="0" formatRows="0" objects="1" scenarios="1" spinCount="100000" saltValue="+XaakwID8R5gC3SWFwJyGekPD0HoZ7rRRcd0vvId+ukczJQGKYq4fAqvIrsn5kQIJPsi4iFeIME6EE34kQtj3w==" hashValue="0vKKj5eWkBrRT3lTUOWw3UgVBvAuDzwmIaJLfG9ti/JqwZQPPsuDM4QxuVBN5RL7pg3pmR1Drx1Fy/W0Sgur/w==" algorithmName="SHA-512" password="CC35"/>
  <autoFilter ref="C121:K146"/>
  <mergeCells count="9">
    <mergeCell ref="E7:H7"/>
    <mergeCell ref="E9:H9"/>
    <mergeCell ref="E18:H18"/>
    <mergeCell ref="E27:H27"/>
    <mergeCell ref="E85:H85"/>
    <mergeCell ref="E87:H87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99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247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1002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ROUND(J132, 2)</f>
        <v>12350400.17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ROUND((SUM(BE132:BE265)),  2)</f>
        <v>12350400.17</v>
      </c>
      <c r="G35" s="29"/>
      <c r="H35" s="29"/>
      <c r="I35" s="155">
        <v>0.20999999999999999</v>
      </c>
      <c r="J35" s="154">
        <f>ROUND(((SUM(BE132:BE265))*I35),  2)</f>
        <v>2593584.04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ROUND((SUM(BF132:BF265)),  2)</f>
        <v>0</v>
      </c>
      <c r="G36" s="29"/>
      <c r="H36" s="29"/>
      <c r="I36" s="155">
        <v>0.14999999999999999</v>
      </c>
      <c r="J36" s="154">
        <f>ROUND(((SUM(BF132:BF265))*I36),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ROUND((SUM(BG132:BG265)),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ROUND((SUM(BH132:BH265)),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ROUND((SUM(BI132:BI265)),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14943984.210000001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247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001-5 - Stoky D - Horní Kruty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J132</f>
        <v>12350400.170000002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J133</f>
        <v>12232020.370000001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J134</f>
        <v>7102575.3200000003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J190</f>
        <v>6156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J192</f>
        <v>79638.889999999999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J198</f>
        <v>165904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J205</f>
        <v>1545400.6100000001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J218</f>
        <v>2146717.3499999996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J242</f>
        <v>155260.46000000002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J250</f>
        <v>290667.71000000002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J259</f>
        <v>739700.03000000003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79"/>
      <c r="C109" s="180"/>
      <c r="D109" s="181" t="s">
        <v>265</v>
      </c>
      <c r="E109" s="182"/>
      <c r="F109" s="182"/>
      <c r="G109" s="182"/>
      <c r="H109" s="182"/>
      <c r="I109" s="182"/>
      <c r="J109" s="183">
        <f>J261</f>
        <v>118379.8</v>
      </c>
      <c r="K109" s="180"/>
      <c r="L109" s="184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85"/>
      <c r="C110" s="123"/>
      <c r="D110" s="186" t="s">
        <v>266</v>
      </c>
      <c r="E110" s="187"/>
      <c r="F110" s="187"/>
      <c r="G110" s="187"/>
      <c r="H110" s="187"/>
      <c r="I110" s="187"/>
      <c r="J110" s="188">
        <f>J262</f>
        <v>118379.8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29"/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6.96" customHeight="1">
      <c r="A112" s="29"/>
      <c r="B112" s="56"/>
      <c r="C112" s="57"/>
      <c r="D112" s="57"/>
      <c r="E112" s="57"/>
      <c r="F112" s="57"/>
      <c r="G112" s="57"/>
      <c r="H112" s="57"/>
      <c r="I112" s="57"/>
      <c r="J112" s="57"/>
      <c r="K112" s="57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="2" customFormat="1" ht="6.96" customHeight="1">
      <c r="A116" s="29"/>
      <c r="B116" s="58"/>
      <c r="C116" s="59"/>
      <c r="D116" s="59"/>
      <c r="E116" s="59"/>
      <c r="F116" s="59"/>
      <c r="G116" s="59"/>
      <c r="H116" s="59"/>
      <c r="I116" s="59"/>
      <c r="J116" s="59"/>
      <c r="K116" s="59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24.96" customHeight="1">
      <c r="A117" s="29"/>
      <c r="B117" s="30"/>
      <c r="C117" s="20" t="s">
        <v>267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14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26.25" customHeight="1">
      <c r="A120" s="29"/>
      <c r="B120" s="30"/>
      <c r="C120" s="31"/>
      <c r="D120" s="31"/>
      <c r="E120" s="174" t="str">
        <f>E7</f>
        <v>Kanalizace a ČOV pro obec Horní Kruty, místní část Dolní Kruty, Přestavlky a Bohouňovice II</v>
      </c>
      <c r="F120" s="26"/>
      <c r="G120" s="26"/>
      <c r="H120" s="26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1" customFormat="1" ht="12" customHeight="1">
      <c r="B121" s="18"/>
      <c r="C121" s="26" t="s">
        <v>246</v>
      </c>
      <c r="D121" s="19"/>
      <c r="E121" s="19"/>
      <c r="F121" s="19"/>
      <c r="G121" s="19"/>
      <c r="H121" s="19"/>
      <c r="I121" s="19"/>
      <c r="J121" s="19"/>
      <c r="K121" s="19"/>
      <c r="L121" s="17"/>
    </row>
    <row r="122" s="2" customFormat="1" ht="16.5" customHeight="1">
      <c r="A122" s="29"/>
      <c r="B122" s="30"/>
      <c r="C122" s="31"/>
      <c r="D122" s="31"/>
      <c r="E122" s="174" t="s">
        <v>247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2" customHeight="1">
      <c r="A123" s="29"/>
      <c r="B123" s="30"/>
      <c r="C123" s="26" t="s">
        <v>248</v>
      </c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6.5" customHeight="1">
      <c r="A124" s="29"/>
      <c r="B124" s="30"/>
      <c r="C124" s="31"/>
      <c r="D124" s="31"/>
      <c r="E124" s="66" t="str">
        <f>E11</f>
        <v>001-5 - Stoky D - Horní Kruty</v>
      </c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2" customHeight="1">
      <c r="A126" s="29"/>
      <c r="B126" s="30"/>
      <c r="C126" s="26" t="s">
        <v>18</v>
      </c>
      <c r="D126" s="31"/>
      <c r="E126" s="31"/>
      <c r="F126" s="23" t="str">
        <f>F14</f>
        <v>Horní Kruty, místní část Dolní Kruty, Přestavlky a</v>
      </c>
      <c r="G126" s="31"/>
      <c r="H126" s="31"/>
      <c r="I126" s="26" t="s">
        <v>20</v>
      </c>
      <c r="J126" s="69" t="str">
        <f>IF(J14="","",J14)</f>
        <v>10. 2. 2021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6.96" customHeight="1">
      <c r="A127" s="29"/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40.05" customHeight="1">
      <c r="A128" s="29"/>
      <c r="B128" s="30"/>
      <c r="C128" s="26" t="s">
        <v>22</v>
      </c>
      <c r="D128" s="31"/>
      <c r="E128" s="31"/>
      <c r="F128" s="23" t="str">
        <f>E17</f>
        <v>Obec Horní Kruty</v>
      </c>
      <c r="G128" s="31"/>
      <c r="H128" s="31"/>
      <c r="I128" s="26" t="s">
        <v>28</v>
      </c>
      <c r="J128" s="27" t="str">
        <f>E23</f>
        <v>Vodohospodářské inženýrské služby a.s.</v>
      </c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5.15" customHeight="1">
      <c r="A129" s="29"/>
      <c r="B129" s="30"/>
      <c r="C129" s="26" t="s">
        <v>26</v>
      </c>
      <c r="D129" s="31"/>
      <c r="E129" s="31"/>
      <c r="F129" s="23" t="str">
        <f>IF(E20="","",E20)</f>
        <v xml:space="preserve"> </v>
      </c>
      <c r="G129" s="31"/>
      <c r="H129" s="31"/>
      <c r="I129" s="26" t="s">
        <v>31</v>
      </c>
      <c r="J129" s="27" t="str">
        <f>E26</f>
        <v xml:space="preserve"> </v>
      </c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0.32" customHeight="1">
      <c r="A130" s="29"/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11" customFormat="1" ht="29.28" customHeight="1">
      <c r="A131" s="190"/>
      <c r="B131" s="191"/>
      <c r="C131" s="192" t="s">
        <v>268</v>
      </c>
      <c r="D131" s="193" t="s">
        <v>58</v>
      </c>
      <c r="E131" s="193" t="s">
        <v>54</v>
      </c>
      <c r="F131" s="193" t="s">
        <v>55</v>
      </c>
      <c r="G131" s="193" t="s">
        <v>269</v>
      </c>
      <c r="H131" s="193" t="s">
        <v>270</v>
      </c>
      <c r="I131" s="193" t="s">
        <v>271</v>
      </c>
      <c r="J131" s="194" t="s">
        <v>252</v>
      </c>
      <c r="K131" s="195" t="s">
        <v>272</v>
      </c>
      <c r="L131" s="196"/>
      <c r="M131" s="90" t="s">
        <v>1</v>
      </c>
      <c r="N131" s="91" t="s">
        <v>37</v>
      </c>
      <c r="O131" s="91" t="s">
        <v>273</v>
      </c>
      <c r="P131" s="91" t="s">
        <v>274</v>
      </c>
      <c r="Q131" s="91" t="s">
        <v>275</v>
      </c>
      <c r="R131" s="91" t="s">
        <v>276</v>
      </c>
      <c r="S131" s="91" t="s">
        <v>277</v>
      </c>
      <c r="T131" s="92" t="s">
        <v>278</v>
      </c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</row>
    <row r="132" s="2" customFormat="1" ht="22.8" customHeight="1">
      <c r="A132" s="29"/>
      <c r="B132" s="30"/>
      <c r="C132" s="97" t="s">
        <v>279</v>
      </c>
      <c r="D132" s="31"/>
      <c r="E132" s="31"/>
      <c r="F132" s="31"/>
      <c r="G132" s="31"/>
      <c r="H132" s="31"/>
      <c r="I132" s="31"/>
      <c r="J132" s="197">
        <f>BK132</f>
        <v>12350400.170000002</v>
      </c>
      <c r="K132" s="31"/>
      <c r="L132" s="35"/>
      <c r="M132" s="93"/>
      <c r="N132" s="198"/>
      <c r="O132" s="94"/>
      <c r="P132" s="199">
        <f>P133+P261</f>
        <v>10877.780123999999</v>
      </c>
      <c r="Q132" s="94"/>
      <c r="R132" s="199">
        <f>R133+R261</f>
        <v>774.7808801299999</v>
      </c>
      <c r="S132" s="94"/>
      <c r="T132" s="200">
        <f>T133+T261</f>
        <v>989.76553699999999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72</v>
      </c>
      <c r="AU132" s="14" t="s">
        <v>254</v>
      </c>
      <c r="BK132" s="201">
        <f>BK133+BK261</f>
        <v>12350400.170000002</v>
      </c>
    </row>
    <row r="133" s="12" customFormat="1" ht="25.92" customHeight="1">
      <c r="A133" s="12"/>
      <c r="B133" s="202"/>
      <c r="C133" s="203"/>
      <c r="D133" s="204" t="s">
        <v>72</v>
      </c>
      <c r="E133" s="205" t="s">
        <v>280</v>
      </c>
      <c r="F133" s="205" t="s">
        <v>281</v>
      </c>
      <c r="G133" s="203"/>
      <c r="H133" s="203"/>
      <c r="I133" s="203"/>
      <c r="J133" s="206">
        <f>BK133</f>
        <v>12232020.370000001</v>
      </c>
      <c r="K133" s="203"/>
      <c r="L133" s="207"/>
      <c r="M133" s="208"/>
      <c r="N133" s="209"/>
      <c r="O133" s="209"/>
      <c r="P133" s="210">
        <f>P134+P190+P192+P198+P205+P218+P242+P250+P259</f>
        <v>10788.201223999999</v>
      </c>
      <c r="Q133" s="209"/>
      <c r="R133" s="210">
        <f>R134+R190+R192+R198+R205+R218+R242+R250+R259</f>
        <v>774.55549512999994</v>
      </c>
      <c r="S133" s="209"/>
      <c r="T133" s="211">
        <f>T134+T190+T192+T198+T205+T218+T242+T250+T259</f>
        <v>989.76553699999999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2" t="s">
        <v>80</v>
      </c>
      <c r="AT133" s="213" t="s">
        <v>72</v>
      </c>
      <c r="AU133" s="213" t="s">
        <v>73</v>
      </c>
      <c r="AY133" s="212" t="s">
        <v>282</v>
      </c>
      <c r="BK133" s="214">
        <f>BK134+BK190+BK192+BK198+BK205+BK218+BK242+BK250+BK259</f>
        <v>12232020.370000001</v>
      </c>
    </row>
    <row r="134" s="12" customFormat="1" ht="22.8" customHeight="1">
      <c r="A134" s="12"/>
      <c r="B134" s="202"/>
      <c r="C134" s="203"/>
      <c r="D134" s="204" t="s">
        <v>72</v>
      </c>
      <c r="E134" s="215" t="s">
        <v>80</v>
      </c>
      <c r="F134" s="215" t="s">
        <v>283</v>
      </c>
      <c r="G134" s="203"/>
      <c r="H134" s="203"/>
      <c r="I134" s="203"/>
      <c r="J134" s="216">
        <f>BK134</f>
        <v>7102575.3200000003</v>
      </c>
      <c r="K134" s="203"/>
      <c r="L134" s="207"/>
      <c r="M134" s="208"/>
      <c r="N134" s="209"/>
      <c r="O134" s="209"/>
      <c r="P134" s="210">
        <f>SUM(P135:P189)</f>
        <v>7607.8779729999997</v>
      </c>
      <c r="Q134" s="209"/>
      <c r="R134" s="210">
        <f>SUM(R135:R189)</f>
        <v>11.40756287</v>
      </c>
      <c r="S134" s="209"/>
      <c r="T134" s="211">
        <f>SUM(T135:T189)</f>
        <v>959.74025700000004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2" t="s">
        <v>80</v>
      </c>
      <c r="AT134" s="213" t="s">
        <v>72</v>
      </c>
      <c r="AU134" s="213" t="s">
        <v>80</v>
      </c>
      <c r="AY134" s="212" t="s">
        <v>282</v>
      </c>
      <c r="BK134" s="214">
        <f>SUM(BK135:BK189)</f>
        <v>7102575.3200000003</v>
      </c>
    </row>
    <row r="135" s="2" customFormat="1" ht="21.75" customHeight="1">
      <c r="A135" s="29"/>
      <c r="B135" s="30"/>
      <c r="C135" s="217" t="s">
        <v>80</v>
      </c>
      <c r="D135" s="217" t="s">
        <v>284</v>
      </c>
      <c r="E135" s="218" t="s">
        <v>804</v>
      </c>
      <c r="F135" s="219" t="s">
        <v>805</v>
      </c>
      <c r="G135" s="220" t="s">
        <v>501</v>
      </c>
      <c r="H135" s="221">
        <v>7</v>
      </c>
      <c r="I135" s="222">
        <v>5400</v>
      </c>
      <c r="J135" s="222">
        <f>ROUND(I135*H135,2)</f>
        <v>37800</v>
      </c>
      <c r="K135" s="223"/>
      <c r="L135" s="35"/>
      <c r="M135" s="224" t="s">
        <v>1</v>
      </c>
      <c r="N135" s="225" t="s">
        <v>38</v>
      </c>
      <c r="O135" s="226">
        <v>0</v>
      </c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37800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37800</v>
      </c>
      <c r="BL135" s="14" t="s">
        <v>288</v>
      </c>
      <c r="BM135" s="228" t="s">
        <v>806</v>
      </c>
    </row>
    <row r="136" s="2" customFormat="1" ht="21.75" customHeight="1">
      <c r="A136" s="29"/>
      <c r="B136" s="30"/>
      <c r="C136" s="217" t="s">
        <v>82</v>
      </c>
      <c r="D136" s="217" t="s">
        <v>284</v>
      </c>
      <c r="E136" s="218" t="s">
        <v>285</v>
      </c>
      <c r="F136" s="219" t="s">
        <v>286</v>
      </c>
      <c r="G136" s="220" t="s">
        <v>287</v>
      </c>
      <c r="H136" s="221">
        <v>580.79600000000005</v>
      </c>
      <c r="I136" s="222">
        <v>34.600000000000001</v>
      </c>
      <c r="J136" s="222">
        <f>ROUND(I136*H136,2)</f>
        <v>20095.540000000001</v>
      </c>
      <c r="K136" s="223"/>
      <c r="L136" s="35"/>
      <c r="M136" s="224" t="s">
        <v>1</v>
      </c>
      <c r="N136" s="225" t="s">
        <v>38</v>
      </c>
      <c r="O136" s="226">
        <v>0.070000000000000007</v>
      </c>
      <c r="P136" s="226">
        <f>O136*H136</f>
        <v>40.655720000000009</v>
      </c>
      <c r="Q136" s="226">
        <v>0</v>
      </c>
      <c r="R136" s="226">
        <f>Q136*H136</f>
        <v>0</v>
      </c>
      <c r="S136" s="226">
        <v>0.17000000000000001</v>
      </c>
      <c r="T136" s="227">
        <f>S136*H136</f>
        <v>98.735320000000016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20095.540000000001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20095.540000000001</v>
      </c>
      <c r="BL136" s="14" t="s">
        <v>288</v>
      </c>
      <c r="BM136" s="228" t="s">
        <v>289</v>
      </c>
    </row>
    <row r="137" s="2" customFormat="1" ht="21.75" customHeight="1">
      <c r="A137" s="29"/>
      <c r="B137" s="30"/>
      <c r="C137" s="217" t="s">
        <v>155</v>
      </c>
      <c r="D137" s="217" t="s">
        <v>284</v>
      </c>
      <c r="E137" s="218" t="s">
        <v>290</v>
      </c>
      <c r="F137" s="219" t="s">
        <v>291</v>
      </c>
      <c r="G137" s="220" t="s">
        <v>287</v>
      </c>
      <c r="H137" s="221">
        <v>519.46400000000006</v>
      </c>
      <c r="I137" s="222">
        <v>50.299999999999997</v>
      </c>
      <c r="J137" s="222">
        <f>ROUND(I137*H137,2)</f>
        <v>26129.040000000001</v>
      </c>
      <c r="K137" s="223"/>
      <c r="L137" s="35"/>
      <c r="M137" s="224" t="s">
        <v>1</v>
      </c>
      <c r="N137" s="225" t="s">
        <v>38</v>
      </c>
      <c r="O137" s="226">
        <v>0.10199999999999999</v>
      </c>
      <c r="P137" s="226">
        <f>O137*H137</f>
        <v>52.985328000000003</v>
      </c>
      <c r="Q137" s="226">
        <v>0</v>
      </c>
      <c r="R137" s="226">
        <f>Q137*H137</f>
        <v>0</v>
      </c>
      <c r="S137" s="226">
        <v>0.28999999999999998</v>
      </c>
      <c r="T137" s="227">
        <f>S137*H137</f>
        <v>150.64456000000001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26129.040000000001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26129.040000000001</v>
      </c>
      <c r="BL137" s="14" t="s">
        <v>288</v>
      </c>
      <c r="BM137" s="228" t="s">
        <v>292</v>
      </c>
    </row>
    <row r="138" s="2" customFormat="1" ht="21.75" customHeight="1">
      <c r="A138" s="29"/>
      <c r="B138" s="30"/>
      <c r="C138" s="217" t="s">
        <v>288</v>
      </c>
      <c r="D138" s="217" t="s">
        <v>284</v>
      </c>
      <c r="E138" s="218" t="s">
        <v>293</v>
      </c>
      <c r="F138" s="219" t="s">
        <v>294</v>
      </c>
      <c r="G138" s="220" t="s">
        <v>287</v>
      </c>
      <c r="H138" s="221">
        <v>506.51999999999998</v>
      </c>
      <c r="I138" s="222">
        <v>74.799999999999997</v>
      </c>
      <c r="J138" s="222">
        <f>ROUND(I138*H138,2)</f>
        <v>37887.699999999997</v>
      </c>
      <c r="K138" s="223"/>
      <c r="L138" s="35"/>
      <c r="M138" s="224" t="s">
        <v>1</v>
      </c>
      <c r="N138" s="225" t="s">
        <v>38</v>
      </c>
      <c r="O138" s="226">
        <v>0.16600000000000001</v>
      </c>
      <c r="P138" s="226">
        <f>O138*H138</f>
        <v>84.082319999999996</v>
      </c>
      <c r="Q138" s="226">
        <v>0</v>
      </c>
      <c r="R138" s="226">
        <f>Q138*H138</f>
        <v>0</v>
      </c>
      <c r="S138" s="226">
        <v>0.44</v>
      </c>
      <c r="T138" s="227">
        <f>S138*H138</f>
        <v>222.86879999999999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37887.699999999997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37887.699999999997</v>
      </c>
      <c r="BL138" s="14" t="s">
        <v>288</v>
      </c>
      <c r="BM138" s="228" t="s">
        <v>295</v>
      </c>
    </row>
    <row r="139" s="2" customFormat="1" ht="21.75" customHeight="1">
      <c r="A139" s="29"/>
      <c r="B139" s="30"/>
      <c r="C139" s="217" t="s">
        <v>299</v>
      </c>
      <c r="D139" s="217" t="s">
        <v>284</v>
      </c>
      <c r="E139" s="218" t="s">
        <v>296</v>
      </c>
      <c r="F139" s="219" t="s">
        <v>297</v>
      </c>
      <c r="G139" s="220" t="s">
        <v>287</v>
      </c>
      <c r="H139" s="221">
        <v>91.814999999999998</v>
      </c>
      <c r="I139" s="222">
        <v>41.200000000000003</v>
      </c>
      <c r="J139" s="222">
        <f>ROUND(I139*H139,2)</f>
        <v>3782.7800000000002</v>
      </c>
      <c r="K139" s="223"/>
      <c r="L139" s="35"/>
      <c r="M139" s="224" t="s">
        <v>1</v>
      </c>
      <c r="N139" s="225" t="s">
        <v>38</v>
      </c>
      <c r="O139" s="226">
        <v>0.080000000000000002</v>
      </c>
      <c r="P139" s="226">
        <f>O139*H139</f>
        <v>7.3452000000000002</v>
      </c>
      <c r="Q139" s="226">
        <v>0</v>
      </c>
      <c r="R139" s="226">
        <f>Q139*H139</f>
        <v>0</v>
      </c>
      <c r="S139" s="226">
        <v>0.098000000000000004</v>
      </c>
      <c r="T139" s="227">
        <f>S139*H139</f>
        <v>8.9978700000000007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3782.7800000000002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3782.7800000000002</v>
      </c>
      <c r="BL139" s="14" t="s">
        <v>288</v>
      </c>
      <c r="BM139" s="228" t="s">
        <v>298</v>
      </c>
    </row>
    <row r="140" s="2" customFormat="1" ht="21.75" customHeight="1">
      <c r="A140" s="29"/>
      <c r="B140" s="30"/>
      <c r="C140" s="217" t="s">
        <v>303</v>
      </c>
      <c r="D140" s="217" t="s">
        <v>284</v>
      </c>
      <c r="E140" s="218" t="s">
        <v>300</v>
      </c>
      <c r="F140" s="219" t="s">
        <v>301</v>
      </c>
      <c r="G140" s="220" t="s">
        <v>287</v>
      </c>
      <c r="H140" s="221">
        <v>51.945999999999998</v>
      </c>
      <c r="I140" s="222">
        <v>58.700000000000003</v>
      </c>
      <c r="J140" s="222">
        <f>ROUND(I140*H140,2)</f>
        <v>3049.23</v>
      </c>
      <c r="K140" s="223"/>
      <c r="L140" s="35"/>
      <c r="M140" s="224" t="s">
        <v>1</v>
      </c>
      <c r="N140" s="225" t="s">
        <v>38</v>
      </c>
      <c r="O140" s="226">
        <v>0.108</v>
      </c>
      <c r="P140" s="226">
        <f>O140*H140</f>
        <v>5.6101679999999998</v>
      </c>
      <c r="Q140" s="226">
        <v>0</v>
      </c>
      <c r="R140" s="226">
        <f>Q140*H140</f>
        <v>0</v>
      </c>
      <c r="S140" s="226">
        <v>0.22</v>
      </c>
      <c r="T140" s="227">
        <f>S140*H140</f>
        <v>11.42812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3049.23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3049.23</v>
      </c>
      <c r="BL140" s="14" t="s">
        <v>288</v>
      </c>
      <c r="BM140" s="228" t="s">
        <v>302</v>
      </c>
    </row>
    <row r="141" s="2" customFormat="1" ht="21.75" customHeight="1">
      <c r="A141" s="29"/>
      <c r="B141" s="30"/>
      <c r="C141" s="217" t="s">
        <v>307</v>
      </c>
      <c r="D141" s="217" t="s">
        <v>284</v>
      </c>
      <c r="E141" s="218" t="s">
        <v>304</v>
      </c>
      <c r="F141" s="219" t="s">
        <v>305</v>
      </c>
      <c r="G141" s="220" t="s">
        <v>287</v>
      </c>
      <c r="H141" s="221">
        <v>50.652000000000001</v>
      </c>
      <c r="I141" s="222">
        <v>97.799999999999997</v>
      </c>
      <c r="J141" s="222">
        <f>ROUND(I141*H141,2)</f>
        <v>4953.7700000000004</v>
      </c>
      <c r="K141" s="223"/>
      <c r="L141" s="35"/>
      <c r="M141" s="224" t="s">
        <v>1</v>
      </c>
      <c r="N141" s="225" t="s">
        <v>38</v>
      </c>
      <c r="O141" s="226">
        <v>0.182</v>
      </c>
      <c r="P141" s="226">
        <f>O141*H141</f>
        <v>9.2186640000000004</v>
      </c>
      <c r="Q141" s="226">
        <v>0</v>
      </c>
      <c r="R141" s="226">
        <f>Q141*H141</f>
        <v>0</v>
      </c>
      <c r="S141" s="226">
        <v>0.316</v>
      </c>
      <c r="T141" s="227">
        <f>S141*H141</f>
        <v>16.006032000000001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4953.7700000000004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4953.7700000000004</v>
      </c>
      <c r="BL141" s="14" t="s">
        <v>288</v>
      </c>
      <c r="BM141" s="228" t="s">
        <v>306</v>
      </c>
    </row>
    <row r="142" s="2" customFormat="1" ht="21.75" customHeight="1">
      <c r="A142" s="29"/>
      <c r="B142" s="30"/>
      <c r="C142" s="217" t="s">
        <v>311</v>
      </c>
      <c r="D142" s="217" t="s">
        <v>284</v>
      </c>
      <c r="E142" s="218" t="s">
        <v>308</v>
      </c>
      <c r="F142" s="219" t="s">
        <v>309</v>
      </c>
      <c r="G142" s="220" t="s">
        <v>287</v>
      </c>
      <c r="H142" s="221">
        <v>467.51799999999997</v>
      </c>
      <c r="I142" s="222">
        <v>83</v>
      </c>
      <c r="J142" s="222">
        <f>ROUND(I142*H142,2)</f>
        <v>38803.989999999998</v>
      </c>
      <c r="K142" s="223"/>
      <c r="L142" s="35"/>
      <c r="M142" s="224" t="s">
        <v>1</v>
      </c>
      <c r="N142" s="225" t="s">
        <v>38</v>
      </c>
      <c r="O142" s="226">
        <v>0.014999999999999999</v>
      </c>
      <c r="P142" s="226">
        <f>O142*H142</f>
        <v>7.0127699999999997</v>
      </c>
      <c r="Q142" s="226">
        <v>0.00012999999999999999</v>
      </c>
      <c r="R142" s="226">
        <f>Q142*H142</f>
        <v>0.060777339999999992</v>
      </c>
      <c r="S142" s="226">
        <v>0.23000000000000001</v>
      </c>
      <c r="T142" s="227">
        <f>S142*H142</f>
        <v>107.52914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38803.989999999998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38803.989999999998</v>
      </c>
      <c r="BL142" s="14" t="s">
        <v>288</v>
      </c>
      <c r="BM142" s="228" t="s">
        <v>310</v>
      </c>
    </row>
    <row r="143" s="2" customFormat="1" ht="21.75" customHeight="1">
      <c r="A143" s="29"/>
      <c r="B143" s="30"/>
      <c r="C143" s="217" t="s">
        <v>315</v>
      </c>
      <c r="D143" s="217" t="s">
        <v>284</v>
      </c>
      <c r="E143" s="218" t="s">
        <v>312</v>
      </c>
      <c r="F143" s="219" t="s">
        <v>313</v>
      </c>
      <c r="G143" s="220" t="s">
        <v>287</v>
      </c>
      <c r="H143" s="221">
        <v>455.868</v>
      </c>
      <c r="I143" s="222">
        <v>128</v>
      </c>
      <c r="J143" s="222">
        <f>ROUND(I143*H143,2)</f>
        <v>58351.099999999999</v>
      </c>
      <c r="K143" s="223"/>
      <c r="L143" s="35"/>
      <c r="M143" s="224" t="s">
        <v>1</v>
      </c>
      <c r="N143" s="225" t="s">
        <v>38</v>
      </c>
      <c r="O143" s="226">
        <v>0.021000000000000001</v>
      </c>
      <c r="P143" s="226">
        <f>O143*H143</f>
        <v>9.5732280000000003</v>
      </c>
      <c r="Q143" s="226">
        <v>0.00024000000000000001</v>
      </c>
      <c r="R143" s="226">
        <f>Q143*H143</f>
        <v>0.10940832</v>
      </c>
      <c r="S143" s="226">
        <v>0.46000000000000002</v>
      </c>
      <c r="T143" s="227">
        <f>S143*H143</f>
        <v>209.69928000000002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58351.099999999999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58351.099999999999</v>
      </c>
      <c r="BL143" s="14" t="s">
        <v>288</v>
      </c>
      <c r="BM143" s="228" t="s">
        <v>314</v>
      </c>
    </row>
    <row r="144" s="2" customFormat="1" ht="21.75" customHeight="1">
      <c r="A144" s="29"/>
      <c r="B144" s="30"/>
      <c r="C144" s="217" t="s">
        <v>319</v>
      </c>
      <c r="D144" s="217" t="s">
        <v>284</v>
      </c>
      <c r="E144" s="218" t="s">
        <v>316</v>
      </c>
      <c r="F144" s="219" t="s">
        <v>317</v>
      </c>
      <c r="G144" s="220" t="s">
        <v>287</v>
      </c>
      <c r="H144" s="221">
        <v>1163.749</v>
      </c>
      <c r="I144" s="222">
        <v>70</v>
      </c>
      <c r="J144" s="222">
        <f>ROUND(I144*H144,2)</f>
        <v>81462.429999999993</v>
      </c>
      <c r="K144" s="223"/>
      <c r="L144" s="35"/>
      <c r="M144" s="224" t="s">
        <v>1</v>
      </c>
      <c r="N144" s="225" t="s">
        <v>38</v>
      </c>
      <c r="O144" s="226">
        <v>0.012999999999999999</v>
      </c>
      <c r="P144" s="226">
        <f>O144*H144</f>
        <v>15.128736999999999</v>
      </c>
      <c r="Q144" s="226">
        <v>9.0000000000000006E-05</v>
      </c>
      <c r="R144" s="226">
        <f>Q144*H144</f>
        <v>0.10473741</v>
      </c>
      <c r="S144" s="226">
        <v>0.11500000000000001</v>
      </c>
      <c r="T144" s="227">
        <f>S144*H144</f>
        <v>133.83113500000002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81462.429999999993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81462.429999999993</v>
      </c>
      <c r="BL144" s="14" t="s">
        <v>288</v>
      </c>
      <c r="BM144" s="228" t="s">
        <v>318</v>
      </c>
    </row>
    <row r="145" s="2" customFormat="1" ht="16.5" customHeight="1">
      <c r="A145" s="29"/>
      <c r="B145" s="30"/>
      <c r="C145" s="217" t="s">
        <v>324</v>
      </c>
      <c r="D145" s="217" t="s">
        <v>284</v>
      </c>
      <c r="E145" s="218" t="s">
        <v>335</v>
      </c>
      <c r="F145" s="219" t="s">
        <v>336</v>
      </c>
      <c r="G145" s="220" t="s">
        <v>322</v>
      </c>
      <c r="H145" s="221">
        <v>6</v>
      </c>
      <c r="I145" s="222">
        <v>248</v>
      </c>
      <c r="J145" s="222">
        <f>ROUND(I145*H145,2)</f>
        <v>1488</v>
      </c>
      <c r="K145" s="223"/>
      <c r="L145" s="35"/>
      <c r="M145" s="224" t="s">
        <v>1</v>
      </c>
      <c r="N145" s="225" t="s">
        <v>38</v>
      </c>
      <c r="O145" s="226">
        <v>0.58099999999999996</v>
      </c>
      <c r="P145" s="226">
        <f>O145*H145</f>
        <v>3.4859999999999998</v>
      </c>
      <c r="Q145" s="226">
        <v>0.036900000000000002</v>
      </c>
      <c r="R145" s="226">
        <f>Q145*H145</f>
        <v>0.22140000000000001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1488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1488</v>
      </c>
      <c r="BL145" s="14" t="s">
        <v>288</v>
      </c>
      <c r="BM145" s="228" t="s">
        <v>337</v>
      </c>
    </row>
    <row r="146" s="2" customFormat="1" ht="16.5" customHeight="1">
      <c r="A146" s="29"/>
      <c r="B146" s="30"/>
      <c r="C146" s="217" t="s">
        <v>329</v>
      </c>
      <c r="D146" s="217" t="s">
        <v>284</v>
      </c>
      <c r="E146" s="218" t="s">
        <v>778</v>
      </c>
      <c r="F146" s="219" t="s">
        <v>779</v>
      </c>
      <c r="G146" s="220" t="s">
        <v>322</v>
      </c>
      <c r="H146" s="221">
        <v>7.2000000000000002</v>
      </c>
      <c r="I146" s="222">
        <v>325</v>
      </c>
      <c r="J146" s="222">
        <f>ROUND(I146*H146,2)</f>
        <v>2340</v>
      </c>
      <c r="K146" s="223"/>
      <c r="L146" s="35"/>
      <c r="M146" s="224" t="s">
        <v>1</v>
      </c>
      <c r="N146" s="225" t="s">
        <v>38</v>
      </c>
      <c r="O146" s="226">
        <v>0.81799999999999995</v>
      </c>
      <c r="P146" s="226">
        <f>O146*H146</f>
        <v>5.8895999999999997</v>
      </c>
      <c r="Q146" s="226">
        <v>0.0086800000000000002</v>
      </c>
      <c r="R146" s="226">
        <f>Q146*H146</f>
        <v>0.062496000000000003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2340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2340</v>
      </c>
      <c r="BL146" s="14" t="s">
        <v>288</v>
      </c>
      <c r="BM146" s="228" t="s">
        <v>780</v>
      </c>
    </row>
    <row r="147" s="2" customFormat="1" ht="21.75" customHeight="1">
      <c r="A147" s="29"/>
      <c r="B147" s="30"/>
      <c r="C147" s="217" t="s">
        <v>334</v>
      </c>
      <c r="D147" s="217" t="s">
        <v>284</v>
      </c>
      <c r="E147" s="218" t="s">
        <v>339</v>
      </c>
      <c r="F147" s="219" t="s">
        <v>340</v>
      </c>
      <c r="G147" s="220" t="s">
        <v>322</v>
      </c>
      <c r="H147" s="221">
        <v>3.6000000000000001</v>
      </c>
      <c r="I147" s="222">
        <v>238</v>
      </c>
      <c r="J147" s="222">
        <f>ROUND(I147*H147,2)</f>
        <v>856.79999999999995</v>
      </c>
      <c r="K147" s="223"/>
      <c r="L147" s="35"/>
      <c r="M147" s="224" t="s">
        <v>1</v>
      </c>
      <c r="N147" s="225" t="s">
        <v>38</v>
      </c>
      <c r="O147" s="226">
        <v>0.54700000000000004</v>
      </c>
      <c r="P147" s="226">
        <f>O147*H147</f>
        <v>1.9692000000000003</v>
      </c>
      <c r="Q147" s="226">
        <v>0.036900000000000002</v>
      </c>
      <c r="R147" s="226">
        <f>Q147*H147</f>
        <v>0.13284000000000001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856.79999999999995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856.79999999999995</v>
      </c>
      <c r="BL147" s="14" t="s">
        <v>288</v>
      </c>
      <c r="BM147" s="228" t="s">
        <v>341</v>
      </c>
    </row>
    <row r="148" s="2" customFormat="1" ht="21.75" customHeight="1">
      <c r="A148" s="29"/>
      <c r="B148" s="30"/>
      <c r="C148" s="217" t="s">
        <v>338</v>
      </c>
      <c r="D148" s="217" t="s">
        <v>284</v>
      </c>
      <c r="E148" s="218" t="s">
        <v>342</v>
      </c>
      <c r="F148" s="219" t="s">
        <v>343</v>
      </c>
      <c r="G148" s="220" t="s">
        <v>322</v>
      </c>
      <c r="H148" s="221">
        <v>966.83000000000004</v>
      </c>
      <c r="I148" s="222">
        <v>63.100000000000001</v>
      </c>
      <c r="J148" s="222">
        <f>ROUND(I148*H148,2)</f>
        <v>61006.970000000001</v>
      </c>
      <c r="K148" s="223"/>
      <c r="L148" s="35"/>
      <c r="M148" s="224" t="s">
        <v>1</v>
      </c>
      <c r="N148" s="225" t="s">
        <v>38</v>
      </c>
      <c r="O148" s="226">
        <v>0.113</v>
      </c>
      <c r="P148" s="226">
        <f>O148*H148</f>
        <v>109.25179000000001</v>
      </c>
      <c r="Q148" s="226">
        <v>0.00013999999999999999</v>
      </c>
      <c r="R148" s="226">
        <f>Q148*H148</f>
        <v>0.13535619999999998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61006.970000000001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61006.970000000001</v>
      </c>
      <c r="BL148" s="14" t="s">
        <v>288</v>
      </c>
      <c r="BM148" s="228" t="s">
        <v>1003</v>
      </c>
    </row>
    <row r="149" s="2" customFormat="1" ht="21.75" customHeight="1">
      <c r="A149" s="29"/>
      <c r="B149" s="30"/>
      <c r="C149" s="217" t="s">
        <v>8</v>
      </c>
      <c r="D149" s="217" t="s">
        <v>284</v>
      </c>
      <c r="E149" s="218" t="s">
        <v>346</v>
      </c>
      <c r="F149" s="219" t="s">
        <v>347</v>
      </c>
      <c r="G149" s="220" t="s">
        <v>322</v>
      </c>
      <c r="H149" s="221">
        <v>966.83000000000004</v>
      </c>
      <c r="I149" s="222">
        <v>36.799999999999997</v>
      </c>
      <c r="J149" s="222">
        <f>ROUND(I149*H149,2)</f>
        <v>35579.339999999997</v>
      </c>
      <c r="K149" s="223"/>
      <c r="L149" s="35"/>
      <c r="M149" s="224" t="s">
        <v>1</v>
      </c>
      <c r="N149" s="225" t="s">
        <v>38</v>
      </c>
      <c r="O149" s="226">
        <v>0.072999999999999995</v>
      </c>
      <c r="P149" s="226">
        <f>O149*H149</f>
        <v>70.578590000000005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35579.339999999997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35579.339999999997</v>
      </c>
      <c r="BL149" s="14" t="s">
        <v>288</v>
      </c>
      <c r="BM149" s="228" t="s">
        <v>1004</v>
      </c>
    </row>
    <row r="150" s="2" customFormat="1" ht="21.75" customHeight="1">
      <c r="A150" s="29"/>
      <c r="B150" s="30"/>
      <c r="C150" s="217" t="s">
        <v>345</v>
      </c>
      <c r="D150" s="217" t="s">
        <v>284</v>
      </c>
      <c r="E150" s="218" t="s">
        <v>350</v>
      </c>
      <c r="F150" s="219" t="s">
        <v>351</v>
      </c>
      <c r="G150" s="220" t="s">
        <v>287</v>
      </c>
      <c r="H150" s="221">
        <v>112.15600000000001</v>
      </c>
      <c r="I150" s="222">
        <v>50.399999999999999</v>
      </c>
      <c r="J150" s="222">
        <f>ROUND(I150*H150,2)</f>
        <v>5652.6599999999999</v>
      </c>
      <c r="K150" s="223"/>
      <c r="L150" s="35"/>
      <c r="M150" s="224" t="s">
        <v>1</v>
      </c>
      <c r="N150" s="225" t="s">
        <v>38</v>
      </c>
      <c r="O150" s="226">
        <v>0.075999999999999998</v>
      </c>
      <c r="P150" s="226">
        <f>O150*H150</f>
        <v>8.5238560000000003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5652.6599999999999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5652.6599999999999</v>
      </c>
      <c r="BL150" s="14" t="s">
        <v>288</v>
      </c>
      <c r="BM150" s="228" t="s">
        <v>352</v>
      </c>
    </row>
    <row r="151" s="2" customFormat="1" ht="33" customHeight="1">
      <c r="A151" s="29"/>
      <c r="B151" s="30"/>
      <c r="C151" s="217" t="s">
        <v>349</v>
      </c>
      <c r="D151" s="217" t="s">
        <v>284</v>
      </c>
      <c r="E151" s="218" t="s">
        <v>354</v>
      </c>
      <c r="F151" s="219" t="s">
        <v>355</v>
      </c>
      <c r="G151" s="220" t="s">
        <v>356</v>
      </c>
      <c r="H151" s="221">
        <v>1295.002</v>
      </c>
      <c r="I151" s="222">
        <v>387</v>
      </c>
      <c r="J151" s="222">
        <f>ROUND(I151*H151,2)</f>
        <v>501165.77000000002</v>
      </c>
      <c r="K151" s="223"/>
      <c r="L151" s="35"/>
      <c r="M151" s="224" t="s">
        <v>1</v>
      </c>
      <c r="N151" s="225" t="s">
        <v>38</v>
      </c>
      <c r="O151" s="226">
        <v>0.53800000000000003</v>
      </c>
      <c r="P151" s="226">
        <f>O151*H151</f>
        <v>696.71107600000005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501165.77000000002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501165.77000000002</v>
      </c>
      <c r="BL151" s="14" t="s">
        <v>288</v>
      </c>
      <c r="BM151" s="228" t="s">
        <v>357</v>
      </c>
    </row>
    <row r="152" s="2" customFormat="1" ht="33" customHeight="1">
      <c r="A152" s="29"/>
      <c r="B152" s="30"/>
      <c r="C152" s="217" t="s">
        <v>353</v>
      </c>
      <c r="D152" s="217" t="s">
        <v>284</v>
      </c>
      <c r="E152" s="218" t="s">
        <v>359</v>
      </c>
      <c r="F152" s="219" t="s">
        <v>360</v>
      </c>
      <c r="G152" s="220" t="s">
        <v>356</v>
      </c>
      <c r="H152" s="221">
        <v>1139.6020000000001</v>
      </c>
      <c r="I152" s="222">
        <v>516</v>
      </c>
      <c r="J152" s="222">
        <f>ROUND(I152*H152,2)</f>
        <v>588034.63</v>
      </c>
      <c r="K152" s="223"/>
      <c r="L152" s="35"/>
      <c r="M152" s="224" t="s">
        <v>1</v>
      </c>
      <c r="N152" s="225" t="s">
        <v>38</v>
      </c>
      <c r="O152" s="226">
        <v>0.71599999999999997</v>
      </c>
      <c r="P152" s="226">
        <f>O152*H152</f>
        <v>815.95503200000007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588034.63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588034.63</v>
      </c>
      <c r="BL152" s="14" t="s">
        <v>288</v>
      </c>
      <c r="BM152" s="228" t="s">
        <v>361</v>
      </c>
    </row>
    <row r="153" s="2" customFormat="1" ht="33" customHeight="1">
      <c r="A153" s="29"/>
      <c r="B153" s="30"/>
      <c r="C153" s="217" t="s">
        <v>358</v>
      </c>
      <c r="D153" s="217" t="s">
        <v>284</v>
      </c>
      <c r="E153" s="218" t="s">
        <v>363</v>
      </c>
      <c r="F153" s="219" t="s">
        <v>364</v>
      </c>
      <c r="G153" s="220" t="s">
        <v>356</v>
      </c>
      <c r="H153" s="221">
        <v>129.5</v>
      </c>
      <c r="I153" s="222">
        <v>1260</v>
      </c>
      <c r="J153" s="222">
        <f>ROUND(I153*H153,2)</f>
        <v>163170</v>
      </c>
      <c r="K153" s="223"/>
      <c r="L153" s="35"/>
      <c r="M153" s="224" t="s">
        <v>1</v>
      </c>
      <c r="N153" s="225" t="s">
        <v>38</v>
      </c>
      <c r="O153" s="226">
        <v>1.7549999999999999</v>
      </c>
      <c r="P153" s="226">
        <f>O153*H153</f>
        <v>227.27249999999998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163170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163170</v>
      </c>
      <c r="BL153" s="14" t="s">
        <v>288</v>
      </c>
      <c r="BM153" s="228" t="s">
        <v>365</v>
      </c>
    </row>
    <row r="154" s="2" customFormat="1" ht="33" customHeight="1">
      <c r="A154" s="29"/>
      <c r="B154" s="30"/>
      <c r="C154" s="217" t="s">
        <v>362</v>
      </c>
      <c r="D154" s="217" t="s">
        <v>284</v>
      </c>
      <c r="E154" s="218" t="s">
        <v>366</v>
      </c>
      <c r="F154" s="219" t="s">
        <v>367</v>
      </c>
      <c r="G154" s="220" t="s">
        <v>356</v>
      </c>
      <c r="H154" s="221">
        <v>25.899999999999999</v>
      </c>
      <c r="I154" s="222">
        <v>2970</v>
      </c>
      <c r="J154" s="222">
        <f>ROUND(I154*H154,2)</f>
        <v>76923</v>
      </c>
      <c r="K154" s="223"/>
      <c r="L154" s="35"/>
      <c r="M154" s="224" t="s">
        <v>1</v>
      </c>
      <c r="N154" s="225" t="s">
        <v>38</v>
      </c>
      <c r="O154" s="226">
        <v>6.9489999999999998</v>
      </c>
      <c r="P154" s="226">
        <f>O154*H154</f>
        <v>179.97909999999999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76923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76923</v>
      </c>
      <c r="BL154" s="14" t="s">
        <v>288</v>
      </c>
      <c r="BM154" s="228" t="s">
        <v>368</v>
      </c>
    </row>
    <row r="155" s="2" customFormat="1" ht="16.5" customHeight="1">
      <c r="A155" s="29"/>
      <c r="B155" s="30"/>
      <c r="C155" s="217" t="s">
        <v>7</v>
      </c>
      <c r="D155" s="217" t="s">
        <v>284</v>
      </c>
      <c r="E155" s="218" t="s">
        <v>370</v>
      </c>
      <c r="F155" s="219" t="s">
        <v>371</v>
      </c>
      <c r="G155" s="220" t="s">
        <v>356</v>
      </c>
      <c r="H155" s="221">
        <v>518.00099999999998</v>
      </c>
      <c r="I155" s="222">
        <v>509</v>
      </c>
      <c r="J155" s="222">
        <f>ROUND(I155*H155,2)</f>
        <v>263662.51000000001</v>
      </c>
      <c r="K155" s="223"/>
      <c r="L155" s="35"/>
      <c r="M155" s="224" t="s">
        <v>1</v>
      </c>
      <c r="N155" s="225" t="s">
        <v>38</v>
      </c>
      <c r="O155" s="226">
        <v>1.7629999999999999</v>
      </c>
      <c r="P155" s="226">
        <f>O155*H155</f>
        <v>913.23576299999991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263662.51000000001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263662.51000000001</v>
      </c>
      <c r="BL155" s="14" t="s">
        <v>288</v>
      </c>
      <c r="BM155" s="228" t="s">
        <v>372</v>
      </c>
    </row>
    <row r="156" s="2" customFormat="1" ht="44.25" customHeight="1">
      <c r="A156" s="29"/>
      <c r="B156" s="30"/>
      <c r="C156" s="217" t="s">
        <v>369</v>
      </c>
      <c r="D156" s="217" t="s">
        <v>284</v>
      </c>
      <c r="E156" s="218" t="s">
        <v>374</v>
      </c>
      <c r="F156" s="219" t="s">
        <v>375</v>
      </c>
      <c r="G156" s="220" t="s">
        <v>322</v>
      </c>
      <c r="H156" s="221">
        <v>34.899999999999999</v>
      </c>
      <c r="I156" s="222">
        <v>19400</v>
      </c>
      <c r="J156" s="222">
        <f>ROUND(I156*H156,2)</f>
        <v>677060</v>
      </c>
      <c r="K156" s="223"/>
      <c r="L156" s="35"/>
      <c r="M156" s="224" t="s">
        <v>1</v>
      </c>
      <c r="N156" s="225" t="s">
        <v>38</v>
      </c>
      <c r="O156" s="226">
        <v>10.911</v>
      </c>
      <c r="P156" s="226">
        <f>O156*H156</f>
        <v>380.79389999999995</v>
      </c>
      <c r="Q156" s="226">
        <v>0.001</v>
      </c>
      <c r="R156" s="226">
        <f>Q156*H156</f>
        <v>0.0349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677060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677060</v>
      </c>
      <c r="BL156" s="14" t="s">
        <v>288</v>
      </c>
      <c r="BM156" s="228" t="s">
        <v>376</v>
      </c>
    </row>
    <row r="157" s="2" customFormat="1" ht="21.75" customHeight="1">
      <c r="A157" s="29"/>
      <c r="B157" s="30"/>
      <c r="C157" s="230" t="s">
        <v>373</v>
      </c>
      <c r="D157" s="230" t="s">
        <v>378</v>
      </c>
      <c r="E157" s="231" t="s">
        <v>379</v>
      </c>
      <c r="F157" s="232" t="s">
        <v>380</v>
      </c>
      <c r="G157" s="233" t="s">
        <v>322</v>
      </c>
      <c r="H157" s="234">
        <v>36.645000000000003</v>
      </c>
      <c r="I157" s="235">
        <v>5180</v>
      </c>
      <c r="J157" s="235">
        <f>ROUND(I157*H157,2)</f>
        <v>189821.10000000001</v>
      </c>
      <c r="K157" s="236"/>
      <c r="L157" s="237"/>
      <c r="M157" s="238" t="s">
        <v>1</v>
      </c>
      <c r="N157" s="239" t="s">
        <v>38</v>
      </c>
      <c r="O157" s="226">
        <v>0</v>
      </c>
      <c r="P157" s="226">
        <f>O157*H157</f>
        <v>0</v>
      </c>
      <c r="Q157" s="226">
        <v>0.1026</v>
      </c>
      <c r="R157" s="226">
        <f>Q157*H157</f>
        <v>3.7597770000000001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311</v>
      </c>
      <c r="AT157" s="228" t="s">
        <v>378</v>
      </c>
      <c r="AU157" s="228" t="s">
        <v>82</v>
      </c>
      <c r="AY157" s="14" t="s">
        <v>282</v>
      </c>
      <c r="BE157" s="229">
        <f>IF(N157="základní",J157,0)</f>
        <v>189821.10000000001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189821.10000000001</v>
      </c>
      <c r="BL157" s="14" t="s">
        <v>288</v>
      </c>
      <c r="BM157" s="228" t="s">
        <v>381</v>
      </c>
    </row>
    <row r="158" s="2" customFormat="1" ht="21.75" customHeight="1">
      <c r="A158" s="29"/>
      <c r="B158" s="30"/>
      <c r="C158" s="217" t="s">
        <v>377</v>
      </c>
      <c r="D158" s="217" t="s">
        <v>284</v>
      </c>
      <c r="E158" s="218" t="s">
        <v>383</v>
      </c>
      <c r="F158" s="219" t="s">
        <v>384</v>
      </c>
      <c r="G158" s="220" t="s">
        <v>287</v>
      </c>
      <c r="H158" s="221">
        <v>3374.6599999999999</v>
      </c>
      <c r="I158" s="222">
        <v>251</v>
      </c>
      <c r="J158" s="222">
        <f>ROUND(I158*H158,2)</f>
        <v>847039.66000000003</v>
      </c>
      <c r="K158" s="223"/>
      <c r="L158" s="35"/>
      <c r="M158" s="224" t="s">
        <v>1</v>
      </c>
      <c r="N158" s="225" t="s">
        <v>38</v>
      </c>
      <c r="O158" s="226">
        <v>0.45800000000000002</v>
      </c>
      <c r="P158" s="226">
        <f>O158*H158</f>
        <v>1545.59428</v>
      </c>
      <c r="Q158" s="226">
        <v>0.0020100000000000001</v>
      </c>
      <c r="R158" s="226">
        <f>Q158*H158</f>
        <v>6.7830665999999997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847039.66000000003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847039.66000000003</v>
      </c>
      <c r="BL158" s="14" t="s">
        <v>288</v>
      </c>
      <c r="BM158" s="228" t="s">
        <v>385</v>
      </c>
    </row>
    <row r="159" s="2" customFormat="1" ht="21.75" customHeight="1">
      <c r="A159" s="29"/>
      <c r="B159" s="30"/>
      <c r="C159" s="217" t="s">
        <v>382</v>
      </c>
      <c r="D159" s="217" t="s">
        <v>284</v>
      </c>
      <c r="E159" s="218" t="s">
        <v>387</v>
      </c>
      <c r="F159" s="219" t="s">
        <v>388</v>
      </c>
      <c r="G159" s="220" t="s">
        <v>287</v>
      </c>
      <c r="H159" s="221">
        <v>3374.6599999999999</v>
      </c>
      <c r="I159" s="222">
        <v>76.200000000000003</v>
      </c>
      <c r="J159" s="222">
        <f>ROUND(I159*H159,2)</f>
        <v>257149.09</v>
      </c>
      <c r="K159" s="223"/>
      <c r="L159" s="35"/>
      <c r="M159" s="224" t="s">
        <v>1</v>
      </c>
      <c r="N159" s="225" t="s">
        <v>38</v>
      </c>
      <c r="O159" s="226">
        <v>0.218</v>
      </c>
      <c r="P159" s="226">
        <f>O159*H159</f>
        <v>735.67588000000001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257149.09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257149.09</v>
      </c>
      <c r="BL159" s="14" t="s">
        <v>288</v>
      </c>
      <c r="BM159" s="228" t="s">
        <v>389</v>
      </c>
    </row>
    <row r="160" s="2" customFormat="1" ht="21.75" customHeight="1">
      <c r="A160" s="29"/>
      <c r="B160" s="30"/>
      <c r="C160" s="217" t="s">
        <v>386</v>
      </c>
      <c r="D160" s="217" t="s">
        <v>284</v>
      </c>
      <c r="E160" s="218" t="s">
        <v>824</v>
      </c>
      <c r="F160" s="219" t="s">
        <v>825</v>
      </c>
      <c r="G160" s="220" t="s">
        <v>501</v>
      </c>
      <c r="H160" s="221">
        <v>7</v>
      </c>
      <c r="I160" s="222">
        <v>150</v>
      </c>
      <c r="J160" s="222">
        <f>ROUND(I160*H160,2)</f>
        <v>1050</v>
      </c>
      <c r="K160" s="223"/>
      <c r="L160" s="35"/>
      <c r="M160" s="224" t="s">
        <v>1</v>
      </c>
      <c r="N160" s="225" t="s">
        <v>38</v>
      </c>
      <c r="O160" s="226">
        <v>0.314</v>
      </c>
      <c r="P160" s="226">
        <f>O160*H160</f>
        <v>2.198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1050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1050</v>
      </c>
      <c r="BL160" s="14" t="s">
        <v>288</v>
      </c>
      <c r="BM160" s="228" t="s">
        <v>1005</v>
      </c>
    </row>
    <row r="161" s="2" customFormat="1" ht="21.75" customHeight="1">
      <c r="A161" s="29"/>
      <c r="B161" s="30"/>
      <c r="C161" s="217" t="s">
        <v>390</v>
      </c>
      <c r="D161" s="217" t="s">
        <v>284</v>
      </c>
      <c r="E161" s="218" t="s">
        <v>827</v>
      </c>
      <c r="F161" s="219" t="s">
        <v>828</v>
      </c>
      <c r="G161" s="220" t="s">
        <v>501</v>
      </c>
      <c r="H161" s="221">
        <v>7</v>
      </c>
      <c r="I161" s="222">
        <v>872</v>
      </c>
      <c r="J161" s="222">
        <f>ROUND(I161*H161,2)</f>
        <v>6104</v>
      </c>
      <c r="K161" s="223"/>
      <c r="L161" s="35"/>
      <c r="M161" s="224" t="s">
        <v>1</v>
      </c>
      <c r="N161" s="225" t="s">
        <v>38</v>
      </c>
      <c r="O161" s="226">
        <v>1.24</v>
      </c>
      <c r="P161" s="226">
        <f>O161*H161</f>
        <v>8.6799999999999997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6104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6104</v>
      </c>
      <c r="BL161" s="14" t="s">
        <v>288</v>
      </c>
      <c r="BM161" s="228" t="s">
        <v>1006</v>
      </c>
    </row>
    <row r="162" s="2" customFormat="1" ht="21.75" customHeight="1">
      <c r="A162" s="29"/>
      <c r="B162" s="30"/>
      <c r="C162" s="217" t="s">
        <v>394</v>
      </c>
      <c r="D162" s="217" t="s">
        <v>284</v>
      </c>
      <c r="E162" s="218" t="s">
        <v>830</v>
      </c>
      <c r="F162" s="219" t="s">
        <v>831</v>
      </c>
      <c r="G162" s="220" t="s">
        <v>501</v>
      </c>
      <c r="H162" s="221">
        <v>7</v>
      </c>
      <c r="I162" s="222">
        <v>327</v>
      </c>
      <c r="J162" s="222">
        <f>ROUND(I162*H162,2)</f>
        <v>2289</v>
      </c>
      <c r="K162" s="223"/>
      <c r="L162" s="35"/>
      <c r="M162" s="224" t="s">
        <v>1</v>
      </c>
      <c r="N162" s="225" t="s">
        <v>38</v>
      </c>
      <c r="O162" s="226">
        <v>0.44400000000000001</v>
      </c>
      <c r="P162" s="226">
        <f>O162*H162</f>
        <v>3.1080000000000001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2289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2289</v>
      </c>
      <c r="BL162" s="14" t="s">
        <v>288</v>
      </c>
      <c r="BM162" s="228" t="s">
        <v>1007</v>
      </c>
    </row>
    <row r="163" s="2" customFormat="1" ht="21.75" customHeight="1">
      <c r="A163" s="29"/>
      <c r="B163" s="30"/>
      <c r="C163" s="217" t="s">
        <v>398</v>
      </c>
      <c r="D163" s="217" t="s">
        <v>284</v>
      </c>
      <c r="E163" s="218" t="s">
        <v>833</v>
      </c>
      <c r="F163" s="219" t="s">
        <v>834</v>
      </c>
      <c r="G163" s="220" t="s">
        <v>501</v>
      </c>
      <c r="H163" s="221">
        <v>7</v>
      </c>
      <c r="I163" s="222">
        <v>5.4400000000000004</v>
      </c>
      <c r="J163" s="222">
        <f>ROUND(I163*H163,2)</f>
        <v>38.079999999999998</v>
      </c>
      <c r="K163" s="223"/>
      <c r="L163" s="35"/>
      <c r="M163" s="224" t="s">
        <v>1</v>
      </c>
      <c r="N163" s="225" t="s">
        <v>38</v>
      </c>
      <c r="O163" s="226">
        <v>0.0030000000000000001</v>
      </c>
      <c r="P163" s="226">
        <f>O163*H163</f>
        <v>0.021000000000000001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38.079999999999998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38.079999999999998</v>
      </c>
      <c r="BL163" s="14" t="s">
        <v>288</v>
      </c>
      <c r="BM163" s="228" t="s">
        <v>1008</v>
      </c>
    </row>
    <row r="164" s="2" customFormat="1" ht="33" customHeight="1">
      <c r="A164" s="29"/>
      <c r="B164" s="30"/>
      <c r="C164" s="217" t="s">
        <v>402</v>
      </c>
      <c r="D164" s="217" t="s">
        <v>284</v>
      </c>
      <c r="E164" s="218" t="s">
        <v>836</v>
      </c>
      <c r="F164" s="219" t="s">
        <v>837</v>
      </c>
      <c r="G164" s="220" t="s">
        <v>501</v>
      </c>
      <c r="H164" s="221">
        <v>7</v>
      </c>
      <c r="I164" s="222">
        <v>11.800000000000001</v>
      </c>
      <c r="J164" s="222">
        <f>ROUND(I164*H164,2)</f>
        <v>82.599999999999994</v>
      </c>
      <c r="K164" s="223"/>
      <c r="L164" s="35"/>
      <c r="M164" s="224" t="s">
        <v>1</v>
      </c>
      <c r="N164" s="225" t="s">
        <v>38</v>
      </c>
      <c r="O164" s="226">
        <v>0.0030000000000000001</v>
      </c>
      <c r="P164" s="226">
        <f>O164*H164</f>
        <v>0.021000000000000001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82.599999999999994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82.599999999999994</v>
      </c>
      <c r="BL164" s="14" t="s">
        <v>288</v>
      </c>
      <c r="BM164" s="228" t="s">
        <v>1009</v>
      </c>
    </row>
    <row r="165" s="2" customFormat="1" ht="21.75" customHeight="1">
      <c r="A165" s="29"/>
      <c r="B165" s="30"/>
      <c r="C165" s="217" t="s">
        <v>406</v>
      </c>
      <c r="D165" s="217" t="s">
        <v>284</v>
      </c>
      <c r="E165" s="218" t="s">
        <v>839</v>
      </c>
      <c r="F165" s="219" t="s">
        <v>840</v>
      </c>
      <c r="G165" s="220" t="s">
        <v>501</v>
      </c>
      <c r="H165" s="221">
        <v>7</v>
      </c>
      <c r="I165" s="222">
        <v>6.7599999999999998</v>
      </c>
      <c r="J165" s="222">
        <f>ROUND(I165*H165,2)</f>
        <v>47.32</v>
      </c>
      <c r="K165" s="223"/>
      <c r="L165" s="35"/>
      <c r="M165" s="224" t="s">
        <v>1</v>
      </c>
      <c r="N165" s="225" t="s">
        <v>38</v>
      </c>
      <c r="O165" s="226">
        <v>0.002</v>
      </c>
      <c r="P165" s="226">
        <f>O165*H165</f>
        <v>0.014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47.32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47.32</v>
      </c>
      <c r="BL165" s="14" t="s">
        <v>288</v>
      </c>
      <c r="BM165" s="228" t="s">
        <v>1010</v>
      </c>
    </row>
    <row r="166" s="2" customFormat="1" ht="33" customHeight="1">
      <c r="A166" s="29"/>
      <c r="B166" s="30"/>
      <c r="C166" s="217" t="s">
        <v>410</v>
      </c>
      <c r="D166" s="217" t="s">
        <v>284</v>
      </c>
      <c r="E166" s="218" t="s">
        <v>391</v>
      </c>
      <c r="F166" s="219" t="s">
        <v>392</v>
      </c>
      <c r="G166" s="220" t="s">
        <v>356</v>
      </c>
      <c r="H166" s="221">
        <v>44.862000000000002</v>
      </c>
      <c r="I166" s="222">
        <v>71.200000000000003</v>
      </c>
      <c r="J166" s="222">
        <f>ROUND(I166*H166,2)</f>
        <v>3194.1700000000001</v>
      </c>
      <c r="K166" s="223"/>
      <c r="L166" s="35"/>
      <c r="M166" s="224" t="s">
        <v>1</v>
      </c>
      <c r="N166" s="225" t="s">
        <v>38</v>
      </c>
      <c r="O166" s="226">
        <v>0.043999999999999997</v>
      </c>
      <c r="P166" s="226">
        <f>O166*H166</f>
        <v>1.9739279999999999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3194.1700000000001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3194.1700000000001</v>
      </c>
      <c r="BL166" s="14" t="s">
        <v>288</v>
      </c>
      <c r="BM166" s="228" t="s">
        <v>393</v>
      </c>
    </row>
    <row r="167" s="2" customFormat="1" ht="33" customHeight="1">
      <c r="A167" s="29"/>
      <c r="B167" s="30"/>
      <c r="C167" s="217" t="s">
        <v>414</v>
      </c>
      <c r="D167" s="217" t="s">
        <v>284</v>
      </c>
      <c r="E167" s="218" t="s">
        <v>395</v>
      </c>
      <c r="F167" s="219" t="s">
        <v>396</v>
      </c>
      <c r="G167" s="220" t="s">
        <v>356</v>
      </c>
      <c r="H167" s="221">
        <v>3334.1779999999999</v>
      </c>
      <c r="I167" s="222">
        <v>100</v>
      </c>
      <c r="J167" s="222">
        <f>ROUND(I167*H167,2)</f>
        <v>333417.79999999999</v>
      </c>
      <c r="K167" s="223"/>
      <c r="L167" s="35"/>
      <c r="M167" s="224" t="s">
        <v>1</v>
      </c>
      <c r="N167" s="225" t="s">
        <v>38</v>
      </c>
      <c r="O167" s="226">
        <v>0.050000000000000003</v>
      </c>
      <c r="P167" s="226">
        <f>O167*H167</f>
        <v>166.7089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333417.79999999999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333417.79999999999</v>
      </c>
      <c r="BL167" s="14" t="s">
        <v>288</v>
      </c>
      <c r="BM167" s="228" t="s">
        <v>397</v>
      </c>
    </row>
    <row r="168" s="2" customFormat="1" ht="33" customHeight="1">
      <c r="A168" s="29"/>
      <c r="B168" s="30"/>
      <c r="C168" s="217" t="s">
        <v>418</v>
      </c>
      <c r="D168" s="217" t="s">
        <v>284</v>
      </c>
      <c r="E168" s="218" t="s">
        <v>399</v>
      </c>
      <c r="F168" s="219" t="s">
        <v>400</v>
      </c>
      <c r="G168" s="220" t="s">
        <v>356</v>
      </c>
      <c r="H168" s="221">
        <v>1588.9079999999999</v>
      </c>
      <c r="I168" s="222">
        <v>115</v>
      </c>
      <c r="J168" s="222">
        <f>ROUND(I168*H168,2)</f>
        <v>182724.42000000001</v>
      </c>
      <c r="K168" s="223"/>
      <c r="L168" s="35"/>
      <c r="M168" s="224" t="s">
        <v>1</v>
      </c>
      <c r="N168" s="225" t="s">
        <v>38</v>
      </c>
      <c r="O168" s="226">
        <v>0.057000000000000002</v>
      </c>
      <c r="P168" s="226">
        <f>O168*H168</f>
        <v>90.567756000000003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182724.42000000001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182724.42000000001</v>
      </c>
      <c r="BL168" s="14" t="s">
        <v>288</v>
      </c>
      <c r="BM168" s="228" t="s">
        <v>401</v>
      </c>
    </row>
    <row r="169" s="2" customFormat="1" ht="33" customHeight="1">
      <c r="A169" s="29"/>
      <c r="B169" s="30"/>
      <c r="C169" s="217" t="s">
        <v>422</v>
      </c>
      <c r="D169" s="217" t="s">
        <v>284</v>
      </c>
      <c r="E169" s="218" t="s">
        <v>403</v>
      </c>
      <c r="F169" s="219" t="s">
        <v>404</v>
      </c>
      <c r="G169" s="220" t="s">
        <v>356</v>
      </c>
      <c r="H169" s="221">
        <v>25.899999999999999</v>
      </c>
      <c r="I169" s="222">
        <v>132</v>
      </c>
      <c r="J169" s="222">
        <f>ROUND(I169*H169,2)</f>
        <v>3418.8000000000002</v>
      </c>
      <c r="K169" s="223"/>
      <c r="L169" s="35"/>
      <c r="M169" s="224" t="s">
        <v>1</v>
      </c>
      <c r="N169" s="225" t="s">
        <v>38</v>
      </c>
      <c r="O169" s="226">
        <v>0.064000000000000001</v>
      </c>
      <c r="P169" s="226">
        <f>O169*H169</f>
        <v>1.6576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3418.8000000000002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3418.8000000000002</v>
      </c>
      <c r="BL169" s="14" t="s">
        <v>288</v>
      </c>
      <c r="BM169" s="228" t="s">
        <v>405</v>
      </c>
    </row>
    <row r="170" s="2" customFormat="1" ht="21.75" customHeight="1">
      <c r="A170" s="29"/>
      <c r="B170" s="30"/>
      <c r="C170" s="217" t="s">
        <v>426</v>
      </c>
      <c r="D170" s="217" t="s">
        <v>284</v>
      </c>
      <c r="E170" s="218" t="s">
        <v>407</v>
      </c>
      <c r="F170" s="219" t="s">
        <v>408</v>
      </c>
      <c r="G170" s="220" t="s">
        <v>356</v>
      </c>
      <c r="H170" s="221">
        <v>2610.3939999999998</v>
      </c>
      <c r="I170" s="222">
        <v>45.5</v>
      </c>
      <c r="J170" s="222">
        <f>ROUND(I170*H170,2)</f>
        <v>118772.92999999999</v>
      </c>
      <c r="K170" s="223"/>
      <c r="L170" s="35"/>
      <c r="M170" s="224" t="s">
        <v>1</v>
      </c>
      <c r="N170" s="225" t="s">
        <v>38</v>
      </c>
      <c r="O170" s="226">
        <v>0.071999999999999995</v>
      </c>
      <c r="P170" s="226">
        <f>O170*H170</f>
        <v>187.94836799999996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118772.92999999999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118772.92999999999</v>
      </c>
      <c r="BL170" s="14" t="s">
        <v>288</v>
      </c>
      <c r="BM170" s="228" t="s">
        <v>409</v>
      </c>
    </row>
    <row r="171" s="2" customFormat="1" ht="21.75" customHeight="1">
      <c r="A171" s="29"/>
      <c r="B171" s="30"/>
      <c r="C171" s="217" t="s">
        <v>431</v>
      </c>
      <c r="D171" s="217" t="s">
        <v>284</v>
      </c>
      <c r="E171" s="218" t="s">
        <v>411</v>
      </c>
      <c r="F171" s="219" t="s">
        <v>412</v>
      </c>
      <c r="G171" s="220" t="s">
        <v>356</v>
      </c>
      <c r="H171" s="221">
        <v>1269.1020000000001</v>
      </c>
      <c r="I171" s="222">
        <v>60.700000000000003</v>
      </c>
      <c r="J171" s="222">
        <f>ROUND(I171*H171,2)</f>
        <v>77034.490000000005</v>
      </c>
      <c r="K171" s="223"/>
      <c r="L171" s="35"/>
      <c r="M171" s="224" t="s">
        <v>1</v>
      </c>
      <c r="N171" s="225" t="s">
        <v>38</v>
      </c>
      <c r="O171" s="226">
        <v>0.096000000000000002</v>
      </c>
      <c r="P171" s="226">
        <f>O171*H171</f>
        <v>121.83379200000002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77034.490000000005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77034.490000000005</v>
      </c>
      <c r="BL171" s="14" t="s">
        <v>288</v>
      </c>
      <c r="BM171" s="228" t="s">
        <v>413</v>
      </c>
    </row>
    <row r="172" s="2" customFormat="1" ht="21.75" customHeight="1">
      <c r="A172" s="29"/>
      <c r="B172" s="30"/>
      <c r="C172" s="217" t="s">
        <v>435</v>
      </c>
      <c r="D172" s="217" t="s">
        <v>284</v>
      </c>
      <c r="E172" s="218" t="s">
        <v>415</v>
      </c>
      <c r="F172" s="219" t="s">
        <v>416</v>
      </c>
      <c r="G172" s="220" t="s">
        <v>356</v>
      </c>
      <c r="H172" s="221">
        <v>25.899999999999999</v>
      </c>
      <c r="I172" s="222">
        <v>75.299999999999997</v>
      </c>
      <c r="J172" s="222">
        <f>ROUND(I172*H172,2)</f>
        <v>1950.27</v>
      </c>
      <c r="K172" s="223"/>
      <c r="L172" s="35"/>
      <c r="M172" s="224" t="s">
        <v>1</v>
      </c>
      <c r="N172" s="225" t="s">
        <v>38</v>
      </c>
      <c r="O172" s="226">
        <v>0.119</v>
      </c>
      <c r="P172" s="226">
        <f>O172*H172</f>
        <v>3.0820999999999996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1950.27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1950.27</v>
      </c>
      <c r="BL172" s="14" t="s">
        <v>288</v>
      </c>
      <c r="BM172" s="228" t="s">
        <v>417</v>
      </c>
    </row>
    <row r="173" s="2" customFormat="1" ht="16.5" customHeight="1">
      <c r="A173" s="29"/>
      <c r="B173" s="30"/>
      <c r="C173" s="217" t="s">
        <v>439</v>
      </c>
      <c r="D173" s="217" t="s">
        <v>284</v>
      </c>
      <c r="E173" s="218" t="s">
        <v>419</v>
      </c>
      <c r="F173" s="219" t="s">
        <v>420</v>
      </c>
      <c r="G173" s="220" t="s">
        <v>356</v>
      </c>
      <c r="H173" s="221">
        <v>2612.4349999999999</v>
      </c>
      <c r="I173" s="222">
        <v>18.5</v>
      </c>
      <c r="J173" s="222">
        <f>ROUND(I173*H173,2)</f>
        <v>48330.050000000003</v>
      </c>
      <c r="K173" s="223"/>
      <c r="L173" s="35"/>
      <c r="M173" s="224" t="s">
        <v>1</v>
      </c>
      <c r="N173" s="225" t="s">
        <v>38</v>
      </c>
      <c r="O173" s="226">
        <v>0.0089999999999999993</v>
      </c>
      <c r="P173" s="226">
        <f>O173*H173</f>
        <v>23.511914999999998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48330.050000000003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48330.050000000003</v>
      </c>
      <c r="BL173" s="14" t="s">
        <v>288</v>
      </c>
      <c r="BM173" s="228" t="s">
        <v>421</v>
      </c>
    </row>
    <row r="174" s="2" customFormat="1" ht="21.75" customHeight="1">
      <c r="A174" s="29"/>
      <c r="B174" s="30"/>
      <c r="C174" s="217" t="s">
        <v>443</v>
      </c>
      <c r="D174" s="217" t="s">
        <v>284</v>
      </c>
      <c r="E174" s="218" t="s">
        <v>423</v>
      </c>
      <c r="F174" s="219" t="s">
        <v>424</v>
      </c>
      <c r="G174" s="220" t="s">
        <v>356</v>
      </c>
      <c r="H174" s="221">
        <v>569.327</v>
      </c>
      <c r="I174" s="222">
        <v>195</v>
      </c>
      <c r="J174" s="222">
        <f>ROUND(I174*H174,2)</f>
        <v>111018.77</v>
      </c>
      <c r="K174" s="223"/>
      <c r="L174" s="35"/>
      <c r="M174" s="224" t="s">
        <v>1</v>
      </c>
      <c r="N174" s="225" t="s">
        <v>38</v>
      </c>
      <c r="O174" s="226">
        <v>0.435</v>
      </c>
      <c r="P174" s="226">
        <f>O174*H174</f>
        <v>247.65724499999999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111018.77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111018.77</v>
      </c>
      <c r="BL174" s="14" t="s">
        <v>288</v>
      </c>
      <c r="BM174" s="228" t="s">
        <v>425</v>
      </c>
    </row>
    <row r="175" s="2" customFormat="1" ht="16.5" customHeight="1">
      <c r="A175" s="29"/>
      <c r="B175" s="30"/>
      <c r="C175" s="230" t="s">
        <v>447</v>
      </c>
      <c r="D175" s="230" t="s">
        <v>378</v>
      </c>
      <c r="E175" s="231" t="s">
        <v>427</v>
      </c>
      <c r="F175" s="232" t="s">
        <v>428</v>
      </c>
      <c r="G175" s="233" t="s">
        <v>429</v>
      </c>
      <c r="H175" s="234">
        <v>1024.789</v>
      </c>
      <c r="I175" s="235">
        <v>349</v>
      </c>
      <c r="J175" s="235">
        <f>ROUND(I175*H175,2)</f>
        <v>357651.35999999999</v>
      </c>
      <c r="K175" s="236"/>
      <c r="L175" s="237"/>
      <c r="M175" s="238" t="s">
        <v>1</v>
      </c>
      <c r="N175" s="239" t="s">
        <v>38</v>
      </c>
      <c r="O175" s="226">
        <v>0</v>
      </c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311</v>
      </c>
      <c r="AT175" s="228" t="s">
        <v>378</v>
      </c>
      <c r="AU175" s="228" t="s">
        <v>82</v>
      </c>
      <c r="AY175" s="14" t="s">
        <v>282</v>
      </c>
      <c r="BE175" s="229">
        <f>IF(N175="základní",J175,0)</f>
        <v>357651.35999999999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357651.35999999999</v>
      </c>
      <c r="BL175" s="14" t="s">
        <v>288</v>
      </c>
      <c r="BM175" s="228" t="s">
        <v>430</v>
      </c>
    </row>
    <row r="176" s="2" customFormat="1" ht="21.75" customHeight="1">
      <c r="A176" s="29"/>
      <c r="B176" s="30"/>
      <c r="C176" s="217" t="s">
        <v>451</v>
      </c>
      <c r="D176" s="217" t="s">
        <v>284</v>
      </c>
      <c r="E176" s="218" t="s">
        <v>432</v>
      </c>
      <c r="F176" s="219" t="s">
        <v>433</v>
      </c>
      <c r="G176" s="220" t="s">
        <v>356</v>
      </c>
      <c r="H176" s="221">
        <v>1672.423</v>
      </c>
      <c r="I176" s="222">
        <v>133</v>
      </c>
      <c r="J176" s="222">
        <f>ROUND(I176*H176,2)</f>
        <v>222432.26000000001</v>
      </c>
      <c r="K176" s="223"/>
      <c r="L176" s="35"/>
      <c r="M176" s="224" t="s">
        <v>1</v>
      </c>
      <c r="N176" s="225" t="s">
        <v>38</v>
      </c>
      <c r="O176" s="226">
        <v>0.32800000000000001</v>
      </c>
      <c r="P176" s="226">
        <f>O176*H176</f>
        <v>548.55474400000003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222432.26000000001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222432.26000000001</v>
      </c>
      <c r="BL176" s="14" t="s">
        <v>288</v>
      </c>
      <c r="BM176" s="228" t="s">
        <v>434</v>
      </c>
    </row>
    <row r="177" s="2" customFormat="1" ht="16.5" customHeight="1">
      <c r="A177" s="29"/>
      <c r="B177" s="30"/>
      <c r="C177" s="230" t="s">
        <v>455</v>
      </c>
      <c r="D177" s="230" t="s">
        <v>378</v>
      </c>
      <c r="E177" s="231" t="s">
        <v>436</v>
      </c>
      <c r="F177" s="232" t="s">
        <v>437</v>
      </c>
      <c r="G177" s="233" t="s">
        <v>429</v>
      </c>
      <c r="H177" s="234">
        <v>907.42899999999997</v>
      </c>
      <c r="I177" s="235">
        <v>220</v>
      </c>
      <c r="J177" s="235">
        <f>ROUND(I177*H177,2)</f>
        <v>199634.38000000001</v>
      </c>
      <c r="K177" s="236"/>
      <c r="L177" s="237"/>
      <c r="M177" s="238" t="s">
        <v>1</v>
      </c>
      <c r="N177" s="239" t="s">
        <v>38</v>
      </c>
      <c r="O177" s="226">
        <v>0</v>
      </c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311</v>
      </c>
      <c r="AT177" s="228" t="s">
        <v>378</v>
      </c>
      <c r="AU177" s="228" t="s">
        <v>82</v>
      </c>
      <c r="AY177" s="14" t="s">
        <v>282</v>
      </c>
      <c r="BE177" s="229">
        <f>IF(N177="základní",J177,0)</f>
        <v>199634.38000000001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199634.38000000001</v>
      </c>
      <c r="BL177" s="14" t="s">
        <v>288</v>
      </c>
      <c r="BM177" s="228" t="s">
        <v>438</v>
      </c>
    </row>
    <row r="178" s="2" customFormat="1" ht="33" customHeight="1">
      <c r="A178" s="29"/>
      <c r="B178" s="30"/>
      <c r="C178" s="217" t="s">
        <v>459</v>
      </c>
      <c r="D178" s="217" t="s">
        <v>284</v>
      </c>
      <c r="E178" s="218" t="s">
        <v>440</v>
      </c>
      <c r="F178" s="219" t="s">
        <v>441</v>
      </c>
      <c r="G178" s="220" t="s">
        <v>356</v>
      </c>
      <c r="H178" s="221">
        <v>548.78700000000003</v>
      </c>
      <c r="I178" s="222">
        <v>256</v>
      </c>
      <c r="J178" s="222">
        <f>ROUND(I178*H178,2)</f>
        <v>140489.47</v>
      </c>
      <c r="K178" s="223"/>
      <c r="L178" s="35"/>
      <c r="M178" s="224" t="s">
        <v>1</v>
      </c>
      <c r="N178" s="225" t="s">
        <v>38</v>
      </c>
      <c r="O178" s="226">
        <v>0.086999999999999994</v>
      </c>
      <c r="P178" s="226">
        <f>O178*H178</f>
        <v>47.744469000000002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140489.47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140489.47</v>
      </c>
      <c r="BL178" s="14" t="s">
        <v>288</v>
      </c>
      <c r="BM178" s="228" t="s">
        <v>442</v>
      </c>
    </row>
    <row r="179" s="2" customFormat="1" ht="33" customHeight="1">
      <c r="A179" s="29"/>
      <c r="B179" s="30"/>
      <c r="C179" s="217" t="s">
        <v>463</v>
      </c>
      <c r="D179" s="217" t="s">
        <v>284</v>
      </c>
      <c r="E179" s="218" t="s">
        <v>444</v>
      </c>
      <c r="F179" s="219" t="s">
        <v>445</v>
      </c>
      <c r="G179" s="220" t="s">
        <v>356</v>
      </c>
      <c r="H179" s="221">
        <v>5487.8699999999999</v>
      </c>
      <c r="I179" s="222">
        <v>19.399999999999999</v>
      </c>
      <c r="J179" s="222">
        <f>ROUND(I179*H179,2)</f>
        <v>106464.67999999999</v>
      </c>
      <c r="K179" s="223"/>
      <c r="L179" s="35"/>
      <c r="M179" s="224" t="s">
        <v>1</v>
      </c>
      <c r="N179" s="225" t="s">
        <v>38</v>
      </c>
      <c r="O179" s="226">
        <v>0.0050000000000000001</v>
      </c>
      <c r="P179" s="226">
        <f>O179*H179</f>
        <v>27.439350000000001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106464.67999999999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106464.67999999999</v>
      </c>
      <c r="BL179" s="14" t="s">
        <v>288</v>
      </c>
      <c r="BM179" s="228" t="s">
        <v>446</v>
      </c>
    </row>
    <row r="180" s="2" customFormat="1" ht="33" customHeight="1">
      <c r="A180" s="29"/>
      <c r="B180" s="30"/>
      <c r="C180" s="217" t="s">
        <v>467</v>
      </c>
      <c r="D180" s="217" t="s">
        <v>284</v>
      </c>
      <c r="E180" s="218" t="s">
        <v>448</v>
      </c>
      <c r="F180" s="219" t="s">
        <v>449</v>
      </c>
      <c r="G180" s="220" t="s">
        <v>356</v>
      </c>
      <c r="H180" s="221">
        <v>949.29600000000005</v>
      </c>
      <c r="I180" s="222">
        <v>296</v>
      </c>
      <c r="J180" s="222">
        <f>ROUND(I180*H180,2)</f>
        <v>280991.62</v>
      </c>
      <c r="K180" s="223"/>
      <c r="L180" s="35"/>
      <c r="M180" s="224" t="s">
        <v>1</v>
      </c>
      <c r="N180" s="225" t="s">
        <v>38</v>
      </c>
      <c r="O180" s="226">
        <v>0.099000000000000005</v>
      </c>
      <c r="P180" s="226">
        <f>O180*H180</f>
        <v>93.980304000000004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280991.62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280991.62</v>
      </c>
      <c r="BL180" s="14" t="s">
        <v>288</v>
      </c>
      <c r="BM180" s="228" t="s">
        <v>450</v>
      </c>
    </row>
    <row r="181" s="2" customFormat="1" ht="33" customHeight="1">
      <c r="A181" s="29"/>
      <c r="B181" s="30"/>
      <c r="C181" s="217" t="s">
        <v>471</v>
      </c>
      <c r="D181" s="217" t="s">
        <v>284</v>
      </c>
      <c r="E181" s="218" t="s">
        <v>452</v>
      </c>
      <c r="F181" s="219" t="s">
        <v>453</v>
      </c>
      <c r="G181" s="220" t="s">
        <v>356</v>
      </c>
      <c r="H181" s="221">
        <v>9492.9599999999991</v>
      </c>
      <c r="I181" s="222">
        <v>22.800000000000001</v>
      </c>
      <c r="J181" s="222">
        <f>ROUND(I181*H181,2)</f>
        <v>216439.48999999999</v>
      </c>
      <c r="K181" s="223"/>
      <c r="L181" s="35"/>
      <c r="M181" s="224" t="s">
        <v>1</v>
      </c>
      <c r="N181" s="225" t="s">
        <v>38</v>
      </c>
      <c r="O181" s="226">
        <v>0.0060000000000000001</v>
      </c>
      <c r="P181" s="226">
        <f>O181*H181</f>
        <v>56.957759999999993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216439.48999999999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216439.48999999999</v>
      </c>
      <c r="BL181" s="14" t="s">
        <v>288</v>
      </c>
      <c r="BM181" s="228" t="s">
        <v>454</v>
      </c>
    </row>
    <row r="182" s="2" customFormat="1" ht="33" customHeight="1">
      <c r="A182" s="29"/>
      <c r="B182" s="30"/>
      <c r="C182" s="217" t="s">
        <v>475</v>
      </c>
      <c r="D182" s="217" t="s">
        <v>284</v>
      </c>
      <c r="E182" s="218" t="s">
        <v>456</v>
      </c>
      <c r="F182" s="219" t="s">
        <v>457</v>
      </c>
      <c r="G182" s="220" t="s">
        <v>356</v>
      </c>
      <c r="H182" s="221">
        <v>25.899999999999999</v>
      </c>
      <c r="I182" s="222">
        <v>336</v>
      </c>
      <c r="J182" s="222">
        <f>ROUND(I182*H182,2)</f>
        <v>8702.3999999999996</v>
      </c>
      <c r="K182" s="223"/>
      <c r="L182" s="35"/>
      <c r="M182" s="224" t="s">
        <v>1</v>
      </c>
      <c r="N182" s="225" t="s">
        <v>38</v>
      </c>
      <c r="O182" s="226">
        <v>0.113</v>
      </c>
      <c r="P182" s="226">
        <f>O182*H182</f>
        <v>2.9266999999999999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8702.3999999999996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8702.3999999999996</v>
      </c>
      <c r="BL182" s="14" t="s">
        <v>288</v>
      </c>
      <c r="BM182" s="228" t="s">
        <v>458</v>
      </c>
    </row>
    <row r="183" s="2" customFormat="1" ht="33" customHeight="1">
      <c r="A183" s="29"/>
      <c r="B183" s="30"/>
      <c r="C183" s="217" t="s">
        <v>479</v>
      </c>
      <c r="D183" s="217" t="s">
        <v>284</v>
      </c>
      <c r="E183" s="218" t="s">
        <v>460</v>
      </c>
      <c r="F183" s="219" t="s">
        <v>461</v>
      </c>
      <c r="G183" s="220" t="s">
        <v>356</v>
      </c>
      <c r="H183" s="221">
        <v>259</v>
      </c>
      <c r="I183" s="222">
        <v>25.399999999999999</v>
      </c>
      <c r="J183" s="222">
        <f>ROUND(I183*H183,2)</f>
        <v>6578.6000000000004</v>
      </c>
      <c r="K183" s="223"/>
      <c r="L183" s="35"/>
      <c r="M183" s="224" t="s">
        <v>1</v>
      </c>
      <c r="N183" s="225" t="s">
        <v>38</v>
      </c>
      <c r="O183" s="226">
        <v>0.0060000000000000001</v>
      </c>
      <c r="P183" s="226">
        <f>O183*H183</f>
        <v>1.5540000000000001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6578.6000000000004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6578.6000000000004</v>
      </c>
      <c r="BL183" s="14" t="s">
        <v>288</v>
      </c>
      <c r="BM183" s="228" t="s">
        <v>462</v>
      </c>
    </row>
    <row r="184" s="2" customFormat="1" ht="33" customHeight="1">
      <c r="A184" s="29"/>
      <c r="B184" s="30"/>
      <c r="C184" s="217" t="s">
        <v>483</v>
      </c>
      <c r="D184" s="217" t="s">
        <v>284</v>
      </c>
      <c r="E184" s="218" t="s">
        <v>464</v>
      </c>
      <c r="F184" s="219" t="s">
        <v>465</v>
      </c>
      <c r="G184" s="220" t="s">
        <v>429</v>
      </c>
      <c r="H184" s="221">
        <v>2590.7710000000002</v>
      </c>
      <c r="I184" s="222">
        <v>253</v>
      </c>
      <c r="J184" s="222">
        <f>ROUND(I184*H184,2)</f>
        <v>655465.06000000006</v>
      </c>
      <c r="K184" s="223"/>
      <c r="L184" s="35"/>
      <c r="M184" s="224" t="s">
        <v>1</v>
      </c>
      <c r="N184" s="225" t="s">
        <v>38</v>
      </c>
      <c r="O184" s="226">
        <v>0</v>
      </c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655465.06000000006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655465.06000000006</v>
      </c>
      <c r="BL184" s="14" t="s">
        <v>288</v>
      </c>
      <c r="BM184" s="228" t="s">
        <v>466</v>
      </c>
    </row>
    <row r="185" s="2" customFormat="1" ht="21.75" customHeight="1">
      <c r="A185" s="29"/>
      <c r="B185" s="30"/>
      <c r="C185" s="217" t="s">
        <v>489</v>
      </c>
      <c r="D185" s="217" t="s">
        <v>284</v>
      </c>
      <c r="E185" s="218" t="s">
        <v>468</v>
      </c>
      <c r="F185" s="219" t="s">
        <v>469</v>
      </c>
      <c r="G185" s="220" t="s">
        <v>287</v>
      </c>
      <c r="H185" s="221">
        <v>112.15600000000001</v>
      </c>
      <c r="I185" s="222">
        <v>13.699999999999999</v>
      </c>
      <c r="J185" s="222">
        <f>ROUND(I185*H185,2)</f>
        <v>1536.54</v>
      </c>
      <c r="K185" s="223"/>
      <c r="L185" s="35"/>
      <c r="M185" s="224" t="s">
        <v>1</v>
      </c>
      <c r="N185" s="225" t="s">
        <v>38</v>
      </c>
      <c r="O185" s="226">
        <v>0.019</v>
      </c>
      <c r="P185" s="226">
        <f>O185*H185</f>
        <v>2.1309640000000001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1536.54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1536.54</v>
      </c>
      <c r="BL185" s="14" t="s">
        <v>288</v>
      </c>
      <c r="BM185" s="228" t="s">
        <v>1011</v>
      </c>
    </row>
    <row r="186" s="2" customFormat="1" ht="21.75" customHeight="1">
      <c r="A186" s="29"/>
      <c r="B186" s="30"/>
      <c r="C186" s="217" t="s">
        <v>493</v>
      </c>
      <c r="D186" s="217" t="s">
        <v>284</v>
      </c>
      <c r="E186" s="218" t="s">
        <v>472</v>
      </c>
      <c r="F186" s="219" t="s">
        <v>473</v>
      </c>
      <c r="G186" s="220" t="s">
        <v>287</v>
      </c>
      <c r="H186" s="221">
        <v>1100.26</v>
      </c>
      <c r="I186" s="222">
        <v>21.800000000000001</v>
      </c>
      <c r="J186" s="222">
        <f>ROUND(I186*H186,2)</f>
        <v>23985.669999999998</v>
      </c>
      <c r="K186" s="223"/>
      <c r="L186" s="35"/>
      <c r="M186" s="224" t="s">
        <v>1</v>
      </c>
      <c r="N186" s="225" t="s">
        <v>38</v>
      </c>
      <c r="O186" s="226">
        <v>0.025000000000000001</v>
      </c>
      <c r="P186" s="226">
        <f>O186*H186</f>
        <v>27.506500000000003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23985.669999999998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23985.669999999998</v>
      </c>
      <c r="BL186" s="14" t="s">
        <v>288</v>
      </c>
      <c r="BM186" s="228" t="s">
        <v>1012</v>
      </c>
    </row>
    <row r="187" s="2" customFormat="1" ht="21.75" customHeight="1">
      <c r="A187" s="29"/>
      <c r="B187" s="30"/>
      <c r="C187" s="217" t="s">
        <v>498</v>
      </c>
      <c r="D187" s="217" t="s">
        <v>284</v>
      </c>
      <c r="E187" s="218" t="s">
        <v>476</v>
      </c>
      <c r="F187" s="219" t="s">
        <v>477</v>
      </c>
      <c r="G187" s="220" t="s">
        <v>287</v>
      </c>
      <c r="H187" s="221">
        <v>112.15600000000001</v>
      </c>
      <c r="I187" s="222">
        <v>76</v>
      </c>
      <c r="J187" s="222">
        <f>ROUND(I187*H187,2)</f>
        <v>8523.8600000000006</v>
      </c>
      <c r="K187" s="223"/>
      <c r="L187" s="35"/>
      <c r="M187" s="224" t="s">
        <v>1</v>
      </c>
      <c r="N187" s="225" t="s">
        <v>38</v>
      </c>
      <c r="O187" s="226">
        <v>0.114</v>
      </c>
      <c r="P187" s="226">
        <f>O187*H187</f>
        <v>12.785784000000001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8523.8600000000006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8523.8600000000006</v>
      </c>
      <c r="BL187" s="14" t="s">
        <v>288</v>
      </c>
      <c r="BM187" s="228" t="s">
        <v>478</v>
      </c>
    </row>
    <row r="188" s="2" customFormat="1" ht="21.75" customHeight="1">
      <c r="A188" s="29"/>
      <c r="B188" s="30"/>
      <c r="C188" s="217" t="s">
        <v>503</v>
      </c>
      <c r="D188" s="217" t="s">
        <v>284</v>
      </c>
      <c r="E188" s="218" t="s">
        <v>480</v>
      </c>
      <c r="F188" s="219" t="s">
        <v>481</v>
      </c>
      <c r="G188" s="220" t="s">
        <v>287</v>
      </c>
      <c r="H188" s="221">
        <v>112.15600000000001</v>
      </c>
      <c r="I188" s="222">
        <v>5.7999999999999998</v>
      </c>
      <c r="J188" s="222">
        <f>ROUND(I188*H188,2)</f>
        <v>650.5</v>
      </c>
      <c r="K188" s="223"/>
      <c r="L188" s="35"/>
      <c r="M188" s="224" t="s">
        <v>1</v>
      </c>
      <c r="N188" s="225" t="s">
        <v>38</v>
      </c>
      <c r="O188" s="226">
        <v>0.0070000000000000001</v>
      </c>
      <c r="P188" s="226">
        <f>O188*H188</f>
        <v>0.78509200000000001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650.5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650.5</v>
      </c>
      <c r="BL188" s="14" t="s">
        <v>288</v>
      </c>
      <c r="BM188" s="228" t="s">
        <v>482</v>
      </c>
    </row>
    <row r="189" s="2" customFormat="1" ht="16.5" customHeight="1">
      <c r="A189" s="29"/>
      <c r="B189" s="30"/>
      <c r="C189" s="230" t="s">
        <v>507</v>
      </c>
      <c r="D189" s="230" t="s">
        <v>378</v>
      </c>
      <c r="E189" s="231" t="s">
        <v>484</v>
      </c>
      <c r="F189" s="232" t="s">
        <v>485</v>
      </c>
      <c r="G189" s="233" t="s">
        <v>486</v>
      </c>
      <c r="H189" s="234">
        <v>2.8039999999999998</v>
      </c>
      <c r="I189" s="235">
        <v>104</v>
      </c>
      <c r="J189" s="235">
        <f>ROUND(I189*H189,2)</f>
        <v>291.62</v>
      </c>
      <c r="K189" s="236"/>
      <c r="L189" s="237"/>
      <c r="M189" s="238" t="s">
        <v>1</v>
      </c>
      <c r="N189" s="239" t="s">
        <v>38</v>
      </c>
      <c r="O189" s="226">
        <v>0</v>
      </c>
      <c r="P189" s="226">
        <f>O189*H189</f>
        <v>0</v>
      </c>
      <c r="Q189" s="226">
        <v>0.001</v>
      </c>
      <c r="R189" s="226">
        <f>Q189*H189</f>
        <v>0.0028040000000000001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311</v>
      </c>
      <c r="AT189" s="228" t="s">
        <v>378</v>
      </c>
      <c r="AU189" s="228" t="s">
        <v>82</v>
      </c>
      <c r="AY189" s="14" t="s">
        <v>282</v>
      </c>
      <c r="BE189" s="229">
        <f>IF(N189="základní",J189,0)</f>
        <v>291.62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291.62</v>
      </c>
      <c r="BL189" s="14" t="s">
        <v>288</v>
      </c>
      <c r="BM189" s="228" t="s">
        <v>487</v>
      </c>
    </row>
    <row r="190" s="12" customFormat="1" ht="22.8" customHeight="1">
      <c r="A190" s="12"/>
      <c r="B190" s="202"/>
      <c r="C190" s="203"/>
      <c r="D190" s="204" t="s">
        <v>72</v>
      </c>
      <c r="E190" s="215" t="s">
        <v>82</v>
      </c>
      <c r="F190" s="215" t="s">
        <v>488</v>
      </c>
      <c r="G190" s="203"/>
      <c r="H190" s="203"/>
      <c r="I190" s="203"/>
      <c r="J190" s="216">
        <f>BK190</f>
        <v>6156</v>
      </c>
      <c r="K190" s="203"/>
      <c r="L190" s="207"/>
      <c r="M190" s="208"/>
      <c r="N190" s="209"/>
      <c r="O190" s="209"/>
      <c r="P190" s="210">
        <f>P191</f>
        <v>4.9680000000000009</v>
      </c>
      <c r="Q190" s="209"/>
      <c r="R190" s="210">
        <f>R191</f>
        <v>0</v>
      </c>
      <c r="S190" s="209"/>
      <c r="T190" s="211">
        <f>T191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2" t="s">
        <v>80</v>
      </c>
      <c r="AT190" s="213" t="s">
        <v>72</v>
      </c>
      <c r="AU190" s="213" t="s">
        <v>80</v>
      </c>
      <c r="AY190" s="212" t="s">
        <v>282</v>
      </c>
      <c r="BK190" s="214">
        <f>BK191</f>
        <v>6156</v>
      </c>
    </row>
    <row r="191" s="2" customFormat="1" ht="33" customHeight="1">
      <c r="A191" s="29"/>
      <c r="B191" s="30"/>
      <c r="C191" s="217" t="s">
        <v>511</v>
      </c>
      <c r="D191" s="217" t="s">
        <v>284</v>
      </c>
      <c r="E191" s="218" t="s">
        <v>494</v>
      </c>
      <c r="F191" s="219" t="s">
        <v>495</v>
      </c>
      <c r="G191" s="220" t="s">
        <v>356</v>
      </c>
      <c r="H191" s="221">
        <v>5.4000000000000004</v>
      </c>
      <c r="I191" s="222">
        <v>1140</v>
      </c>
      <c r="J191" s="222">
        <f>ROUND(I191*H191,2)</f>
        <v>6156</v>
      </c>
      <c r="K191" s="223"/>
      <c r="L191" s="35"/>
      <c r="M191" s="224" t="s">
        <v>1</v>
      </c>
      <c r="N191" s="225" t="s">
        <v>38</v>
      </c>
      <c r="O191" s="226">
        <v>0.92000000000000004</v>
      </c>
      <c r="P191" s="226">
        <f>O191*H191</f>
        <v>4.9680000000000009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6156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6156</v>
      </c>
      <c r="BL191" s="14" t="s">
        <v>288</v>
      </c>
      <c r="BM191" s="228" t="s">
        <v>1013</v>
      </c>
    </row>
    <row r="192" s="12" customFormat="1" ht="22.8" customHeight="1">
      <c r="A192" s="12"/>
      <c r="B192" s="202"/>
      <c r="C192" s="203"/>
      <c r="D192" s="204" t="s">
        <v>72</v>
      </c>
      <c r="E192" s="215" t="s">
        <v>155</v>
      </c>
      <c r="F192" s="215" t="s">
        <v>497</v>
      </c>
      <c r="G192" s="203"/>
      <c r="H192" s="203"/>
      <c r="I192" s="203"/>
      <c r="J192" s="216">
        <f>BK192</f>
        <v>79638.889999999999</v>
      </c>
      <c r="K192" s="203"/>
      <c r="L192" s="207"/>
      <c r="M192" s="208"/>
      <c r="N192" s="209"/>
      <c r="O192" s="209"/>
      <c r="P192" s="210">
        <f>SUM(P193:P197)</f>
        <v>161.04782000000003</v>
      </c>
      <c r="Q192" s="209"/>
      <c r="R192" s="210">
        <f>SUM(R193:R197)</f>
        <v>1.211805</v>
      </c>
      <c r="S192" s="209"/>
      <c r="T192" s="211">
        <f>SUM(T193:T197)</f>
        <v>4.9139999999999997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12" t="s">
        <v>80</v>
      </c>
      <c r="AT192" s="213" t="s">
        <v>72</v>
      </c>
      <c r="AU192" s="213" t="s">
        <v>80</v>
      </c>
      <c r="AY192" s="212" t="s">
        <v>282</v>
      </c>
      <c r="BK192" s="214">
        <f>SUM(BK193:BK197)</f>
        <v>79638.889999999999</v>
      </c>
    </row>
    <row r="193" s="2" customFormat="1" ht="21.75" customHeight="1">
      <c r="A193" s="29"/>
      <c r="B193" s="30"/>
      <c r="C193" s="217" t="s">
        <v>515</v>
      </c>
      <c r="D193" s="217" t="s">
        <v>284</v>
      </c>
      <c r="E193" s="218" t="s">
        <v>499</v>
      </c>
      <c r="F193" s="219" t="s">
        <v>500</v>
      </c>
      <c r="G193" s="220" t="s">
        <v>501</v>
      </c>
      <c r="H193" s="221">
        <v>3</v>
      </c>
      <c r="I193" s="222">
        <v>1360</v>
      </c>
      <c r="J193" s="222">
        <f>ROUND(I193*H193,2)</f>
        <v>4080</v>
      </c>
      <c r="K193" s="223"/>
      <c r="L193" s="35"/>
      <c r="M193" s="224" t="s">
        <v>1</v>
      </c>
      <c r="N193" s="225" t="s">
        <v>38</v>
      </c>
      <c r="O193" s="226">
        <v>1.492</v>
      </c>
      <c r="P193" s="226">
        <f>O193*H193</f>
        <v>4.476</v>
      </c>
      <c r="Q193" s="226">
        <v>0.10149</v>
      </c>
      <c r="R193" s="226">
        <f>Q193*H193</f>
        <v>0.30447000000000002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4080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4080</v>
      </c>
      <c r="BL193" s="14" t="s">
        <v>288</v>
      </c>
      <c r="BM193" s="228" t="s">
        <v>502</v>
      </c>
    </row>
    <row r="194" s="2" customFormat="1" ht="21.75" customHeight="1">
      <c r="A194" s="29"/>
      <c r="B194" s="30"/>
      <c r="C194" s="217" t="s">
        <v>520</v>
      </c>
      <c r="D194" s="217" t="s">
        <v>284</v>
      </c>
      <c r="E194" s="218" t="s">
        <v>504</v>
      </c>
      <c r="F194" s="219" t="s">
        <v>505</v>
      </c>
      <c r="G194" s="220" t="s">
        <v>501</v>
      </c>
      <c r="H194" s="221">
        <v>3</v>
      </c>
      <c r="I194" s="222">
        <v>997</v>
      </c>
      <c r="J194" s="222">
        <f>ROUND(I194*H194,2)</f>
        <v>2991</v>
      </c>
      <c r="K194" s="223"/>
      <c r="L194" s="35"/>
      <c r="M194" s="224" t="s">
        <v>1</v>
      </c>
      <c r="N194" s="225" t="s">
        <v>38</v>
      </c>
      <c r="O194" s="226">
        <v>2.5600000000000001</v>
      </c>
      <c r="P194" s="226">
        <f>O194*H194</f>
        <v>7.6799999999999997</v>
      </c>
      <c r="Q194" s="226">
        <v>0</v>
      </c>
      <c r="R194" s="226">
        <f>Q194*H194</f>
        <v>0</v>
      </c>
      <c r="S194" s="226">
        <v>1.6379999999999999</v>
      </c>
      <c r="T194" s="227">
        <f>S194*H194</f>
        <v>4.9139999999999997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2991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2991</v>
      </c>
      <c r="BL194" s="14" t="s">
        <v>288</v>
      </c>
      <c r="BM194" s="228" t="s">
        <v>506</v>
      </c>
    </row>
    <row r="195" s="2" customFormat="1" ht="16.5" customHeight="1">
      <c r="A195" s="29"/>
      <c r="B195" s="30"/>
      <c r="C195" s="230" t="s">
        <v>524</v>
      </c>
      <c r="D195" s="230" t="s">
        <v>378</v>
      </c>
      <c r="E195" s="231" t="s">
        <v>508</v>
      </c>
      <c r="F195" s="232" t="s">
        <v>509</v>
      </c>
      <c r="G195" s="233" t="s">
        <v>501</v>
      </c>
      <c r="H195" s="234">
        <v>0.42899999999999999</v>
      </c>
      <c r="I195" s="235">
        <v>6440</v>
      </c>
      <c r="J195" s="235">
        <f>ROUND(I195*H195,2)</f>
        <v>2762.7600000000002</v>
      </c>
      <c r="K195" s="236"/>
      <c r="L195" s="237"/>
      <c r="M195" s="238" t="s">
        <v>1</v>
      </c>
      <c r="N195" s="239" t="s">
        <v>38</v>
      </c>
      <c r="O195" s="226">
        <v>0</v>
      </c>
      <c r="P195" s="226">
        <f>O195*H195</f>
        <v>0</v>
      </c>
      <c r="Q195" s="226">
        <v>2.1150000000000002</v>
      </c>
      <c r="R195" s="226">
        <f>Q195*H195</f>
        <v>0.90733500000000011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311</v>
      </c>
      <c r="AT195" s="228" t="s">
        <v>378</v>
      </c>
      <c r="AU195" s="228" t="s">
        <v>82</v>
      </c>
      <c r="AY195" s="14" t="s">
        <v>282</v>
      </c>
      <c r="BE195" s="229">
        <f>IF(N195="základní",J195,0)</f>
        <v>2762.7600000000002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2762.7600000000002</v>
      </c>
      <c r="BL195" s="14" t="s">
        <v>288</v>
      </c>
      <c r="BM195" s="228" t="s">
        <v>510</v>
      </c>
    </row>
    <row r="196" s="2" customFormat="1" ht="16.5" customHeight="1">
      <c r="A196" s="29"/>
      <c r="B196" s="30"/>
      <c r="C196" s="217" t="s">
        <v>528</v>
      </c>
      <c r="D196" s="217" t="s">
        <v>284</v>
      </c>
      <c r="E196" s="218" t="s">
        <v>512</v>
      </c>
      <c r="F196" s="219" t="s">
        <v>513</v>
      </c>
      <c r="G196" s="220" t="s">
        <v>322</v>
      </c>
      <c r="H196" s="221">
        <v>966.83000000000004</v>
      </c>
      <c r="I196" s="222">
        <v>33.700000000000003</v>
      </c>
      <c r="J196" s="222">
        <f>ROUND(I196*H196,2)</f>
        <v>32582.169999999998</v>
      </c>
      <c r="K196" s="223"/>
      <c r="L196" s="35"/>
      <c r="M196" s="224" t="s">
        <v>1</v>
      </c>
      <c r="N196" s="225" t="s">
        <v>38</v>
      </c>
      <c r="O196" s="226">
        <v>0.069000000000000006</v>
      </c>
      <c r="P196" s="226">
        <f>O196*H196</f>
        <v>66.711270000000013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32582.169999999998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32582.169999999998</v>
      </c>
      <c r="BL196" s="14" t="s">
        <v>288</v>
      </c>
      <c r="BM196" s="228" t="s">
        <v>514</v>
      </c>
    </row>
    <row r="197" s="2" customFormat="1" ht="21.75" customHeight="1">
      <c r="A197" s="29"/>
      <c r="B197" s="30"/>
      <c r="C197" s="217" t="s">
        <v>532</v>
      </c>
      <c r="D197" s="217" t="s">
        <v>284</v>
      </c>
      <c r="E197" s="218" t="s">
        <v>516</v>
      </c>
      <c r="F197" s="219" t="s">
        <v>517</v>
      </c>
      <c r="G197" s="220" t="s">
        <v>322</v>
      </c>
      <c r="H197" s="221">
        <v>966.83000000000004</v>
      </c>
      <c r="I197" s="222">
        <v>38.5</v>
      </c>
      <c r="J197" s="222">
        <f>ROUND(I197*H197,2)</f>
        <v>37222.959999999999</v>
      </c>
      <c r="K197" s="223"/>
      <c r="L197" s="35"/>
      <c r="M197" s="224" t="s">
        <v>1</v>
      </c>
      <c r="N197" s="225" t="s">
        <v>38</v>
      </c>
      <c r="O197" s="226">
        <v>0.085000000000000006</v>
      </c>
      <c r="P197" s="226">
        <f>O197*H197</f>
        <v>82.180550000000011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37222.959999999999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37222.959999999999</v>
      </c>
      <c r="BL197" s="14" t="s">
        <v>288</v>
      </c>
      <c r="BM197" s="228" t="s">
        <v>518</v>
      </c>
    </row>
    <row r="198" s="12" customFormat="1" ht="22.8" customHeight="1">
      <c r="A198" s="12"/>
      <c r="B198" s="202"/>
      <c r="C198" s="203"/>
      <c r="D198" s="204" t="s">
        <v>72</v>
      </c>
      <c r="E198" s="215" t="s">
        <v>288</v>
      </c>
      <c r="F198" s="215" t="s">
        <v>519</v>
      </c>
      <c r="G198" s="203"/>
      <c r="H198" s="203"/>
      <c r="I198" s="203"/>
      <c r="J198" s="216">
        <f>BK198</f>
        <v>165904</v>
      </c>
      <c r="K198" s="203"/>
      <c r="L198" s="207"/>
      <c r="M198" s="208"/>
      <c r="N198" s="209"/>
      <c r="O198" s="209"/>
      <c r="P198" s="210">
        <f>SUM(P199:P204)</f>
        <v>174.02898399999998</v>
      </c>
      <c r="Q198" s="209"/>
      <c r="R198" s="210">
        <f>SUM(R199:R204)</f>
        <v>20.552423999999998</v>
      </c>
      <c r="S198" s="209"/>
      <c r="T198" s="211">
        <f>SUM(T199:T204)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2" t="s">
        <v>80</v>
      </c>
      <c r="AT198" s="213" t="s">
        <v>72</v>
      </c>
      <c r="AU198" s="213" t="s">
        <v>80</v>
      </c>
      <c r="AY198" s="212" t="s">
        <v>282</v>
      </c>
      <c r="BK198" s="214">
        <f>SUM(BK199:BK204)</f>
        <v>165904</v>
      </c>
    </row>
    <row r="199" s="2" customFormat="1" ht="33" customHeight="1">
      <c r="A199" s="29"/>
      <c r="B199" s="30"/>
      <c r="C199" s="217" t="s">
        <v>536</v>
      </c>
      <c r="D199" s="217" t="s">
        <v>284</v>
      </c>
      <c r="E199" s="218" t="s">
        <v>521</v>
      </c>
      <c r="F199" s="219" t="s">
        <v>522</v>
      </c>
      <c r="G199" s="220" t="s">
        <v>356</v>
      </c>
      <c r="H199" s="221">
        <v>111.83199999999999</v>
      </c>
      <c r="I199" s="222">
        <v>1070</v>
      </c>
      <c r="J199" s="222">
        <f>ROUND(I199*H199,2)</f>
        <v>119660.24000000001</v>
      </c>
      <c r="K199" s="223"/>
      <c r="L199" s="35"/>
      <c r="M199" s="224" t="s">
        <v>1</v>
      </c>
      <c r="N199" s="225" t="s">
        <v>38</v>
      </c>
      <c r="O199" s="226">
        <v>1.317</v>
      </c>
      <c r="P199" s="226">
        <f>O199*H199</f>
        <v>147.28274399999998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119660.24000000001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119660.24000000001</v>
      </c>
      <c r="BL199" s="14" t="s">
        <v>288</v>
      </c>
      <c r="BM199" s="228" t="s">
        <v>523</v>
      </c>
    </row>
    <row r="200" s="2" customFormat="1" ht="21.75" customHeight="1">
      <c r="A200" s="29"/>
      <c r="B200" s="30"/>
      <c r="C200" s="217" t="s">
        <v>540</v>
      </c>
      <c r="D200" s="217" t="s">
        <v>284</v>
      </c>
      <c r="E200" s="218" t="s">
        <v>525</v>
      </c>
      <c r="F200" s="219" t="s">
        <v>526</v>
      </c>
      <c r="G200" s="220" t="s">
        <v>501</v>
      </c>
      <c r="H200" s="221">
        <v>54</v>
      </c>
      <c r="I200" s="222">
        <v>144</v>
      </c>
      <c r="J200" s="222">
        <f>ROUND(I200*H200,2)</f>
        <v>7776</v>
      </c>
      <c r="K200" s="223"/>
      <c r="L200" s="35"/>
      <c r="M200" s="224" t="s">
        <v>1</v>
      </c>
      <c r="N200" s="225" t="s">
        <v>38</v>
      </c>
      <c r="O200" s="226">
        <v>0.28000000000000003</v>
      </c>
      <c r="P200" s="226">
        <f>O200*H200</f>
        <v>15.120000000000001</v>
      </c>
      <c r="Q200" s="226">
        <v>0.0066</v>
      </c>
      <c r="R200" s="226">
        <f>Q200*H200</f>
        <v>0.35639999999999999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7776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7776</v>
      </c>
      <c r="BL200" s="14" t="s">
        <v>288</v>
      </c>
      <c r="BM200" s="228" t="s">
        <v>527</v>
      </c>
    </row>
    <row r="201" s="2" customFormat="1" ht="21.75" customHeight="1">
      <c r="A201" s="29"/>
      <c r="B201" s="30"/>
      <c r="C201" s="230" t="s">
        <v>544</v>
      </c>
      <c r="D201" s="230" t="s">
        <v>378</v>
      </c>
      <c r="E201" s="231" t="s">
        <v>533</v>
      </c>
      <c r="F201" s="232" t="s">
        <v>534</v>
      </c>
      <c r="G201" s="233" t="s">
        <v>501</v>
      </c>
      <c r="H201" s="234">
        <v>1</v>
      </c>
      <c r="I201" s="235">
        <v>221</v>
      </c>
      <c r="J201" s="235">
        <f>ROUND(I201*H201,2)</f>
        <v>221</v>
      </c>
      <c r="K201" s="236"/>
      <c r="L201" s="237"/>
      <c r="M201" s="238" t="s">
        <v>1</v>
      </c>
      <c r="N201" s="239" t="s">
        <v>38</v>
      </c>
      <c r="O201" s="226">
        <v>0</v>
      </c>
      <c r="P201" s="226">
        <f>O201*H201</f>
        <v>0</v>
      </c>
      <c r="Q201" s="226">
        <v>0.028000000000000001</v>
      </c>
      <c r="R201" s="226">
        <f>Q201*H201</f>
        <v>0.028000000000000001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311</v>
      </c>
      <c r="AT201" s="228" t="s">
        <v>378</v>
      </c>
      <c r="AU201" s="228" t="s">
        <v>82</v>
      </c>
      <c r="AY201" s="14" t="s">
        <v>282</v>
      </c>
      <c r="BE201" s="229">
        <f>IF(N201="základní",J201,0)</f>
        <v>221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221</v>
      </c>
      <c r="BL201" s="14" t="s">
        <v>288</v>
      </c>
      <c r="BM201" s="228" t="s">
        <v>535</v>
      </c>
    </row>
    <row r="202" s="2" customFormat="1" ht="21.75" customHeight="1">
      <c r="A202" s="29"/>
      <c r="B202" s="30"/>
      <c r="C202" s="230" t="s">
        <v>548</v>
      </c>
      <c r="D202" s="230" t="s">
        <v>378</v>
      </c>
      <c r="E202" s="231" t="s">
        <v>537</v>
      </c>
      <c r="F202" s="232" t="s">
        <v>538</v>
      </c>
      <c r="G202" s="233" t="s">
        <v>501</v>
      </c>
      <c r="H202" s="234">
        <v>24</v>
      </c>
      <c r="I202" s="235">
        <v>258</v>
      </c>
      <c r="J202" s="235">
        <f>ROUND(I202*H202,2)</f>
        <v>6192</v>
      </c>
      <c r="K202" s="236"/>
      <c r="L202" s="237"/>
      <c r="M202" s="238" t="s">
        <v>1</v>
      </c>
      <c r="N202" s="239" t="s">
        <v>38</v>
      </c>
      <c r="O202" s="226">
        <v>0</v>
      </c>
      <c r="P202" s="226">
        <f>O202*H202</f>
        <v>0</v>
      </c>
      <c r="Q202" s="226">
        <v>0.040000000000000001</v>
      </c>
      <c r="R202" s="226">
        <f>Q202*H202</f>
        <v>0.95999999999999996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311</v>
      </c>
      <c r="AT202" s="228" t="s">
        <v>378</v>
      </c>
      <c r="AU202" s="228" t="s">
        <v>82</v>
      </c>
      <c r="AY202" s="14" t="s">
        <v>282</v>
      </c>
      <c r="BE202" s="229">
        <f>IF(N202="základní",J202,0)</f>
        <v>6192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6192</v>
      </c>
      <c r="BL202" s="14" t="s">
        <v>288</v>
      </c>
      <c r="BM202" s="228" t="s">
        <v>539</v>
      </c>
    </row>
    <row r="203" s="2" customFormat="1" ht="21.75" customHeight="1">
      <c r="A203" s="29"/>
      <c r="B203" s="30"/>
      <c r="C203" s="230" t="s">
        <v>553</v>
      </c>
      <c r="D203" s="230" t="s">
        <v>378</v>
      </c>
      <c r="E203" s="231" t="s">
        <v>541</v>
      </c>
      <c r="F203" s="232" t="s">
        <v>542</v>
      </c>
      <c r="G203" s="233" t="s">
        <v>501</v>
      </c>
      <c r="H203" s="234">
        <v>29</v>
      </c>
      <c r="I203" s="235">
        <v>309</v>
      </c>
      <c r="J203" s="235">
        <f>ROUND(I203*H203,2)</f>
        <v>8961</v>
      </c>
      <c r="K203" s="236"/>
      <c r="L203" s="237"/>
      <c r="M203" s="238" t="s">
        <v>1</v>
      </c>
      <c r="N203" s="239" t="s">
        <v>38</v>
      </c>
      <c r="O203" s="226">
        <v>0</v>
      </c>
      <c r="P203" s="226">
        <f>O203*H203</f>
        <v>0</v>
      </c>
      <c r="Q203" s="226">
        <v>0.050999999999999997</v>
      </c>
      <c r="R203" s="226">
        <f>Q203*H203</f>
        <v>1.4789999999999999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311</v>
      </c>
      <c r="AT203" s="228" t="s">
        <v>378</v>
      </c>
      <c r="AU203" s="228" t="s">
        <v>82</v>
      </c>
      <c r="AY203" s="14" t="s">
        <v>282</v>
      </c>
      <c r="BE203" s="229">
        <f>IF(N203="základní",J203,0)</f>
        <v>8961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8961</v>
      </c>
      <c r="BL203" s="14" t="s">
        <v>288</v>
      </c>
      <c r="BM203" s="228" t="s">
        <v>543</v>
      </c>
    </row>
    <row r="204" s="2" customFormat="1" ht="21.75" customHeight="1">
      <c r="A204" s="29"/>
      <c r="B204" s="30"/>
      <c r="C204" s="217" t="s">
        <v>557</v>
      </c>
      <c r="D204" s="217" t="s">
        <v>284</v>
      </c>
      <c r="E204" s="218" t="s">
        <v>549</v>
      </c>
      <c r="F204" s="219" t="s">
        <v>550</v>
      </c>
      <c r="G204" s="220" t="s">
        <v>356</v>
      </c>
      <c r="H204" s="221">
        <v>7.9359999999999999</v>
      </c>
      <c r="I204" s="222">
        <v>2910</v>
      </c>
      <c r="J204" s="222">
        <f>ROUND(I204*H204,2)</f>
        <v>23093.759999999998</v>
      </c>
      <c r="K204" s="223"/>
      <c r="L204" s="35"/>
      <c r="M204" s="224" t="s">
        <v>1</v>
      </c>
      <c r="N204" s="225" t="s">
        <v>38</v>
      </c>
      <c r="O204" s="226">
        <v>1.4650000000000001</v>
      </c>
      <c r="P204" s="226">
        <f>O204*H204</f>
        <v>11.626240000000001</v>
      </c>
      <c r="Q204" s="226">
        <v>2.234</v>
      </c>
      <c r="R204" s="226">
        <f>Q204*H204</f>
        <v>17.729023999999999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23093.759999999998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23093.759999999998</v>
      </c>
      <c r="BL204" s="14" t="s">
        <v>288</v>
      </c>
      <c r="BM204" s="228" t="s">
        <v>551</v>
      </c>
    </row>
    <row r="205" s="12" customFormat="1" ht="22.8" customHeight="1">
      <c r="A205" s="12"/>
      <c r="B205" s="202"/>
      <c r="C205" s="203"/>
      <c r="D205" s="204" t="s">
        <v>72</v>
      </c>
      <c r="E205" s="215" t="s">
        <v>299</v>
      </c>
      <c r="F205" s="215" t="s">
        <v>552</v>
      </c>
      <c r="G205" s="203"/>
      <c r="H205" s="203"/>
      <c r="I205" s="203"/>
      <c r="J205" s="216">
        <f>BK205</f>
        <v>1545400.6100000001</v>
      </c>
      <c r="K205" s="203"/>
      <c r="L205" s="207"/>
      <c r="M205" s="208"/>
      <c r="N205" s="209"/>
      <c r="O205" s="209"/>
      <c r="P205" s="210">
        <f>SUM(P206:P217)</f>
        <v>360.67160000000001</v>
      </c>
      <c r="Q205" s="209"/>
      <c r="R205" s="210">
        <f>SUM(R206:R217)</f>
        <v>565.85868043999994</v>
      </c>
      <c r="S205" s="209"/>
      <c r="T205" s="211">
        <f>SUM(T206:T217)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2" t="s">
        <v>80</v>
      </c>
      <c r="AT205" s="213" t="s">
        <v>72</v>
      </c>
      <c r="AU205" s="213" t="s">
        <v>80</v>
      </c>
      <c r="AY205" s="212" t="s">
        <v>282</v>
      </c>
      <c r="BK205" s="214">
        <f>SUM(BK206:BK217)</f>
        <v>1545400.6100000001</v>
      </c>
    </row>
    <row r="206" s="2" customFormat="1" ht="16.5" customHeight="1">
      <c r="A206" s="29"/>
      <c r="B206" s="30"/>
      <c r="C206" s="217" t="s">
        <v>561</v>
      </c>
      <c r="D206" s="217" t="s">
        <v>284</v>
      </c>
      <c r="E206" s="218" t="s">
        <v>554</v>
      </c>
      <c r="F206" s="219" t="s">
        <v>555</v>
      </c>
      <c r="G206" s="220" t="s">
        <v>287</v>
      </c>
      <c r="H206" s="221">
        <v>506.51999999999998</v>
      </c>
      <c r="I206" s="222">
        <v>56.5</v>
      </c>
      <c r="J206" s="222">
        <f>ROUND(I206*H206,2)</f>
        <v>28618.380000000001</v>
      </c>
      <c r="K206" s="223"/>
      <c r="L206" s="35"/>
      <c r="M206" s="224" t="s">
        <v>1</v>
      </c>
      <c r="N206" s="225" t="s">
        <v>38</v>
      </c>
      <c r="O206" s="226">
        <v>0.021000000000000001</v>
      </c>
      <c r="P206" s="226">
        <f>O206*H206</f>
        <v>10.63692</v>
      </c>
      <c r="Q206" s="226">
        <v>0.11500000000000001</v>
      </c>
      <c r="R206" s="226">
        <f>Q206*H206</f>
        <v>58.2498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28618.380000000001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28618.380000000001</v>
      </c>
      <c r="BL206" s="14" t="s">
        <v>288</v>
      </c>
      <c r="BM206" s="228" t="s">
        <v>556</v>
      </c>
    </row>
    <row r="207" s="2" customFormat="1" ht="16.5" customHeight="1">
      <c r="A207" s="29"/>
      <c r="B207" s="30"/>
      <c r="C207" s="217" t="s">
        <v>565</v>
      </c>
      <c r="D207" s="217" t="s">
        <v>284</v>
      </c>
      <c r="E207" s="218" t="s">
        <v>788</v>
      </c>
      <c r="F207" s="219" t="s">
        <v>789</v>
      </c>
      <c r="G207" s="220" t="s">
        <v>287</v>
      </c>
      <c r="H207" s="221">
        <v>74.275999999999996</v>
      </c>
      <c r="I207" s="222">
        <v>112</v>
      </c>
      <c r="J207" s="222">
        <f>ROUND(I207*H207,2)</f>
        <v>8318.9099999999999</v>
      </c>
      <c r="K207" s="223"/>
      <c r="L207" s="35"/>
      <c r="M207" s="224" t="s">
        <v>1</v>
      </c>
      <c r="N207" s="225" t="s">
        <v>38</v>
      </c>
      <c r="O207" s="226">
        <v>0.023</v>
      </c>
      <c r="P207" s="226">
        <f>O207*H207</f>
        <v>1.708348</v>
      </c>
      <c r="Q207" s="226">
        <v>0.23000000000000001</v>
      </c>
      <c r="R207" s="226">
        <f>Q207*H207</f>
        <v>17.083480000000002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8318.9099999999999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8318.9099999999999</v>
      </c>
      <c r="BL207" s="14" t="s">
        <v>288</v>
      </c>
      <c r="BM207" s="228" t="s">
        <v>790</v>
      </c>
    </row>
    <row r="208" s="2" customFormat="1" ht="16.5" customHeight="1">
      <c r="A208" s="29"/>
      <c r="B208" s="30"/>
      <c r="C208" s="217" t="s">
        <v>569</v>
      </c>
      <c r="D208" s="217" t="s">
        <v>284</v>
      </c>
      <c r="E208" s="218" t="s">
        <v>558</v>
      </c>
      <c r="F208" s="219" t="s">
        <v>559</v>
      </c>
      <c r="G208" s="220" t="s">
        <v>287</v>
      </c>
      <c r="H208" s="221">
        <v>519.46400000000006</v>
      </c>
      <c r="I208" s="222">
        <v>162</v>
      </c>
      <c r="J208" s="222">
        <f>ROUND(I208*H208,2)</f>
        <v>84153.169999999998</v>
      </c>
      <c r="K208" s="223"/>
      <c r="L208" s="35"/>
      <c r="M208" s="224" t="s">
        <v>1</v>
      </c>
      <c r="N208" s="225" t="s">
        <v>38</v>
      </c>
      <c r="O208" s="226">
        <v>0.025999999999999999</v>
      </c>
      <c r="P208" s="226">
        <f>O208*H208</f>
        <v>13.506064</v>
      </c>
      <c r="Q208" s="226">
        <v>0.34499999999999997</v>
      </c>
      <c r="R208" s="226">
        <f>Q208*H208</f>
        <v>179.21508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84153.169999999998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84153.169999999998</v>
      </c>
      <c r="BL208" s="14" t="s">
        <v>288</v>
      </c>
      <c r="BM208" s="228" t="s">
        <v>560</v>
      </c>
    </row>
    <row r="209" s="2" customFormat="1" ht="16.5" customHeight="1">
      <c r="A209" s="29"/>
      <c r="B209" s="30"/>
      <c r="C209" s="217" t="s">
        <v>573</v>
      </c>
      <c r="D209" s="217" t="s">
        <v>284</v>
      </c>
      <c r="E209" s="218" t="s">
        <v>562</v>
      </c>
      <c r="F209" s="219" t="s">
        <v>563</v>
      </c>
      <c r="G209" s="220" t="s">
        <v>287</v>
      </c>
      <c r="H209" s="221">
        <v>519.46400000000006</v>
      </c>
      <c r="I209" s="222">
        <v>211</v>
      </c>
      <c r="J209" s="222">
        <f>ROUND(I209*H209,2)</f>
        <v>109606.89999999999</v>
      </c>
      <c r="K209" s="223"/>
      <c r="L209" s="35"/>
      <c r="M209" s="224" t="s">
        <v>1</v>
      </c>
      <c r="N209" s="225" t="s">
        <v>38</v>
      </c>
      <c r="O209" s="226">
        <v>0.029000000000000001</v>
      </c>
      <c r="P209" s="226">
        <f>O209*H209</f>
        <v>15.064456000000002</v>
      </c>
      <c r="Q209" s="226">
        <v>0.46000000000000002</v>
      </c>
      <c r="R209" s="226">
        <f>Q209*H209</f>
        <v>238.95344000000003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109606.89999999999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109606.89999999999</v>
      </c>
      <c r="BL209" s="14" t="s">
        <v>288</v>
      </c>
      <c r="BM209" s="228" t="s">
        <v>564</v>
      </c>
    </row>
    <row r="210" s="2" customFormat="1" ht="16.5" customHeight="1">
      <c r="A210" s="29"/>
      <c r="B210" s="30"/>
      <c r="C210" s="217" t="s">
        <v>577</v>
      </c>
      <c r="D210" s="217" t="s">
        <v>284</v>
      </c>
      <c r="E210" s="218" t="s">
        <v>566</v>
      </c>
      <c r="F210" s="219" t="s">
        <v>567</v>
      </c>
      <c r="G210" s="220" t="s">
        <v>287</v>
      </c>
      <c r="H210" s="221">
        <v>506.51999999999998</v>
      </c>
      <c r="I210" s="222">
        <v>41</v>
      </c>
      <c r="J210" s="222">
        <f>ROUND(I210*H210,2)</f>
        <v>20767.32</v>
      </c>
      <c r="K210" s="223"/>
      <c r="L210" s="35"/>
      <c r="M210" s="224" t="s">
        <v>1</v>
      </c>
      <c r="N210" s="225" t="s">
        <v>38</v>
      </c>
      <c r="O210" s="226">
        <v>0.021000000000000001</v>
      </c>
      <c r="P210" s="226">
        <f>O210*H210</f>
        <v>10.63692</v>
      </c>
      <c r="Q210" s="226">
        <v>0.108</v>
      </c>
      <c r="R210" s="226">
        <f>Q210*H210</f>
        <v>54.704159999999995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20767.32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20767.32</v>
      </c>
      <c r="BL210" s="14" t="s">
        <v>288</v>
      </c>
      <c r="BM210" s="228" t="s">
        <v>568</v>
      </c>
    </row>
    <row r="211" s="2" customFormat="1" ht="16.5" customHeight="1">
      <c r="A211" s="29"/>
      <c r="B211" s="30"/>
      <c r="C211" s="217" t="s">
        <v>581</v>
      </c>
      <c r="D211" s="217" t="s">
        <v>284</v>
      </c>
      <c r="E211" s="218" t="s">
        <v>791</v>
      </c>
      <c r="F211" s="219" t="s">
        <v>792</v>
      </c>
      <c r="G211" s="220" t="s">
        <v>287</v>
      </c>
      <c r="H211" s="221">
        <v>74.275999999999996</v>
      </c>
      <c r="I211" s="222">
        <v>67.599999999999994</v>
      </c>
      <c r="J211" s="222">
        <f>ROUND(I211*H211,2)</f>
        <v>5021.0600000000004</v>
      </c>
      <c r="K211" s="223"/>
      <c r="L211" s="35"/>
      <c r="M211" s="224" t="s">
        <v>1</v>
      </c>
      <c r="N211" s="225" t="s">
        <v>38</v>
      </c>
      <c r="O211" s="226">
        <v>0.024</v>
      </c>
      <c r="P211" s="226">
        <f>O211*H211</f>
        <v>1.782624</v>
      </c>
      <c r="Q211" s="226">
        <v>0.216</v>
      </c>
      <c r="R211" s="226">
        <f>Q211*H211</f>
        <v>16.043616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5021.0600000000004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5021.0600000000004</v>
      </c>
      <c r="BL211" s="14" t="s">
        <v>288</v>
      </c>
      <c r="BM211" s="228" t="s">
        <v>793</v>
      </c>
    </row>
    <row r="212" s="2" customFormat="1" ht="21.75" customHeight="1">
      <c r="A212" s="29"/>
      <c r="B212" s="30"/>
      <c r="C212" s="217" t="s">
        <v>585</v>
      </c>
      <c r="D212" s="217" t="s">
        <v>284</v>
      </c>
      <c r="E212" s="218" t="s">
        <v>574</v>
      </c>
      <c r="F212" s="219" t="s">
        <v>575</v>
      </c>
      <c r="G212" s="220" t="s">
        <v>287</v>
      </c>
      <c r="H212" s="221">
        <v>506.51999999999998</v>
      </c>
      <c r="I212" s="222">
        <v>741</v>
      </c>
      <c r="J212" s="222">
        <f>ROUND(I212*H212,2)</f>
        <v>375331.32000000001</v>
      </c>
      <c r="K212" s="223"/>
      <c r="L212" s="35"/>
      <c r="M212" s="224" t="s">
        <v>1</v>
      </c>
      <c r="N212" s="225" t="s">
        <v>38</v>
      </c>
      <c r="O212" s="226">
        <v>0.19400000000000001</v>
      </c>
      <c r="P212" s="226">
        <f>O212*H212</f>
        <v>98.264880000000005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375331.32000000001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375331.32000000001</v>
      </c>
      <c r="BL212" s="14" t="s">
        <v>288</v>
      </c>
      <c r="BM212" s="228" t="s">
        <v>576</v>
      </c>
    </row>
    <row r="213" s="2" customFormat="1" ht="21.75" customHeight="1">
      <c r="A213" s="29"/>
      <c r="B213" s="30"/>
      <c r="C213" s="217" t="s">
        <v>589</v>
      </c>
      <c r="D213" s="217" t="s">
        <v>284</v>
      </c>
      <c r="E213" s="218" t="s">
        <v>578</v>
      </c>
      <c r="F213" s="219" t="s">
        <v>579</v>
      </c>
      <c r="G213" s="220" t="s">
        <v>287</v>
      </c>
      <c r="H213" s="221">
        <v>1025.9839999999999</v>
      </c>
      <c r="I213" s="222">
        <v>18.800000000000001</v>
      </c>
      <c r="J213" s="222">
        <f>ROUND(I213*H213,2)</f>
        <v>19288.5</v>
      </c>
      <c r="K213" s="223"/>
      <c r="L213" s="35"/>
      <c r="M213" s="224" t="s">
        <v>1</v>
      </c>
      <c r="N213" s="225" t="s">
        <v>38</v>
      </c>
      <c r="O213" s="226">
        <v>0.0080000000000000002</v>
      </c>
      <c r="P213" s="226">
        <f>O213*H213</f>
        <v>8.2078720000000001</v>
      </c>
      <c r="Q213" s="226">
        <v>0.00034000000000000002</v>
      </c>
      <c r="R213" s="226">
        <f>Q213*H213</f>
        <v>0.34883456000000002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19288.5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19288.5</v>
      </c>
      <c r="BL213" s="14" t="s">
        <v>288</v>
      </c>
      <c r="BM213" s="228" t="s">
        <v>580</v>
      </c>
    </row>
    <row r="214" s="2" customFormat="1" ht="21.75" customHeight="1">
      <c r="A214" s="29"/>
      <c r="B214" s="30"/>
      <c r="C214" s="217" t="s">
        <v>593</v>
      </c>
      <c r="D214" s="217" t="s">
        <v>284</v>
      </c>
      <c r="E214" s="218" t="s">
        <v>582</v>
      </c>
      <c r="F214" s="219" t="s">
        <v>583</v>
      </c>
      <c r="G214" s="220" t="s">
        <v>287</v>
      </c>
      <c r="H214" s="221">
        <v>1775.028</v>
      </c>
      <c r="I214" s="222">
        <v>15.300000000000001</v>
      </c>
      <c r="J214" s="222">
        <f>ROUND(I214*H214,2)</f>
        <v>27157.93</v>
      </c>
      <c r="K214" s="223"/>
      <c r="L214" s="35"/>
      <c r="M214" s="224" t="s">
        <v>1</v>
      </c>
      <c r="N214" s="225" t="s">
        <v>38</v>
      </c>
      <c r="O214" s="226">
        <v>0.002</v>
      </c>
      <c r="P214" s="226">
        <f>O214*H214</f>
        <v>3.5500560000000001</v>
      </c>
      <c r="Q214" s="226">
        <v>0.00071000000000000002</v>
      </c>
      <c r="R214" s="226">
        <f>Q214*H214</f>
        <v>1.2602698800000001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288</v>
      </c>
      <c r="AT214" s="228" t="s">
        <v>284</v>
      </c>
      <c r="AU214" s="228" t="s">
        <v>82</v>
      </c>
      <c r="AY214" s="14" t="s">
        <v>282</v>
      </c>
      <c r="BE214" s="229">
        <f>IF(N214="základní",J214,0)</f>
        <v>27157.93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27157.93</v>
      </c>
      <c r="BL214" s="14" t="s">
        <v>288</v>
      </c>
      <c r="BM214" s="228" t="s">
        <v>584</v>
      </c>
    </row>
    <row r="215" s="2" customFormat="1" ht="21.75" customHeight="1">
      <c r="A215" s="29"/>
      <c r="B215" s="30"/>
      <c r="C215" s="217" t="s">
        <v>598</v>
      </c>
      <c r="D215" s="217" t="s">
        <v>284</v>
      </c>
      <c r="E215" s="218" t="s">
        <v>586</v>
      </c>
      <c r="F215" s="219" t="s">
        <v>587</v>
      </c>
      <c r="G215" s="220" t="s">
        <v>287</v>
      </c>
      <c r="H215" s="221">
        <v>519.46400000000006</v>
      </c>
      <c r="I215" s="222">
        <v>296</v>
      </c>
      <c r="J215" s="222">
        <f>ROUND(I215*H215,2)</f>
        <v>153761.34</v>
      </c>
      <c r="K215" s="223"/>
      <c r="L215" s="35"/>
      <c r="M215" s="224" t="s">
        <v>1</v>
      </c>
      <c r="N215" s="225" t="s">
        <v>38</v>
      </c>
      <c r="O215" s="226">
        <v>0.068000000000000005</v>
      </c>
      <c r="P215" s="226">
        <f>O215*H215</f>
        <v>35.323552000000007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153761.34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153761.34</v>
      </c>
      <c r="BL215" s="14" t="s">
        <v>288</v>
      </c>
      <c r="BM215" s="228" t="s">
        <v>1014</v>
      </c>
    </row>
    <row r="216" s="2" customFormat="1" ht="21.75" customHeight="1">
      <c r="A216" s="29"/>
      <c r="B216" s="30"/>
      <c r="C216" s="217" t="s">
        <v>602</v>
      </c>
      <c r="D216" s="217" t="s">
        <v>284</v>
      </c>
      <c r="E216" s="218" t="s">
        <v>590</v>
      </c>
      <c r="F216" s="219" t="s">
        <v>591</v>
      </c>
      <c r="G216" s="220" t="s">
        <v>287</v>
      </c>
      <c r="H216" s="221">
        <v>506.51999999999998</v>
      </c>
      <c r="I216" s="222">
        <v>294</v>
      </c>
      <c r="J216" s="222">
        <f>ROUND(I216*H216,2)</f>
        <v>148916.88000000001</v>
      </c>
      <c r="K216" s="223"/>
      <c r="L216" s="35"/>
      <c r="M216" s="224" t="s">
        <v>1</v>
      </c>
      <c r="N216" s="225" t="s">
        <v>38</v>
      </c>
      <c r="O216" s="226">
        <v>0.070999999999999994</v>
      </c>
      <c r="P216" s="226">
        <f>O216*H216</f>
        <v>35.962919999999997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148916.88000000001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148916.88000000001</v>
      </c>
      <c r="BL216" s="14" t="s">
        <v>288</v>
      </c>
      <c r="BM216" s="228" t="s">
        <v>592</v>
      </c>
    </row>
    <row r="217" s="2" customFormat="1" ht="33" customHeight="1">
      <c r="A217" s="29"/>
      <c r="B217" s="30"/>
      <c r="C217" s="217" t="s">
        <v>606</v>
      </c>
      <c r="D217" s="217" t="s">
        <v>284</v>
      </c>
      <c r="E217" s="218" t="s">
        <v>594</v>
      </c>
      <c r="F217" s="219" t="s">
        <v>595</v>
      </c>
      <c r="G217" s="220" t="s">
        <v>287</v>
      </c>
      <c r="H217" s="221">
        <v>1775.028</v>
      </c>
      <c r="I217" s="222">
        <v>318</v>
      </c>
      <c r="J217" s="222">
        <f>ROUND(I217*H217,2)</f>
        <v>564458.90000000002</v>
      </c>
      <c r="K217" s="223"/>
      <c r="L217" s="35"/>
      <c r="M217" s="224" t="s">
        <v>1</v>
      </c>
      <c r="N217" s="225" t="s">
        <v>38</v>
      </c>
      <c r="O217" s="226">
        <v>0.070999999999999994</v>
      </c>
      <c r="P217" s="226">
        <f>O217*H217</f>
        <v>126.02698799999999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564458.90000000002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564458.90000000002</v>
      </c>
      <c r="BL217" s="14" t="s">
        <v>288</v>
      </c>
      <c r="BM217" s="228" t="s">
        <v>596</v>
      </c>
    </row>
    <row r="218" s="12" customFormat="1" ht="22.8" customHeight="1">
      <c r="A218" s="12"/>
      <c r="B218" s="202"/>
      <c r="C218" s="203"/>
      <c r="D218" s="204" t="s">
        <v>72</v>
      </c>
      <c r="E218" s="215" t="s">
        <v>311</v>
      </c>
      <c r="F218" s="215" t="s">
        <v>597</v>
      </c>
      <c r="G218" s="203"/>
      <c r="H218" s="203"/>
      <c r="I218" s="203"/>
      <c r="J218" s="216">
        <f>BK218</f>
        <v>2146717.3499999996</v>
      </c>
      <c r="K218" s="203"/>
      <c r="L218" s="207"/>
      <c r="M218" s="208"/>
      <c r="N218" s="209"/>
      <c r="O218" s="209"/>
      <c r="P218" s="210">
        <f>SUM(P219:P241)</f>
        <v>1102.6347800000001</v>
      </c>
      <c r="Q218" s="209"/>
      <c r="R218" s="210">
        <f>SUM(R219:R241)</f>
        <v>175.52502282</v>
      </c>
      <c r="S218" s="209"/>
      <c r="T218" s="211">
        <f>SUM(T219:T241)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12" t="s">
        <v>80</v>
      </c>
      <c r="AT218" s="213" t="s">
        <v>72</v>
      </c>
      <c r="AU218" s="213" t="s">
        <v>80</v>
      </c>
      <c r="AY218" s="212" t="s">
        <v>282</v>
      </c>
      <c r="BK218" s="214">
        <f>SUM(BK219:BK241)</f>
        <v>2146717.3499999996</v>
      </c>
    </row>
    <row r="219" s="2" customFormat="1" ht="33" customHeight="1">
      <c r="A219" s="29"/>
      <c r="B219" s="30"/>
      <c r="C219" s="217" t="s">
        <v>610</v>
      </c>
      <c r="D219" s="217" t="s">
        <v>284</v>
      </c>
      <c r="E219" s="218" t="s">
        <v>599</v>
      </c>
      <c r="F219" s="219" t="s">
        <v>600</v>
      </c>
      <c r="G219" s="220" t="s">
        <v>322</v>
      </c>
      <c r="H219" s="221">
        <v>931.92999999999995</v>
      </c>
      <c r="I219" s="222">
        <v>152</v>
      </c>
      <c r="J219" s="222">
        <f>ROUND(I219*H219,2)</f>
        <v>141653.35999999999</v>
      </c>
      <c r="K219" s="223"/>
      <c r="L219" s="35"/>
      <c r="M219" s="224" t="s">
        <v>1</v>
      </c>
      <c r="N219" s="225" t="s">
        <v>38</v>
      </c>
      <c r="O219" s="226">
        <v>0.32100000000000001</v>
      </c>
      <c r="P219" s="226">
        <f>O219*H219</f>
        <v>299.14952999999997</v>
      </c>
      <c r="Q219" s="226">
        <v>2.0000000000000002E-05</v>
      </c>
      <c r="R219" s="226">
        <f>Q219*H219</f>
        <v>0.018638600000000002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141653.35999999999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141653.35999999999</v>
      </c>
      <c r="BL219" s="14" t="s">
        <v>288</v>
      </c>
      <c r="BM219" s="228" t="s">
        <v>601</v>
      </c>
    </row>
    <row r="220" s="2" customFormat="1" ht="16.5" customHeight="1">
      <c r="A220" s="29"/>
      <c r="B220" s="30"/>
      <c r="C220" s="230" t="s">
        <v>614</v>
      </c>
      <c r="D220" s="230" t="s">
        <v>378</v>
      </c>
      <c r="E220" s="231" t="s">
        <v>603</v>
      </c>
      <c r="F220" s="232" t="s">
        <v>604</v>
      </c>
      <c r="G220" s="233" t="s">
        <v>322</v>
      </c>
      <c r="H220" s="234">
        <v>991.00099999999998</v>
      </c>
      <c r="I220" s="235">
        <v>893</v>
      </c>
      <c r="J220" s="235">
        <f>ROUND(I220*H220,2)</f>
        <v>884963.89000000001</v>
      </c>
      <c r="K220" s="236"/>
      <c r="L220" s="237"/>
      <c r="M220" s="238" t="s">
        <v>1</v>
      </c>
      <c r="N220" s="239" t="s">
        <v>38</v>
      </c>
      <c r="O220" s="226">
        <v>0</v>
      </c>
      <c r="P220" s="226">
        <f>O220*H220</f>
        <v>0</v>
      </c>
      <c r="Q220" s="226">
        <v>0.01052</v>
      </c>
      <c r="R220" s="226">
        <f>Q220*H220</f>
        <v>10.425330519999999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311</v>
      </c>
      <c r="AT220" s="228" t="s">
        <v>378</v>
      </c>
      <c r="AU220" s="228" t="s">
        <v>82</v>
      </c>
      <c r="AY220" s="14" t="s">
        <v>282</v>
      </c>
      <c r="BE220" s="229">
        <f>IF(N220="základní",J220,0)</f>
        <v>884963.89000000001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884963.89000000001</v>
      </c>
      <c r="BL220" s="14" t="s">
        <v>288</v>
      </c>
      <c r="BM220" s="228" t="s">
        <v>605</v>
      </c>
    </row>
    <row r="221" s="2" customFormat="1" ht="21.75" customHeight="1">
      <c r="A221" s="29"/>
      <c r="B221" s="30"/>
      <c r="C221" s="217" t="s">
        <v>618</v>
      </c>
      <c r="D221" s="217" t="s">
        <v>284</v>
      </c>
      <c r="E221" s="218" t="s">
        <v>607</v>
      </c>
      <c r="F221" s="219" t="s">
        <v>608</v>
      </c>
      <c r="G221" s="220" t="s">
        <v>501</v>
      </c>
      <c r="H221" s="221">
        <v>23</v>
      </c>
      <c r="I221" s="222">
        <v>86</v>
      </c>
      <c r="J221" s="222">
        <f>ROUND(I221*H221,2)</f>
        <v>1978</v>
      </c>
      <c r="K221" s="223"/>
      <c r="L221" s="35"/>
      <c r="M221" s="224" t="s">
        <v>1</v>
      </c>
      <c r="N221" s="225" t="s">
        <v>38</v>
      </c>
      <c r="O221" s="226">
        <v>0.68300000000000005</v>
      </c>
      <c r="P221" s="226">
        <f>O221*H221</f>
        <v>15.709000000000001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1978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1978</v>
      </c>
      <c r="BL221" s="14" t="s">
        <v>288</v>
      </c>
      <c r="BM221" s="228" t="s">
        <v>609</v>
      </c>
    </row>
    <row r="222" s="2" customFormat="1" ht="16.5" customHeight="1">
      <c r="A222" s="29"/>
      <c r="B222" s="30"/>
      <c r="C222" s="230" t="s">
        <v>622</v>
      </c>
      <c r="D222" s="230" t="s">
        <v>378</v>
      </c>
      <c r="E222" s="231" t="s">
        <v>611</v>
      </c>
      <c r="F222" s="232" t="s">
        <v>612</v>
      </c>
      <c r="G222" s="233" t="s">
        <v>501</v>
      </c>
      <c r="H222" s="234">
        <v>23</v>
      </c>
      <c r="I222" s="235">
        <v>40.399999999999999</v>
      </c>
      <c r="J222" s="235">
        <f>ROUND(I222*H222,2)</f>
        <v>929.20000000000005</v>
      </c>
      <c r="K222" s="236"/>
      <c r="L222" s="237"/>
      <c r="M222" s="238" t="s">
        <v>1</v>
      </c>
      <c r="N222" s="239" t="s">
        <v>38</v>
      </c>
      <c r="O222" s="226">
        <v>0</v>
      </c>
      <c r="P222" s="226">
        <f>O222*H222</f>
        <v>0</v>
      </c>
      <c r="Q222" s="226">
        <v>0.00029</v>
      </c>
      <c r="R222" s="226">
        <f>Q222*H222</f>
        <v>0.0066699999999999997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311</v>
      </c>
      <c r="AT222" s="228" t="s">
        <v>378</v>
      </c>
      <c r="AU222" s="228" t="s">
        <v>82</v>
      </c>
      <c r="AY222" s="14" t="s">
        <v>282</v>
      </c>
      <c r="BE222" s="229">
        <f>IF(N222="základní",J222,0)</f>
        <v>929.20000000000005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929.20000000000005</v>
      </c>
      <c r="BL222" s="14" t="s">
        <v>288</v>
      </c>
      <c r="BM222" s="228" t="s">
        <v>613</v>
      </c>
    </row>
    <row r="223" s="2" customFormat="1" ht="21.75" customHeight="1">
      <c r="A223" s="29"/>
      <c r="B223" s="30"/>
      <c r="C223" s="217" t="s">
        <v>626</v>
      </c>
      <c r="D223" s="217" t="s">
        <v>284</v>
      </c>
      <c r="E223" s="218" t="s">
        <v>615</v>
      </c>
      <c r="F223" s="219" t="s">
        <v>616</v>
      </c>
      <c r="G223" s="220" t="s">
        <v>501</v>
      </c>
      <c r="H223" s="221">
        <v>20</v>
      </c>
      <c r="I223" s="222">
        <v>450</v>
      </c>
      <c r="J223" s="222">
        <f>ROUND(I223*H223,2)</f>
        <v>9000</v>
      </c>
      <c r="K223" s="223"/>
      <c r="L223" s="35"/>
      <c r="M223" s="224" t="s">
        <v>1</v>
      </c>
      <c r="N223" s="225" t="s">
        <v>38</v>
      </c>
      <c r="O223" s="226">
        <v>1.3480000000000001</v>
      </c>
      <c r="P223" s="226">
        <f>O223*H223</f>
        <v>26.960000000000001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9000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9000</v>
      </c>
      <c r="BL223" s="14" t="s">
        <v>288</v>
      </c>
      <c r="BM223" s="228" t="s">
        <v>617</v>
      </c>
    </row>
    <row r="224" s="2" customFormat="1" ht="21.75" customHeight="1">
      <c r="A224" s="29"/>
      <c r="B224" s="30"/>
      <c r="C224" s="230" t="s">
        <v>630</v>
      </c>
      <c r="D224" s="230" t="s">
        <v>378</v>
      </c>
      <c r="E224" s="231" t="s">
        <v>619</v>
      </c>
      <c r="F224" s="232" t="s">
        <v>620</v>
      </c>
      <c r="G224" s="233" t="s">
        <v>501</v>
      </c>
      <c r="H224" s="234">
        <v>20</v>
      </c>
      <c r="I224" s="235">
        <v>1890</v>
      </c>
      <c r="J224" s="235">
        <f>ROUND(I224*H224,2)</f>
        <v>37800</v>
      </c>
      <c r="K224" s="236"/>
      <c r="L224" s="237"/>
      <c r="M224" s="238" t="s">
        <v>1</v>
      </c>
      <c r="N224" s="239" t="s">
        <v>38</v>
      </c>
      <c r="O224" s="226">
        <v>0</v>
      </c>
      <c r="P224" s="226">
        <f>O224*H224</f>
        <v>0</v>
      </c>
      <c r="Q224" s="226">
        <v>0.0041999999999999997</v>
      </c>
      <c r="R224" s="226">
        <f>Q224*H224</f>
        <v>0.083999999999999991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311</v>
      </c>
      <c r="AT224" s="228" t="s">
        <v>378</v>
      </c>
      <c r="AU224" s="228" t="s">
        <v>82</v>
      </c>
      <c r="AY224" s="14" t="s">
        <v>282</v>
      </c>
      <c r="BE224" s="229">
        <f>IF(N224="základní",J224,0)</f>
        <v>37800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37800</v>
      </c>
      <c r="BL224" s="14" t="s">
        <v>288</v>
      </c>
      <c r="BM224" s="228" t="s">
        <v>621</v>
      </c>
    </row>
    <row r="225" s="2" customFormat="1" ht="33" customHeight="1">
      <c r="A225" s="29"/>
      <c r="B225" s="30"/>
      <c r="C225" s="217" t="s">
        <v>634</v>
      </c>
      <c r="D225" s="217" t="s">
        <v>284</v>
      </c>
      <c r="E225" s="218" t="s">
        <v>623</v>
      </c>
      <c r="F225" s="219" t="s">
        <v>624</v>
      </c>
      <c r="G225" s="220" t="s">
        <v>501</v>
      </c>
      <c r="H225" s="221">
        <v>29</v>
      </c>
      <c r="I225" s="222">
        <v>11500</v>
      </c>
      <c r="J225" s="222">
        <f>ROUND(I225*H225,2)</f>
        <v>333500</v>
      </c>
      <c r="K225" s="223"/>
      <c r="L225" s="35"/>
      <c r="M225" s="224" t="s">
        <v>1</v>
      </c>
      <c r="N225" s="225" t="s">
        <v>38</v>
      </c>
      <c r="O225" s="226">
        <v>21.292000000000002</v>
      </c>
      <c r="P225" s="226">
        <f>O225*H225</f>
        <v>617.46800000000007</v>
      </c>
      <c r="Q225" s="226">
        <v>2.1167600000000002</v>
      </c>
      <c r="R225" s="226">
        <f>Q225*H225</f>
        <v>61.386040000000008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333500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333500</v>
      </c>
      <c r="BL225" s="14" t="s">
        <v>288</v>
      </c>
      <c r="BM225" s="228" t="s">
        <v>625</v>
      </c>
    </row>
    <row r="226" s="2" customFormat="1" ht="21.75" customHeight="1">
      <c r="A226" s="29"/>
      <c r="B226" s="30"/>
      <c r="C226" s="217" t="s">
        <v>638</v>
      </c>
      <c r="D226" s="217" t="s">
        <v>284</v>
      </c>
      <c r="E226" s="218" t="s">
        <v>795</v>
      </c>
      <c r="F226" s="219" t="s">
        <v>796</v>
      </c>
      <c r="G226" s="220" t="s">
        <v>501</v>
      </c>
      <c r="H226" s="221">
        <v>2</v>
      </c>
      <c r="I226" s="222">
        <v>13100</v>
      </c>
      <c r="J226" s="222">
        <f>ROUND(I226*H226,2)</f>
        <v>26200</v>
      </c>
      <c r="K226" s="223"/>
      <c r="L226" s="35"/>
      <c r="M226" s="224" t="s">
        <v>1</v>
      </c>
      <c r="N226" s="225" t="s">
        <v>38</v>
      </c>
      <c r="O226" s="226">
        <v>20.363</v>
      </c>
      <c r="P226" s="226">
        <f>O226*H226</f>
        <v>40.725999999999999</v>
      </c>
      <c r="Q226" s="226">
        <v>2.3557399999999999</v>
      </c>
      <c r="R226" s="226">
        <f>Q226*H226</f>
        <v>4.7114799999999999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26200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26200</v>
      </c>
      <c r="BL226" s="14" t="s">
        <v>288</v>
      </c>
      <c r="BM226" s="228" t="s">
        <v>1015</v>
      </c>
    </row>
    <row r="227" s="2" customFormat="1" ht="21.75" customHeight="1">
      <c r="A227" s="29"/>
      <c r="B227" s="30"/>
      <c r="C227" s="230" t="s">
        <v>642</v>
      </c>
      <c r="D227" s="230" t="s">
        <v>378</v>
      </c>
      <c r="E227" s="231" t="s">
        <v>627</v>
      </c>
      <c r="F227" s="232" t="s">
        <v>628</v>
      </c>
      <c r="G227" s="233" t="s">
        <v>501</v>
      </c>
      <c r="H227" s="234">
        <v>29</v>
      </c>
      <c r="I227" s="235">
        <v>7360</v>
      </c>
      <c r="J227" s="235">
        <f>ROUND(I227*H227,2)</f>
        <v>213440</v>
      </c>
      <c r="K227" s="236"/>
      <c r="L227" s="237"/>
      <c r="M227" s="238" t="s">
        <v>1</v>
      </c>
      <c r="N227" s="239" t="s">
        <v>38</v>
      </c>
      <c r="O227" s="226">
        <v>0</v>
      </c>
      <c r="P227" s="226">
        <f>O227*H227</f>
        <v>0</v>
      </c>
      <c r="Q227" s="226">
        <v>1.29</v>
      </c>
      <c r="R227" s="226">
        <f>Q227*H227</f>
        <v>37.410000000000004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311</v>
      </c>
      <c r="AT227" s="228" t="s">
        <v>378</v>
      </c>
      <c r="AU227" s="228" t="s">
        <v>82</v>
      </c>
      <c r="AY227" s="14" t="s">
        <v>282</v>
      </c>
      <c r="BE227" s="229">
        <f>IF(N227="základní",J227,0)</f>
        <v>213440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213440</v>
      </c>
      <c r="BL227" s="14" t="s">
        <v>288</v>
      </c>
      <c r="BM227" s="228" t="s">
        <v>629</v>
      </c>
    </row>
    <row r="228" s="2" customFormat="1" ht="21.75" customHeight="1">
      <c r="A228" s="29"/>
      <c r="B228" s="30"/>
      <c r="C228" s="230" t="s">
        <v>646</v>
      </c>
      <c r="D228" s="230" t="s">
        <v>378</v>
      </c>
      <c r="E228" s="231" t="s">
        <v>798</v>
      </c>
      <c r="F228" s="232" t="s">
        <v>799</v>
      </c>
      <c r="G228" s="233" t="s">
        <v>501</v>
      </c>
      <c r="H228" s="234">
        <v>2</v>
      </c>
      <c r="I228" s="235">
        <v>11000</v>
      </c>
      <c r="J228" s="235">
        <f>ROUND(I228*H228,2)</f>
        <v>22000</v>
      </c>
      <c r="K228" s="236"/>
      <c r="L228" s="237"/>
      <c r="M228" s="238" t="s">
        <v>1</v>
      </c>
      <c r="N228" s="239" t="s">
        <v>38</v>
      </c>
      <c r="O228" s="226">
        <v>0</v>
      </c>
      <c r="P228" s="226">
        <f>O228*H228</f>
        <v>0</v>
      </c>
      <c r="Q228" s="226">
        <v>1.6140000000000001</v>
      </c>
      <c r="R228" s="226">
        <f>Q228*H228</f>
        <v>3.2280000000000002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311</v>
      </c>
      <c r="AT228" s="228" t="s">
        <v>378</v>
      </c>
      <c r="AU228" s="228" t="s">
        <v>82</v>
      </c>
      <c r="AY228" s="14" t="s">
        <v>282</v>
      </c>
      <c r="BE228" s="229">
        <f>IF(N228="základní",J228,0)</f>
        <v>22000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22000</v>
      </c>
      <c r="BL228" s="14" t="s">
        <v>288</v>
      </c>
      <c r="BM228" s="228" t="s">
        <v>1016</v>
      </c>
    </row>
    <row r="229" s="2" customFormat="1" ht="21.75" customHeight="1">
      <c r="A229" s="29"/>
      <c r="B229" s="30"/>
      <c r="C229" s="230" t="s">
        <v>650</v>
      </c>
      <c r="D229" s="230" t="s">
        <v>378</v>
      </c>
      <c r="E229" s="231" t="s">
        <v>631</v>
      </c>
      <c r="F229" s="232" t="s">
        <v>632</v>
      </c>
      <c r="G229" s="233" t="s">
        <v>501</v>
      </c>
      <c r="H229" s="234">
        <v>28</v>
      </c>
      <c r="I229" s="235">
        <v>1320</v>
      </c>
      <c r="J229" s="235">
        <f>ROUND(I229*H229,2)</f>
        <v>36960</v>
      </c>
      <c r="K229" s="236"/>
      <c r="L229" s="237"/>
      <c r="M229" s="238" t="s">
        <v>1</v>
      </c>
      <c r="N229" s="239" t="s">
        <v>38</v>
      </c>
      <c r="O229" s="226">
        <v>0</v>
      </c>
      <c r="P229" s="226">
        <f>O229*H229</f>
        <v>0</v>
      </c>
      <c r="Q229" s="226">
        <v>0.254</v>
      </c>
      <c r="R229" s="226">
        <f>Q229*H229</f>
        <v>7.1120000000000001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311</v>
      </c>
      <c r="AT229" s="228" t="s">
        <v>378</v>
      </c>
      <c r="AU229" s="228" t="s">
        <v>82</v>
      </c>
      <c r="AY229" s="14" t="s">
        <v>282</v>
      </c>
      <c r="BE229" s="229">
        <f>IF(N229="základní",J229,0)</f>
        <v>36960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36960</v>
      </c>
      <c r="BL229" s="14" t="s">
        <v>288</v>
      </c>
      <c r="BM229" s="228" t="s">
        <v>633</v>
      </c>
    </row>
    <row r="230" s="2" customFormat="1" ht="21.75" customHeight="1">
      <c r="A230" s="29"/>
      <c r="B230" s="30"/>
      <c r="C230" s="230" t="s">
        <v>654</v>
      </c>
      <c r="D230" s="230" t="s">
        <v>378</v>
      </c>
      <c r="E230" s="231" t="s">
        <v>635</v>
      </c>
      <c r="F230" s="232" t="s">
        <v>636</v>
      </c>
      <c r="G230" s="233" t="s">
        <v>501</v>
      </c>
      <c r="H230" s="234">
        <v>21</v>
      </c>
      <c r="I230" s="235">
        <v>2120</v>
      </c>
      <c r="J230" s="235">
        <f>ROUND(I230*H230,2)</f>
        <v>44520</v>
      </c>
      <c r="K230" s="236"/>
      <c r="L230" s="237"/>
      <c r="M230" s="238" t="s">
        <v>1</v>
      </c>
      <c r="N230" s="239" t="s">
        <v>38</v>
      </c>
      <c r="O230" s="226">
        <v>0</v>
      </c>
      <c r="P230" s="226">
        <f>O230*H230</f>
        <v>0</v>
      </c>
      <c r="Q230" s="226">
        <v>0.50600000000000001</v>
      </c>
      <c r="R230" s="226">
        <f>Q230*H230</f>
        <v>10.625999999999999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311</v>
      </c>
      <c r="AT230" s="228" t="s">
        <v>378</v>
      </c>
      <c r="AU230" s="228" t="s">
        <v>82</v>
      </c>
      <c r="AY230" s="14" t="s">
        <v>282</v>
      </c>
      <c r="BE230" s="229">
        <f>IF(N230="základní",J230,0)</f>
        <v>44520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44520</v>
      </c>
      <c r="BL230" s="14" t="s">
        <v>288</v>
      </c>
      <c r="BM230" s="228" t="s">
        <v>637</v>
      </c>
    </row>
    <row r="231" s="2" customFormat="1" ht="21.75" customHeight="1">
      <c r="A231" s="29"/>
      <c r="B231" s="30"/>
      <c r="C231" s="230" t="s">
        <v>658</v>
      </c>
      <c r="D231" s="230" t="s">
        <v>378</v>
      </c>
      <c r="E231" s="231" t="s">
        <v>639</v>
      </c>
      <c r="F231" s="232" t="s">
        <v>640</v>
      </c>
      <c r="G231" s="233" t="s">
        <v>501</v>
      </c>
      <c r="H231" s="234">
        <v>12</v>
      </c>
      <c r="I231" s="235">
        <v>2810</v>
      </c>
      <c r="J231" s="235">
        <f>ROUND(I231*H231,2)</f>
        <v>33720</v>
      </c>
      <c r="K231" s="236"/>
      <c r="L231" s="237"/>
      <c r="M231" s="238" t="s">
        <v>1</v>
      </c>
      <c r="N231" s="239" t="s">
        <v>38</v>
      </c>
      <c r="O231" s="226">
        <v>0</v>
      </c>
      <c r="P231" s="226">
        <f>O231*H231</f>
        <v>0</v>
      </c>
      <c r="Q231" s="226">
        <v>1.0129999999999999</v>
      </c>
      <c r="R231" s="226">
        <f>Q231*H231</f>
        <v>12.155999999999999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311</v>
      </c>
      <c r="AT231" s="228" t="s">
        <v>378</v>
      </c>
      <c r="AU231" s="228" t="s">
        <v>82</v>
      </c>
      <c r="AY231" s="14" t="s">
        <v>282</v>
      </c>
      <c r="BE231" s="229">
        <f>IF(N231="základní",J231,0)</f>
        <v>33720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33720</v>
      </c>
      <c r="BL231" s="14" t="s">
        <v>288</v>
      </c>
      <c r="BM231" s="228" t="s">
        <v>641</v>
      </c>
    </row>
    <row r="232" s="2" customFormat="1" ht="21.75" customHeight="1">
      <c r="A232" s="29"/>
      <c r="B232" s="30"/>
      <c r="C232" s="230" t="s">
        <v>662</v>
      </c>
      <c r="D232" s="230" t="s">
        <v>378</v>
      </c>
      <c r="E232" s="231" t="s">
        <v>643</v>
      </c>
      <c r="F232" s="232" t="s">
        <v>644</v>
      </c>
      <c r="G232" s="233" t="s">
        <v>501</v>
      </c>
      <c r="H232" s="234">
        <v>31</v>
      </c>
      <c r="I232" s="235">
        <v>2590</v>
      </c>
      <c r="J232" s="235">
        <f>ROUND(I232*H232,2)</f>
        <v>80290</v>
      </c>
      <c r="K232" s="236"/>
      <c r="L232" s="237"/>
      <c r="M232" s="238" t="s">
        <v>1</v>
      </c>
      <c r="N232" s="239" t="s">
        <v>38</v>
      </c>
      <c r="O232" s="226">
        <v>0</v>
      </c>
      <c r="P232" s="226">
        <f>O232*H232</f>
        <v>0</v>
      </c>
      <c r="Q232" s="226">
        <v>0.54800000000000004</v>
      </c>
      <c r="R232" s="226">
        <f>Q232*H232</f>
        <v>16.988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311</v>
      </c>
      <c r="AT232" s="228" t="s">
        <v>378</v>
      </c>
      <c r="AU232" s="228" t="s">
        <v>82</v>
      </c>
      <c r="AY232" s="14" t="s">
        <v>282</v>
      </c>
      <c r="BE232" s="229">
        <f>IF(N232="základní",J232,0)</f>
        <v>80290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80290</v>
      </c>
      <c r="BL232" s="14" t="s">
        <v>288</v>
      </c>
      <c r="BM232" s="228" t="s">
        <v>645</v>
      </c>
    </row>
    <row r="233" s="2" customFormat="1" ht="21.75" customHeight="1">
      <c r="A233" s="29"/>
      <c r="B233" s="30"/>
      <c r="C233" s="230" t="s">
        <v>666</v>
      </c>
      <c r="D233" s="230" t="s">
        <v>378</v>
      </c>
      <c r="E233" s="231" t="s">
        <v>647</v>
      </c>
      <c r="F233" s="232" t="s">
        <v>648</v>
      </c>
      <c r="G233" s="233" t="s">
        <v>501</v>
      </c>
      <c r="H233" s="234">
        <v>92</v>
      </c>
      <c r="I233" s="235">
        <v>193</v>
      </c>
      <c r="J233" s="235">
        <f>ROUND(I233*H233,2)</f>
        <v>17756</v>
      </c>
      <c r="K233" s="236"/>
      <c r="L233" s="237"/>
      <c r="M233" s="238" t="s">
        <v>1</v>
      </c>
      <c r="N233" s="239" t="s">
        <v>38</v>
      </c>
      <c r="O233" s="226">
        <v>0</v>
      </c>
      <c r="P233" s="226">
        <f>O233*H233</f>
        <v>0</v>
      </c>
      <c r="Q233" s="226">
        <v>0.002</v>
      </c>
      <c r="R233" s="226">
        <f>Q233*H233</f>
        <v>0.184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311</v>
      </c>
      <c r="AT233" s="228" t="s">
        <v>378</v>
      </c>
      <c r="AU233" s="228" t="s">
        <v>82</v>
      </c>
      <c r="AY233" s="14" t="s">
        <v>282</v>
      </c>
      <c r="BE233" s="229">
        <f>IF(N233="základní",J233,0)</f>
        <v>17756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17756</v>
      </c>
      <c r="BL233" s="14" t="s">
        <v>288</v>
      </c>
      <c r="BM233" s="228" t="s">
        <v>649</v>
      </c>
    </row>
    <row r="234" s="2" customFormat="1" ht="21.75" customHeight="1">
      <c r="A234" s="29"/>
      <c r="B234" s="30"/>
      <c r="C234" s="217" t="s">
        <v>670</v>
      </c>
      <c r="D234" s="217" t="s">
        <v>284</v>
      </c>
      <c r="E234" s="218" t="s">
        <v>651</v>
      </c>
      <c r="F234" s="219" t="s">
        <v>652</v>
      </c>
      <c r="G234" s="220" t="s">
        <v>501</v>
      </c>
      <c r="H234" s="221">
        <v>31</v>
      </c>
      <c r="I234" s="222">
        <v>1080</v>
      </c>
      <c r="J234" s="222">
        <f>ROUND(I234*H234,2)</f>
        <v>33480</v>
      </c>
      <c r="K234" s="223"/>
      <c r="L234" s="35"/>
      <c r="M234" s="224" t="s">
        <v>1</v>
      </c>
      <c r="N234" s="225" t="s">
        <v>38</v>
      </c>
      <c r="O234" s="226">
        <v>1.694</v>
      </c>
      <c r="P234" s="226">
        <f>O234*H234</f>
        <v>52.513999999999996</v>
      </c>
      <c r="Q234" s="226">
        <v>0.21734000000000001</v>
      </c>
      <c r="R234" s="226">
        <f>Q234*H234</f>
        <v>6.7375400000000001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33480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33480</v>
      </c>
      <c r="BL234" s="14" t="s">
        <v>288</v>
      </c>
      <c r="BM234" s="228" t="s">
        <v>653</v>
      </c>
    </row>
    <row r="235" s="2" customFormat="1" ht="21.75" customHeight="1">
      <c r="A235" s="29"/>
      <c r="B235" s="30"/>
      <c r="C235" s="230" t="s">
        <v>675</v>
      </c>
      <c r="D235" s="230" t="s">
        <v>378</v>
      </c>
      <c r="E235" s="231" t="s">
        <v>655</v>
      </c>
      <c r="F235" s="232" t="s">
        <v>656</v>
      </c>
      <c r="G235" s="233" t="s">
        <v>501</v>
      </c>
      <c r="H235" s="234">
        <v>14</v>
      </c>
      <c r="I235" s="235">
        <v>4800</v>
      </c>
      <c r="J235" s="235">
        <f>ROUND(I235*H235,2)</f>
        <v>67200</v>
      </c>
      <c r="K235" s="236"/>
      <c r="L235" s="237"/>
      <c r="M235" s="238" t="s">
        <v>1</v>
      </c>
      <c r="N235" s="239" t="s">
        <v>38</v>
      </c>
      <c r="O235" s="226">
        <v>0</v>
      </c>
      <c r="P235" s="226">
        <f>O235*H235</f>
        <v>0</v>
      </c>
      <c r="Q235" s="226">
        <v>0.19600000000000001</v>
      </c>
      <c r="R235" s="226">
        <f>Q235*H235</f>
        <v>2.7440000000000002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311</v>
      </c>
      <c r="AT235" s="228" t="s">
        <v>378</v>
      </c>
      <c r="AU235" s="228" t="s">
        <v>82</v>
      </c>
      <c r="AY235" s="14" t="s">
        <v>282</v>
      </c>
      <c r="BE235" s="229">
        <f>IF(N235="základní",J235,0)</f>
        <v>67200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67200</v>
      </c>
      <c r="BL235" s="14" t="s">
        <v>288</v>
      </c>
      <c r="BM235" s="228" t="s">
        <v>657</v>
      </c>
    </row>
    <row r="236" s="2" customFormat="1" ht="21.75" customHeight="1">
      <c r="A236" s="29"/>
      <c r="B236" s="30"/>
      <c r="C236" s="230" t="s">
        <v>679</v>
      </c>
      <c r="D236" s="230" t="s">
        <v>378</v>
      </c>
      <c r="E236" s="231" t="s">
        <v>659</v>
      </c>
      <c r="F236" s="232" t="s">
        <v>660</v>
      </c>
      <c r="G236" s="233" t="s">
        <v>501</v>
      </c>
      <c r="H236" s="234">
        <v>2</v>
      </c>
      <c r="I236" s="235">
        <v>4800</v>
      </c>
      <c r="J236" s="235">
        <f>ROUND(I236*H236,2)</f>
        <v>9600</v>
      </c>
      <c r="K236" s="236"/>
      <c r="L236" s="237"/>
      <c r="M236" s="238" t="s">
        <v>1</v>
      </c>
      <c r="N236" s="239" t="s">
        <v>38</v>
      </c>
      <c r="O236" s="226">
        <v>0</v>
      </c>
      <c r="P236" s="226">
        <f>O236*H236</f>
        <v>0</v>
      </c>
      <c r="Q236" s="226">
        <v>0.19600000000000001</v>
      </c>
      <c r="R236" s="226">
        <f>Q236*H236</f>
        <v>0.39200000000000002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311</v>
      </c>
      <c r="AT236" s="228" t="s">
        <v>378</v>
      </c>
      <c r="AU236" s="228" t="s">
        <v>82</v>
      </c>
      <c r="AY236" s="14" t="s">
        <v>282</v>
      </c>
      <c r="BE236" s="229">
        <f>IF(N236="základní",J236,0)</f>
        <v>9600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9600</v>
      </c>
      <c r="BL236" s="14" t="s">
        <v>288</v>
      </c>
      <c r="BM236" s="228" t="s">
        <v>661</v>
      </c>
    </row>
    <row r="237" s="2" customFormat="1" ht="21.75" customHeight="1">
      <c r="A237" s="29"/>
      <c r="B237" s="30"/>
      <c r="C237" s="230" t="s">
        <v>684</v>
      </c>
      <c r="D237" s="230" t="s">
        <v>378</v>
      </c>
      <c r="E237" s="231" t="s">
        <v>663</v>
      </c>
      <c r="F237" s="232" t="s">
        <v>664</v>
      </c>
      <c r="G237" s="233" t="s">
        <v>501</v>
      </c>
      <c r="H237" s="234">
        <v>13</v>
      </c>
      <c r="I237" s="235">
        <v>6390</v>
      </c>
      <c r="J237" s="235">
        <f>ROUND(I237*H237,2)</f>
        <v>83070</v>
      </c>
      <c r="K237" s="236"/>
      <c r="L237" s="237"/>
      <c r="M237" s="238" t="s">
        <v>1</v>
      </c>
      <c r="N237" s="239" t="s">
        <v>38</v>
      </c>
      <c r="O237" s="226">
        <v>0</v>
      </c>
      <c r="P237" s="226">
        <f>O237*H237</f>
        <v>0</v>
      </c>
      <c r="Q237" s="226">
        <v>0.081000000000000003</v>
      </c>
      <c r="R237" s="226">
        <f>Q237*H237</f>
        <v>1.0529999999999999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311</v>
      </c>
      <c r="AT237" s="228" t="s">
        <v>378</v>
      </c>
      <c r="AU237" s="228" t="s">
        <v>82</v>
      </c>
      <c r="AY237" s="14" t="s">
        <v>282</v>
      </c>
      <c r="BE237" s="229">
        <f>IF(N237="základní",J237,0)</f>
        <v>83070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83070</v>
      </c>
      <c r="BL237" s="14" t="s">
        <v>288</v>
      </c>
      <c r="BM237" s="228" t="s">
        <v>665</v>
      </c>
    </row>
    <row r="238" s="2" customFormat="1" ht="21.75" customHeight="1">
      <c r="A238" s="29"/>
      <c r="B238" s="30"/>
      <c r="C238" s="230" t="s">
        <v>688</v>
      </c>
      <c r="D238" s="230" t="s">
        <v>378</v>
      </c>
      <c r="E238" s="231" t="s">
        <v>667</v>
      </c>
      <c r="F238" s="232" t="s">
        <v>668</v>
      </c>
      <c r="G238" s="233" t="s">
        <v>501</v>
      </c>
      <c r="H238" s="234">
        <v>2</v>
      </c>
      <c r="I238" s="235">
        <v>6390</v>
      </c>
      <c r="J238" s="235">
        <f>ROUND(I238*H238,2)</f>
        <v>12780</v>
      </c>
      <c r="K238" s="236"/>
      <c r="L238" s="237"/>
      <c r="M238" s="238" t="s">
        <v>1</v>
      </c>
      <c r="N238" s="239" t="s">
        <v>38</v>
      </c>
      <c r="O238" s="226">
        <v>0</v>
      </c>
      <c r="P238" s="226">
        <f>O238*H238</f>
        <v>0</v>
      </c>
      <c r="Q238" s="226">
        <v>0.081000000000000003</v>
      </c>
      <c r="R238" s="226">
        <f>Q238*H238</f>
        <v>0.16200000000000001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311</v>
      </c>
      <c r="AT238" s="228" t="s">
        <v>378</v>
      </c>
      <c r="AU238" s="228" t="s">
        <v>82</v>
      </c>
      <c r="AY238" s="14" t="s">
        <v>282</v>
      </c>
      <c r="BE238" s="229">
        <f>IF(N238="základní",J238,0)</f>
        <v>12780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12780</v>
      </c>
      <c r="BL238" s="14" t="s">
        <v>288</v>
      </c>
      <c r="BM238" s="228" t="s">
        <v>669</v>
      </c>
    </row>
    <row r="239" s="2" customFormat="1" ht="21.75" customHeight="1">
      <c r="A239" s="29"/>
      <c r="B239" s="30"/>
      <c r="C239" s="217" t="s">
        <v>692</v>
      </c>
      <c r="D239" s="217" t="s">
        <v>284</v>
      </c>
      <c r="E239" s="218" t="s">
        <v>671</v>
      </c>
      <c r="F239" s="219" t="s">
        <v>672</v>
      </c>
      <c r="G239" s="220" t="s">
        <v>673</v>
      </c>
      <c r="H239" s="221">
        <v>31</v>
      </c>
      <c r="I239" s="222">
        <v>985</v>
      </c>
      <c r="J239" s="222">
        <f>ROUND(I239*H239,2)</f>
        <v>30535</v>
      </c>
      <c r="K239" s="223"/>
      <c r="L239" s="35"/>
      <c r="M239" s="224" t="s">
        <v>1</v>
      </c>
      <c r="N239" s="225" t="s">
        <v>38</v>
      </c>
      <c r="O239" s="226">
        <v>0.83599999999999997</v>
      </c>
      <c r="P239" s="226">
        <f>O239*H239</f>
        <v>25.916</v>
      </c>
      <c r="Q239" s="226">
        <v>0.00031</v>
      </c>
      <c r="R239" s="226">
        <f>Q239*H239</f>
        <v>0.0096100000000000005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30535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30535</v>
      </c>
      <c r="BL239" s="14" t="s">
        <v>288</v>
      </c>
      <c r="BM239" s="228" t="s">
        <v>674</v>
      </c>
    </row>
    <row r="240" s="2" customFormat="1" ht="21.75" customHeight="1">
      <c r="A240" s="29"/>
      <c r="B240" s="30"/>
      <c r="C240" s="217" t="s">
        <v>696</v>
      </c>
      <c r="D240" s="217" t="s">
        <v>284</v>
      </c>
      <c r="E240" s="218" t="s">
        <v>676</v>
      </c>
      <c r="F240" s="219" t="s">
        <v>677</v>
      </c>
      <c r="G240" s="220" t="s">
        <v>322</v>
      </c>
      <c r="H240" s="221">
        <v>931.92999999999995</v>
      </c>
      <c r="I240" s="222">
        <v>12.9</v>
      </c>
      <c r="J240" s="222">
        <f>ROUND(I240*H240,2)</f>
        <v>12021.9</v>
      </c>
      <c r="K240" s="223"/>
      <c r="L240" s="35"/>
      <c r="M240" s="224" t="s">
        <v>1</v>
      </c>
      <c r="N240" s="225" t="s">
        <v>38</v>
      </c>
      <c r="O240" s="226">
        <v>0.025000000000000001</v>
      </c>
      <c r="P240" s="226">
        <f>O240*H240</f>
        <v>23.298249999999999</v>
      </c>
      <c r="Q240" s="226">
        <v>9.0000000000000006E-05</v>
      </c>
      <c r="R240" s="226">
        <f>Q240*H240</f>
        <v>0.083873699999999995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12021.9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12021.9</v>
      </c>
      <c r="BL240" s="14" t="s">
        <v>288</v>
      </c>
      <c r="BM240" s="228" t="s">
        <v>678</v>
      </c>
    </row>
    <row r="241" s="2" customFormat="1" ht="21.75" customHeight="1">
      <c r="A241" s="29"/>
      <c r="B241" s="30"/>
      <c r="C241" s="217" t="s">
        <v>700</v>
      </c>
      <c r="D241" s="217" t="s">
        <v>284</v>
      </c>
      <c r="E241" s="218" t="s">
        <v>680</v>
      </c>
      <c r="F241" s="219" t="s">
        <v>681</v>
      </c>
      <c r="G241" s="220" t="s">
        <v>501</v>
      </c>
      <c r="H241" s="221">
        <v>6</v>
      </c>
      <c r="I241" s="222">
        <v>2220</v>
      </c>
      <c r="J241" s="222">
        <f>ROUND(I241*H241,2)</f>
        <v>13320</v>
      </c>
      <c r="K241" s="223"/>
      <c r="L241" s="35"/>
      <c r="M241" s="224" t="s">
        <v>1</v>
      </c>
      <c r="N241" s="225" t="s">
        <v>38</v>
      </c>
      <c r="O241" s="226">
        <v>0.14899999999999999</v>
      </c>
      <c r="P241" s="226">
        <f>O241*H241</f>
        <v>0.89399999999999991</v>
      </c>
      <c r="Q241" s="226">
        <v>0.00114</v>
      </c>
      <c r="R241" s="226">
        <f>Q241*H241</f>
        <v>0.0068399999999999997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13320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13320</v>
      </c>
      <c r="BL241" s="14" t="s">
        <v>288</v>
      </c>
      <c r="BM241" s="228" t="s">
        <v>682</v>
      </c>
    </row>
    <row r="242" s="12" customFormat="1" ht="22.8" customHeight="1">
      <c r="A242" s="12"/>
      <c r="B242" s="202"/>
      <c r="C242" s="203"/>
      <c r="D242" s="204" t="s">
        <v>72</v>
      </c>
      <c r="E242" s="215" t="s">
        <v>315</v>
      </c>
      <c r="F242" s="215" t="s">
        <v>683</v>
      </c>
      <c r="G242" s="203"/>
      <c r="H242" s="203"/>
      <c r="I242" s="203"/>
      <c r="J242" s="216">
        <f>BK242</f>
        <v>155260.46000000002</v>
      </c>
      <c r="K242" s="203"/>
      <c r="L242" s="207"/>
      <c r="M242" s="208"/>
      <c r="N242" s="209"/>
      <c r="O242" s="209"/>
      <c r="P242" s="210">
        <f>SUM(P243:P249)</f>
        <v>114.87814700000001</v>
      </c>
      <c r="Q242" s="209"/>
      <c r="R242" s="210">
        <f>SUM(R243:R249)</f>
        <v>0</v>
      </c>
      <c r="S242" s="209"/>
      <c r="T242" s="211">
        <f>SUM(T243:T249)</f>
        <v>25.111280000000001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12" t="s">
        <v>80</v>
      </c>
      <c r="AT242" s="213" t="s">
        <v>72</v>
      </c>
      <c r="AU242" s="213" t="s">
        <v>80</v>
      </c>
      <c r="AY242" s="212" t="s">
        <v>282</v>
      </c>
      <c r="BK242" s="214">
        <f>SUM(BK243:BK249)</f>
        <v>155260.46000000002</v>
      </c>
    </row>
    <row r="243" s="2" customFormat="1" ht="33" customHeight="1">
      <c r="A243" s="29"/>
      <c r="B243" s="30"/>
      <c r="C243" s="217" t="s">
        <v>704</v>
      </c>
      <c r="D243" s="217" t="s">
        <v>284</v>
      </c>
      <c r="E243" s="218" t="s">
        <v>693</v>
      </c>
      <c r="F243" s="219" t="s">
        <v>694</v>
      </c>
      <c r="G243" s="220" t="s">
        <v>322</v>
      </c>
      <c r="H243" s="221">
        <v>872.74800000000005</v>
      </c>
      <c r="I243" s="222">
        <v>115</v>
      </c>
      <c r="J243" s="222">
        <f>ROUND(I243*H243,2)</f>
        <v>100366.02</v>
      </c>
      <c r="K243" s="223"/>
      <c r="L243" s="35"/>
      <c r="M243" s="224" t="s">
        <v>1</v>
      </c>
      <c r="N243" s="225" t="s">
        <v>38</v>
      </c>
      <c r="O243" s="226">
        <v>0</v>
      </c>
      <c r="P243" s="226">
        <f>O243*H243</f>
        <v>0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100366.02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100366.02</v>
      </c>
      <c r="BL243" s="14" t="s">
        <v>288</v>
      </c>
      <c r="BM243" s="228" t="s">
        <v>695</v>
      </c>
    </row>
    <row r="244" s="2" customFormat="1" ht="21.75" customHeight="1">
      <c r="A244" s="29"/>
      <c r="B244" s="30"/>
      <c r="C244" s="217" t="s">
        <v>708</v>
      </c>
      <c r="D244" s="217" t="s">
        <v>284</v>
      </c>
      <c r="E244" s="218" t="s">
        <v>697</v>
      </c>
      <c r="F244" s="219" t="s">
        <v>698</v>
      </c>
      <c r="G244" s="220" t="s">
        <v>322</v>
      </c>
      <c r="H244" s="221">
        <v>997.01999999999998</v>
      </c>
      <c r="I244" s="222">
        <v>30.100000000000001</v>
      </c>
      <c r="J244" s="222">
        <f>ROUND(I244*H244,2)</f>
        <v>30010.299999999999</v>
      </c>
      <c r="K244" s="223"/>
      <c r="L244" s="35"/>
      <c r="M244" s="224" t="s">
        <v>1</v>
      </c>
      <c r="N244" s="225" t="s">
        <v>38</v>
      </c>
      <c r="O244" s="226">
        <v>0.067000000000000004</v>
      </c>
      <c r="P244" s="226">
        <f>O244*H244</f>
        <v>66.800340000000006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30010.299999999999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30010.299999999999</v>
      </c>
      <c r="BL244" s="14" t="s">
        <v>288</v>
      </c>
      <c r="BM244" s="228" t="s">
        <v>699</v>
      </c>
    </row>
    <row r="245" s="2" customFormat="1" ht="16.5" customHeight="1">
      <c r="A245" s="29"/>
      <c r="B245" s="30"/>
      <c r="C245" s="217" t="s">
        <v>712</v>
      </c>
      <c r="D245" s="217" t="s">
        <v>284</v>
      </c>
      <c r="E245" s="218" t="s">
        <v>701</v>
      </c>
      <c r="F245" s="219" t="s">
        <v>702</v>
      </c>
      <c r="G245" s="220" t="s">
        <v>322</v>
      </c>
      <c r="H245" s="221">
        <v>110.78</v>
      </c>
      <c r="I245" s="222">
        <v>66.599999999999994</v>
      </c>
      <c r="J245" s="222">
        <f>ROUND(I245*H245,2)</f>
        <v>7377.9499999999998</v>
      </c>
      <c r="K245" s="223"/>
      <c r="L245" s="35"/>
      <c r="M245" s="224" t="s">
        <v>1</v>
      </c>
      <c r="N245" s="225" t="s">
        <v>38</v>
      </c>
      <c r="O245" s="226">
        <v>0.155</v>
      </c>
      <c r="P245" s="226">
        <f>O245*H245</f>
        <v>17.1709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7377.9499999999998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7377.9499999999998</v>
      </c>
      <c r="BL245" s="14" t="s">
        <v>288</v>
      </c>
      <c r="BM245" s="228" t="s">
        <v>703</v>
      </c>
    </row>
    <row r="246" s="2" customFormat="1" ht="21.75" customHeight="1">
      <c r="A246" s="29"/>
      <c r="B246" s="30"/>
      <c r="C246" s="217" t="s">
        <v>716</v>
      </c>
      <c r="D246" s="217" t="s">
        <v>284</v>
      </c>
      <c r="E246" s="218" t="s">
        <v>705</v>
      </c>
      <c r="F246" s="219" t="s">
        <v>706</v>
      </c>
      <c r="G246" s="220" t="s">
        <v>322</v>
      </c>
      <c r="H246" s="221">
        <v>49.469000000000001</v>
      </c>
      <c r="I246" s="222">
        <v>84</v>
      </c>
      <c r="J246" s="222">
        <f>ROUND(I246*H246,2)</f>
        <v>4155.3999999999996</v>
      </c>
      <c r="K246" s="223"/>
      <c r="L246" s="35"/>
      <c r="M246" s="224" t="s">
        <v>1</v>
      </c>
      <c r="N246" s="225" t="s">
        <v>38</v>
      </c>
      <c r="O246" s="226">
        <v>0.19600000000000001</v>
      </c>
      <c r="P246" s="226">
        <f>O246*H246</f>
        <v>9.6959239999999998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4155.3999999999996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4155.3999999999996</v>
      </c>
      <c r="BL246" s="14" t="s">
        <v>288</v>
      </c>
      <c r="BM246" s="228" t="s">
        <v>707</v>
      </c>
    </row>
    <row r="247" s="2" customFormat="1" ht="21.75" customHeight="1">
      <c r="A247" s="29"/>
      <c r="B247" s="30"/>
      <c r="C247" s="217" t="s">
        <v>723</v>
      </c>
      <c r="D247" s="217" t="s">
        <v>284</v>
      </c>
      <c r="E247" s="218" t="s">
        <v>709</v>
      </c>
      <c r="F247" s="219" t="s">
        <v>710</v>
      </c>
      <c r="G247" s="220" t="s">
        <v>322</v>
      </c>
      <c r="H247" s="221">
        <v>61.311</v>
      </c>
      <c r="I247" s="222">
        <v>129</v>
      </c>
      <c r="J247" s="222">
        <f>ROUND(I247*H247,2)</f>
        <v>7909.1199999999999</v>
      </c>
      <c r="K247" s="223"/>
      <c r="L247" s="35"/>
      <c r="M247" s="224" t="s">
        <v>1</v>
      </c>
      <c r="N247" s="225" t="s">
        <v>38</v>
      </c>
      <c r="O247" s="226">
        <v>0.30499999999999999</v>
      </c>
      <c r="P247" s="226">
        <f>O247*H247</f>
        <v>18.699854999999999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7909.1199999999999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7909.1199999999999</v>
      </c>
      <c r="BL247" s="14" t="s">
        <v>288</v>
      </c>
      <c r="BM247" s="228" t="s">
        <v>711</v>
      </c>
    </row>
    <row r="248" s="2" customFormat="1" ht="21.75" customHeight="1">
      <c r="A248" s="29"/>
      <c r="B248" s="30"/>
      <c r="C248" s="217" t="s">
        <v>727</v>
      </c>
      <c r="D248" s="217" t="s">
        <v>284</v>
      </c>
      <c r="E248" s="218" t="s">
        <v>713</v>
      </c>
      <c r="F248" s="219" t="s">
        <v>714</v>
      </c>
      <c r="G248" s="220" t="s">
        <v>287</v>
      </c>
      <c r="H248" s="221">
        <v>1255.5640000000001</v>
      </c>
      <c r="I248" s="222">
        <v>0.75</v>
      </c>
      <c r="J248" s="222">
        <f>ROUND(I248*H248,2)</f>
        <v>941.66999999999996</v>
      </c>
      <c r="K248" s="223"/>
      <c r="L248" s="35"/>
      <c r="M248" s="224" t="s">
        <v>1</v>
      </c>
      <c r="N248" s="225" t="s">
        <v>38</v>
      </c>
      <c r="O248" s="226">
        <v>0.002</v>
      </c>
      <c r="P248" s="226">
        <f>O248*H248</f>
        <v>2.5111280000000002</v>
      </c>
      <c r="Q248" s="226">
        <v>0</v>
      </c>
      <c r="R248" s="226">
        <f>Q248*H248</f>
        <v>0</v>
      </c>
      <c r="S248" s="226">
        <v>0.02</v>
      </c>
      <c r="T248" s="227">
        <f>S248*H248</f>
        <v>25.111280000000001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941.66999999999996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941.66999999999996</v>
      </c>
      <c r="BL248" s="14" t="s">
        <v>288</v>
      </c>
      <c r="BM248" s="228" t="s">
        <v>715</v>
      </c>
    </row>
    <row r="249" s="2" customFormat="1" ht="21.75" customHeight="1">
      <c r="A249" s="29"/>
      <c r="B249" s="30"/>
      <c r="C249" s="217" t="s">
        <v>731</v>
      </c>
      <c r="D249" s="217" t="s">
        <v>284</v>
      </c>
      <c r="E249" s="218" t="s">
        <v>1017</v>
      </c>
      <c r="F249" s="219" t="s">
        <v>1018</v>
      </c>
      <c r="G249" s="220" t="s">
        <v>322</v>
      </c>
      <c r="H249" s="221">
        <v>6</v>
      </c>
      <c r="I249" s="222">
        <v>750</v>
      </c>
      <c r="J249" s="222">
        <f>ROUND(I249*H249,2)</f>
        <v>4500</v>
      </c>
      <c r="K249" s="223"/>
      <c r="L249" s="35"/>
      <c r="M249" s="224" t="s">
        <v>1</v>
      </c>
      <c r="N249" s="225" t="s">
        <v>38</v>
      </c>
      <c r="O249" s="226">
        <v>0</v>
      </c>
      <c r="P249" s="226">
        <f>O249*H249</f>
        <v>0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4500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4500</v>
      </c>
      <c r="BL249" s="14" t="s">
        <v>288</v>
      </c>
      <c r="BM249" s="228" t="s">
        <v>1019</v>
      </c>
    </row>
    <row r="250" s="12" customFormat="1" ht="22.8" customHeight="1">
      <c r="A250" s="12"/>
      <c r="B250" s="202"/>
      <c r="C250" s="203"/>
      <c r="D250" s="204" t="s">
        <v>72</v>
      </c>
      <c r="E250" s="215" t="s">
        <v>721</v>
      </c>
      <c r="F250" s="215" t="s">
        <v>722</v>
      </c>
      <c r="G250" s="203"/>
      <c r="H250" s="203"/>
      <c r="I250" s="203"/>
      <c r="J250" s="216">
        <f>BK250</f>
        <v>290667.71000000002</v>
      </c>
      <c r="K250" s="203"/>
      <c r="L250" s="207"/>
      <c r="M250" s="208"/>
      <c r="N250" s="209"/>
      <c r="O250" s="209"/>
      <c r="P250" s="210">
        <f>SUM(P251:P258)</f>
        <v>115.75252</v>
      </c>
      <c r="Q250" s="209"/>
      <c r="R250" s="210">
        <f>SUM(R251:R258)</f>
        <v>0</v>
      </c>
      <c r="S250" s="209"/>
      <c r="T250" s="211">
        <f>SUM(T251:T258)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2" t="s">
        <v>80</v>
      </c>
      <c r="AT250" s="213" t="s">
        <v>72</v>
      </c>
      <c r="AU250" s="213" t="s">
        <v>80</v>
      </c>
      <c r="AY250" s="212" t="s">
        <v>282</v>
      </c>
      <c r="BK250" s="214">
        <f>SUM(BK251:BK258)</f>
        <v>290667.71000000002</v>
      </c>
    </row>
    <row r="251" s="2" customFormat="1" ht="21.75" customHeight="1">
      <c r="A251" s="29"/>
      <c r="B251" s="30"/>
      <c r="C251" s="217" t="s">
        <v>735</v>
      </c>
      <c r="D251" s="217" t="s">
        <v>284</v>
      </c>
      <c r="E251" s="218" t="s">
        <v>724</v>
      </c>
      <c r="F251" s="219" t="s">
        <v>725</v>
      </c>
      <c r="G251" s="220" t="s">
        <v>429</v>
      </c>
      <c r="H251" s="221">
        <v>1133.0419999999999</v>
      </c>
      <c r="I251" s="222">
        <v>42.700000000000003</v>
      </c>
      <c r="J251" s="222">
        <f>ROUND(I251*H251,2)</f>
        <v>48380.889999999999</v>
      </c>
      <c r="K251" s="223"/>
      <c r="L251" s="35"/>
      <c r="M251" s="224" t="s">
        <v>1</v>
      </c>
      <c r="N251" s="225" t="s">
        <v>38</v>
      </c>
      <c r="O251" s="226">
        <v>0.029999999999999999</v>
      </c>
      <c r="P251" s="226">
        <f>O251*H251</f>
        <v>33.991259999999997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48380.889999999999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48380.889999999999</v>
      </c>
      <c r="BL251" s="14" t="s">
        <v>288</v>
      </c>
      <c r="BM251" s="228" t="s">
        <v>726</v>
      </c>
    </row>
    <row r="252" s="2" customFormat="1" ht="21.75" customHeight="1">
      <c r="A252" s="29"/>
      <c r="B252" s="30"/>
      <c r="C252" s="217" t="s">
        <v>739</v>
      </c>
      <c r="D252" s="217" t="s">
        <v>284</v>
      </c>
      <c r="E252" s="218" t="s">
        <v>728</v>
      </c>
      <c r="F252" s="219" t="s">
        <v>729</v>
      </c>
      <c r="G252" s="220" t="s">
        <v>429</v>
      </c>
      <c r="H252" s="221">
        <v>8600.1919999999991</v>
      </c>
      <c r="I252" s="222">
        <v>9.6300000000000008</v>
      </c>
      <c r="J252" s="222">
        <f>ROUND(I252*H252,2)</f>
        <v>82819.850000000006</v>
      </c>
      <c r="K252" s="223"/>
      <c r="L252" s="35"/>
      <c r="M252" s="224" t="s">
        <v>1</v>
      </c>
      <c r="N252" s="225" t="s">
        <v>38</v>
      </c>
      <c r="O252" s="226">
        <v>0.002</v>
      </c>
      <c r="P252" s="226">
        <f>O252*H252</f>
        <v>17.200384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82819.850000000006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82819.850000000006</v>
      </c>
      <c r="BL252" s="14" t="s">
        <v>288</v>
      </c>
      <c r="BM252" s="228" t="s">
        <v>730</v>
      </c>
    </row>
    <row r="253" s="2" customFormat="1" ht="21.75" customHeight="1">
      <c r="A253" s="29"/>
      <c r="B253" s="30"/>
      <c r="C253" s="217" t="s">
        <v>743</v>
      </c>
      <c r="D253" s="217" t="s">
        <v>284</v>
      </c>
      <c r="E253" s="218" t="s">
        <v>732</v>
      </c>
      <c r="F253" s="219" t="s">
        <v>733</v>
      </c>
      <c r="G253" s="220" t="s">
        <v>429</v>
      </c>
      <c r="H253" s="221">
        <v>81.006</v>
      </c>
      <c r="I253" s="222">
        <v>48</v>
      </c>
      <c r="J253" s="222">
        <f>ROUND(I253*H253,2)</f>
        <v>3888.29</v>
      </c>
      <c r="K253" s="223"/>
      <c r="L253" s="35"/>
      <c r="M253" s="224" t="s">
        <v>1</v>
      </c>
      <c r="N253" s="225" t="s">
        <v>38</v>
      </c>
      <c r="O253" s="226">
        <v>0.032000000000000001</v>
      </c>
      <c r="P253" s="226">
        <f>O253*H253</f>
        <v>2.5921920000000003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3888.29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3888.29</v>
      </c>
      <c r="BL253" s="14" t="s">
        <v>288</v>
      </c>
      <c r="BM253" s="228" t="s">
        <v>734</v>
      </c>
    </row>
    <row r="254" s="2" customFormat="1" ht="21.75" customHeight="1">
      <c r="A254" s="29"/>
      <c r="B254" s="30"/>
      <c r="C254" s="217" t="s">
        <v>747</v>
      </c>
      <c r="D254" s="217" t="s">
        <v>284</v>
      </c>
      <c r="E254" s="218" t="s">
        <v>736</v>
      </c>
      <c r="F254" s="219" t="s">
        <v>737</v>
      </c>
      <c r="G254" s="220" t="s">
        <v>429</v>
      </c>
      <c r="H254" s="221">
        <v>810.05999999999995</v>
      </c>
      <c r="I254" s="222">
        <v>12.300000000000001</v>
      </c>
      <c r="J254" s="222">
        <f>ROUND(I254*H254,2)</f>
        <v>9963.7399999999998</v>
      </c>
      <c r="K254" s="223"/>
      <c r="L254" s="35"/>
      <c r="M254" s="224" t="s">
        <v>1</v>
      </c>
      <c r="N254" s="225" t="s">
        <v>38</v>
      </c>
      <c r="O254" s="226">
        <v>0.0030000000000000001</v>
      </c>
      <c r="P254" s="226">
        <f>O254*H254</f>
        <v>2.43018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9963.7399999999998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9963.7399999999998</v>
      </c>
      <c r="BL254" s="14" t="s">
        <v>288</v>
      </c>
      <c r="BM254" s="228" t="s">
        <v>738</v>
      </c>
    </row>
    <row r="255" s="2" customFormat="1" ht="21.75" customHeight="1">
      <c r="A255" s="29"/>
      <c r="B255" s="30"/>
      <c r="C255" s="217" t="s">
        <v>751</v>
      </c>
      <c r="D255" s="217" t="s">
        <v>284</v>
      </c>
      <c r="E255" s="218" t="s">
        <v>740</v>
      </c>
      <c r="F255" s="219" t="s">
        <v>741</v>
      </c>
      <c r="G255" s="220" t="s">
        <v>429</v>
      </c>
      <c r="H255" s="221">
        <v>359.87</v>
      </c>
      <c r="I255" s="222">
        <v>165</v>
      </c>
      <c r="J255" s="222">
        <f>ROUND(I255*H255,2)</f>
        <v>59378.550000000003</v>
      </c>
      <c r="K255" s="223"/>
      <c r="L255" s="35"/>
      <c r="M255" s="224" t="s">
        <v>1</v>
      </c>
      <c r="N255" s="225" t="s">
        <v>38</v>
      </c>
      <c r="O255" s="226">
        <v>0.159</v>
      </c>
      <c r="P255" s="226">
        <f>O255*H255</f>
        <v>57.219329999999999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59378.550000000003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59378.550000000003</v>
      </c>
      <c r="BL255" s="14" t="s">
        <v>288</v>
      </c>
      <c r="BM255" s="228" t="s">
        <v>742</v>
      </c>
    </row>
    <row r="256" s="2" customFormat="1" ht="16.5" customHeight="1">
      <c r="A256" s="29"/>
      <c r="B256" s="30"/>
      <c r="C256" s="217" t="s">
        <v>757</v>
      </c>
      <c r="D256" s="217" t="s">
        <v>284</v>
      </c>
      <c r="E256" s="218" t="s">
        <v>744</v>
      </c>
      <c r="F256" s="219" t="s">
        <v>745</v>
      </c>
      <c r="G256" s="220" t="s">
        <v>429</v>
      </c>
      <c r="H256" s="221">
        <v>386.529</v>
      </c>
      <c r="I256" s="222">
        <v>11.1</v>
      </c>
      <c r="J256" s="222">
        <f>ROUND(I256*H256,2)</f>
        <v>4290.4700000000003</v>
      </c>
      <c r="K256" s="223"/>
      <c r="L256" s="35"/>
      <c r="M256" s="224" t="s">
        <v>1</v>
      </c>
      <c r="N256" s="225" t="s">
        <v>38</v>
      </c>
      <c r="O256" s="226">
        <v>0.0060000000000000001</v>
      </c>
      <c r="P256" s="226">
        <f>O256*H256</f>
        <v>2.3191739999999998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4290.4700000000003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4290.4700000000003</v>
      </c>
      <c r="BL256" s="14" t="s">
        <v>288</v>
      </c>
      <c r="BM256" s="228" t="s">
        <v>1020</v>
      </c>
    </row>
    <row r="257" s="2" customFormat="1" ht="44.25" customHeight="1">
      <c r="A257" s="29"/>
      <c r="B257" s="30"/>
      <c r="C257" s="217" t="s">
        <v>764</v>
      </c>
      <c r="D257" s="217" t="s">
        <v>284</v>
      </c>
      <c r="E257" s="218" t="s">
        <v>748</v>
      </c>
      <c r="F257" s="219" t="s">
        <v>749</v>
      </c>
      <c r="G257" s="220" t="s">
        <v>429</v>
      </c>
      <c r="H257" s="221">
        <v>243.05099999999999</v>
      </c>
      <c r="I257" s="222">
        <v>253</v>
      </c>
      <c r="J257" s="222">
        <f>ROUND(I257*H257,2)</f>
        <v>61491.900000000001</v>
      </c>
      <c r="K257" s="223"/>
      <c r="L257" s="35"/>
      <c r="M257" s="224" t="s">
        <v>1</v>
      </c>
      <c r="N257" s="225" t="s">
        <v>38</v>
      </c>
      <c r="O257" s="226">
        <v>0</v>
      </c>
      <c r="P257" s="226">
        <f>O257*H257</f>
        <v>0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61491.900000000001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61491.900000000001</v>
      </c>
      <c r="BL257" s="14" t="s">
        <v>288</v>
      </c>
      <c r="BM257" s="228" t="s">
        <v>750</v>
      </c>
    </row>
    <row r="258" s="2" customFormat="1" ht="44.25" customHeight="1">
      <c r="A258" s="29"/>
      <c r="B258" s="30"/>
      <c r="C258" s="217" t="s">
        <v>768</v>
      </c>
      <c r="D258" s="217" t="s">
        <v>284</v>
      </c>
      <c r="E258" s="218" t="s">
        <v>752</v>
      </c>
      <c r="F258" s="219" t="s">
        <v>753</v>
      </c>
      <c r="G258" s="220" t="s">
        <v>429</v>
      </c>
      <c r="H258" s="221">
        <v>40.503</v>
      </c>
      <c r="I258" s="222">
        <v>505</v>
      </c>
      <c r="J258" s="222">
        <f>ROUND(I258*H258,2)</f>
        <v>20454.02</v>
      </c>
      <c r="K258" s="223"/>
      <c r="L258" s="35"/>
      <c r="M258" s="224" t="s">
        <v>1</v>
      </c>
      <c r="N258" s="225" t="s">
        <v>38</v>
      </c>
      <c r="O258" s="226">
        <v>0</v>
      </c>
      <c r="P258" s="226">
        <f>O258*H258</f>
        <v>0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288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20454.02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20454.02</v>
      </c>
      <c r="BL258" s="14" t="s">
        <v>288</v>
      </c>
      <c r="BM258" s="228" t="s">
        <v>754</v>
      </c>
    </row>
    <row r="259" s="12" customFormat="1" ht="22.8" customHeight="1">
      <c r="A259" s="12"/>
      <c r="B259" s="202"/>
      <c r="C259" s="203"/>
      <c r="D259" s="204" t="s">
        <v>72</v>
      </c>
      <c r="E259" s="215" t="s">
        <v>755</v>
      </c>
      <c r="F259" s="215" t="s">
        <v>756</v>
      </c>
      <c r="G259" s="203"/>
      <c r="H259" s="203"/>
      <c r="I259" s="203"/>
      <c r="J259" s="216">
        <f>BK259</f>
        <v>739700.03000000003</v>
      </c>
      <c r="K259" s="203"/>
      <c r="L259" s="207"/>
      <c r="M259" s="208"/>
      <c r="N259" s="209"/>
      <c r="O259" s="209"/>
      <c r="P259" s="210">
        <f>P260</f>
        <v>1146.3414</v>
      </c>
      <c r="Q259" s="209"/>
      <c r="R259" s="210">
        <f>R260</f>
        <v>0</v>
      </c>
      <c r="S259" s="209"/>
      <c r="T259" s="211">
        <f>T260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12" t="s">
        <v>80</v>
      </c>
      <c r="AT259" s="213" t="s">
        <v>72</v>
      </c>
      <c r="AU259" s="213" t="s">
        <v>80</v>
      </c>
      <c r="AY259" s="212" t="s">
        <v>282</v>
      </c>
      <c r="BK259" s="214">
        <f>BK260</f>
        <v>739700.03000000003</v>
      </c>
    </row>
    <row r="260" s="2" customFormat="1" ht="21.75" customHeight="1">
      <c r="A260" s="29"/>
      <c r="B260" s="30"/>
      <c r="C260" s="217" t="s">
        <v>772</v>
      </c>
      <c r="D260" s="217" t="s">
        <v>284</v>
      </c>
      <c r="E260" s="218" t="s">
        <v>758</v>
      </c>
      <c r="F260" s="219" t="s">
        <v>759</v>
      </c>
      <c r="G260" s="220" t="s">
        <v>429</v>
      </c>
      <c r="H260" s="221">
        <v>774.55499999999995</v>
      </c>
      <c r="I260" s="222">
        <v>955</v>
      </c>
      <c r="J260" s="222">
        <f>ROUND(I260*H260,2)</f>
        <v>739700.03000000003</v>
      </c>
      <c r="K260" s="223"/>
      <c r="L260" s="35"/>
      <c r="M260" s="224" t="s">
        <v>1</v>
      </c>
      <c r="N260" s="225" t="s">
        <v>38</v>
      </c>
      <c r="O260" s="226">
        <v>1.48</v>
      </c>
      <c r="P260" s="226">
        <f>O260*H260</f>
        <v>1146.3414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288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739700.03000000003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739700.03000000003</v>
      </c>
      <c r="BL260" s="14" t="s">
        <v>288</v>
      </c>
      <c r="BM260" s="228" t="s">
        <v>1021</v>
      </c>
    </row>
    <row r="261" s="12" customFormat="1" ht="25.92" customHeight="1">
      <c r="A261" s="12"/>
      <c r="B261" s="202"/>
      <c r="C261" s="203"/>
      <c r="D261" s="204" t="s">
        <v>72</v>
      </c>
      <c r="E261" s="205" t="s">
        <v>378</v>
      </c>
      <c r="F261" s="205" t="s">
        <v>761</v>
      </c>
      <c r="G261" s="203"/>
      <c r="H261" s="203"/>
      <c r="I261" s="203"/>
      <c r="J261" s="206">
        <f>BK261</f>
        <v>118379.8</v>
      </c>
      <c r="K261" s="203"/>
      <c r="L261" s="207"/>
      <c r="M261" s="208"/>
      <c r="N261" s="209"/>
      <c r="O261" s="209"/>
      <c r="P261" s="210">
        <f>P262</f>
        <v>89.578900000000004</v>
      </c>
      <c r="Q261" s="209"/>
      <c r="R261" s="210">
        <f>R262</f>
        <v>0.22538499999999997</v>
      </c>
      <c r="S261" s="209"/>
      <c r="T261" s="211">
        <f>T262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2" t="s">
        <v>155</v>
      </c>
      <c r="AT261" s="213" t="s">
        <v>72</v>
      </c>
      <c r="AU261" s="213" t="s">
        <v>73</v>
      </c>
      <c r="AY261" s="212" t="s">
        <v>282</v>
      </c>
      <c r="BK261" s="214">
        <f>BK262</f>
        <v>118379.8</v>
      </c>
    </row>
    <row r="262" s="12" customFormat="1" ht="22.8" customHeight="1">
      <c r="A262" s="12"/>
      <c r="B262" s="202"/>
      <c r="C262" s="203"/>
      <c r="D262" s="204" t="s">
        <v>72</v>
      </c>
      <c r="E262" s="215" t="s">
        <v>762</v>
      </c>
      <c r="F262" s="215" t="s">
        <v>763</v>
      </c>
      <c r="G262" s="203"/>
      <c r="H262" s="203"/>
      <c r="I262" s="203"/>
      <c r="J262" s="216">
        <f>BK262</f>
        <v>118379.8</v>
      </c>
      <c r="K262" s="203"/>
      <c r="L262" s="207"/>
      <c r="M262" s="208"/>
      <c r="N262" s="209"/>
      <c r="O262" s="209"/>
      <c r="P262" s="210">
        <f>SUM(P263:P265)</f>
        <v>89.578900000000004</v>
      </c>
      <c r="Q262" s="209"/>
      <c r="R262" s="210">
        <f>SUM(R263:R265)</f>
        <v>0.22538499999999997</v>
      </c>
      <c r="S262" s="209"/>
      <c r="T262" s="211">
        <f>SUM(T263:T265)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12" t="s">
        <v>155</v>
      </c>
      <c r="AT262" s="213" t="s">
        <v>72</v>
      </c>
      <c r="AU262" s="213" t="s">
        <v>80</v>
      </c>
      <c r="AY262" s="212" t="s">
        <v>282</v>
      </c>
      <c r="BK262" s="214">
        <f>SUM(BK263:BK265)</f>
        <v>118379.8</v>
      </c>
    </row>
    <row r="263" s="2" customFormat="1" ht="21.75" customHeight="1">
      <c r="A263" s="29"/>
      <c r="B263" s="30"/>
      <c r="C263" s="217" t="s">
        <v>879</v>
      </c>
      <c r="D263" s="217" t="s">
        <v>284</v>
      </c>
      <c r="E263" s="218" t="s">
        <v>765</v>
      </c>
      <c r="F263" s="219" t="s">
        <v>766</v>
      </c>
      <c r="G263" s="220" t="s">
        <v>322</v>
      </c>
      <c r="H263" s="221">
        <v>34.899999999999999</v>
      </c>
      <c r="I263" s="222">
        <v>972</v>
      </c>
      <c r="J263" s="222">
        <f>ROUND(I263*H263,2)</f>
        <v>33922.800000000003</v>
      </c>
      <c r="K263" s="223"/>
      <c r="L263" s="35"/>
      <c r="M263" s="224" t="s">
        <v>1</v>
      </c>
      <c r="N263" s="225" t="s">
        <v>38</v>
      </c>
      <c r="O263" s="226">
        <v>1.1970000000000001</v>
      </c>
      <c r="P263" s="226">
        <f>O263*H263</f>
        <v>41.775300000000001</v>
      </c>
      <c r="Q263" s="226">
        <v>0.00036000000000000002</v>
      </c>
      <c r="R263" s="226">
        <f>Q263*H263</f>
        <v>0.012564000000000001</v>
      </c>
      <c r="S263" s="226">
        <v>0</v>
      </c>
      <c r="T263" s="227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544</v>
      </c>
      <c r="AT263" s="228" t="s">
        <v>284</v>
      </c>
      <c r="AU263" s="228" t="s">
        <v>82</v>
      </c>
      <c r="AY263" s="14" t="s">
        <v>282</v>
      </c>
      <c r="BE263" s="229">
        <f>IF(N263="základní",J263,0)</f>
        <v>33922.800000000003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33922.800000000003</v>
      </c>
      <c r="BL263" s="14" t="s">
        <v>544</v>
      </c>
      <c r="BM263" s="228" t="s">
        <v>767</v>
      </c>
    </row>
    <row r="264" s="2" customFormat="1" ht="21.75" customHeight="1">
      <c r="A264" s="29"/>
      <c r="B264" s="30"/>
      <c r="C264" s="217" t="s">
        <v>880</v>
      </c>
      <c r="D264" s="217" t="s">
        <v>284</v>
      </c>
      <c r="E264" s="218" t="s">
        <v>769</v>
      </c>
      <c r="F264" s="219" t="s">
        <v>770</v>
      </c>
      <c r="G264" s="220" t="s">
        <v>501</v>
      </c>
      <c r="H264" s="221">
        <v>7</v>
      </c>
      <c r="I264" s="222">
        <v>3440</v>
      </c>
      <c r="J264" s="222">
        <f>ROUND(I264*H264,2)</f>
        <v>24080</v>
      </c>
      <c r="K264" s="223"/>
      <c r="L264" s="35"/>
      <c r="M264" s="224" t="s">
        <v>1</v>
      </c>
      <c r="N264" s="225" t="s">
        <v>38</v>
      </c>
      <c r="O264" s="226">
        <v>3.3690000000000002</v>
      </c>
      <c r="P264" s="226">
        <f>O264*H264</f>
        <v>23.583000000000002</v>
      </c>
      <c r="Q264" s="226">
        <v>0.0035300000000000002</v>
      </c>
      <c r="R264" s="226">
        <f>Q264*H264</f>
        <v>0.024710000000000003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544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24080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24080</v>
      </c>
      <c r="BL264" s="14" t="s">
        <v>544</v>
      </c>
      <c r="BM264" s="228" t="s">
        <v>1022</v>
      </c>
    </row>
    <row r="265" s="2" customFormat="1" ht="21.75" customHeight="1">
      <c r="A265" s="29"/>
      <c r="B265" s="30"/>
      <c r="C265" s="217" t="s">
        <v>881</v>
      </c>
      <c r="D265" s="217" t="s">
        <v>284</v>
      </c>
      <c r="E265" s="218" t="s">
        <v>773</v>
      </c>
      <c r="F265" s="219" t="s">
        <v>774</v>
      </c>
      <c r="G265" s="220" t="s">
        <v>322</v>
      </c>
      <c r="H265" s="221">
        <v>34.899999999999999</v>
      </c>
      <c r="I265" s="222">
        <v>1730</v>
      </c>
      <c r="J265" s="222">
        <f>ROUND(I265*H265,2)</f>
        <v>60377</v>
      </c>
      <c r="K265" s="223"/>
      <c r="L265" s="35"/>
      <c r="M265" s="240" t="s">
        <v>1</v>
      </c>
      <c r="N265" s="241" t="s">
        <v>38</v>
      </c>
      <c r="O265" s="242">
        <v>0.69399999999999995</v>
      </c>
      <c r="P265" s="242">
        <f>O265*H265</f>
        <v>24.220599999999997</v>
      </c>
      <c r="Q265" s="242">
        <v>0.0053899999999999998</v>
      </c>
      <c r="R265" s="242">
        <f>Q265*H265</f>
        <v>0.18811099999999997</v>
      </c>
      <c r="S265" s="242">
        <v>0</v>
      </c>
      <c r="T265" s="243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228" t="s">
        <v>544</v>
      </c>
      <c r="AT265" s="228" t="s">
        <v>284</v>
      </c>
      <c r="AU265" s="228" t="s">
        <v>82</v>
      </c>
      <c r="AY265" s="14" t="s">
        <v>282</v>
      </c>
      <c r="BE265" s="229">
        <f>IF(N265="základní",J265,0)</f>
        <v>60377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14" t="s">
        <v>80</v>
      </c>
      <c r="BK265" s="229">
        <f>ROUND(I265*H265,2)</f>
        <v>60377</v>
      </c>
      <c r="BL265" s="14" t="s">
        <v>544</v>
      </c>
      <c r="BM265" s="228" t="s">
        <v>775</v>
      </c>
    </row>
    <row r="266" s="2" customFormat="1" ht="6.96" customHeight="1">
      <c r="A266" s="29"/>
      <c r="B266" s="56"/>
      <c r="C266" s="57"/>
      <c r="D266" s="57"/>
      <c r="E266" s="57"/>
      <c r="F266" s="57"/>
      <c r="G266" s="57"/>
      <c r="H266" s="57"/>
      <c r="I266" s="57"/>
      <c r="J266" s="57"/>
      <c r="K266" s="57"/>
      <c r="L266" s="35"/>
      <c r="M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</row>
  </sheetData>
  <sheetProtection sheet="1" autoFilter="0" formatColumns="0" formatRows="0" objects="1" scenarios="1" spinCount="100000" saltValue="9nQSCqYX/vnQ4Xo0P6EEv/iN6zhGoQQN7ny3ah5mZCtsSf3Usuzz0yispHV96SDlyzhP+6n8G2nSmALftdaAqg==" hashValue="d+pkq43YBBHxzWc9hPZlekwLAvvs9e1KsI2gSAd85pKW5yMcZHvTFCGcQCaBUxAbP9jKqgqVUzS1jCFNJ/3RMQ==" algorithmName="SHA-512" password="CC35"/>
  <autoFilter ref="C131:K26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102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247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1023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ROUND(J132, 2)</f>
        <v>4789510.7000000002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ROUND((SUM(BE132:BE262)),  2)</f>
        <v>4789510.7000000002</v>
      </c>
      <c r="G35" s="29"/>
      <c r="H35" s="29"/>
      <c r="I35" s="155">
        <v>0.20999999999999999</v>
      </c>
      <c r="J35" s="154">
        <f>ROUND(((SUM(BE132:BE262))*I35),  2)</f>
        <v>1005797.25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ROUND((SUM(BF132:BF262)),  2)</f>
        <v>0</v>
      </c>
      <c r="G36" s="29"/>
      <c r="H36" s="29"/>
      <c r="I36" s="155">
        <v>0.14999999999999999</v>
      </c>
      <c r="J36" s="154">
        <f>ROUND(((SUM(BF132:BF262))*I36),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ROUND((SUM(BG132:BG262)),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ROUND((SUM(BH132:BH262)),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ROUND((SUM(BI132:BI262)),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5795307.9500000002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247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001-6 - Stoky E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J132</f>
        <v>4789510.7000000002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J133</f>
        <v>4750622.7000000002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J134</f>
        <v>2661993.77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J184</f>
        <v>78647.449999999997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J187</f>
        <v>31365.889999999999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J193</f>
        <v>71207.800000000003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J201</f>
        <v>448012.08000000002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J212</f>
        <v>1062051.71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J240</f>
        <v>30000.48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J247</f>
        <v>89892.139999999999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J256</f>
        <v>277451.38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79"/>
      <c r="C109" s="180"/>
      <c r="D109" s="181" t="s">
        <v>265</v>
      </c>
      <c r="E109" s="182"/>
      <c r="F109" s="182"/>
      <c r="G109" s="182"/>
      <c r="H109" s="182"/>
      <c r="I109" s="182"/>
      <c r="J109" s="183">
        <f>J258</f>
        <v>38888</v>
      </c>
      <c r="K109" s="180"/>
      <c r="L109" s="184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85"/>
      <c r="C110" s="123"/>
      <c r="D110" s="186" t="s">
        <v>266</v>
      </c>
      <c r="E110" s="187"/>
      <c r="F110" s="187"/>
      <c r="G110" s="187"/>
      <c r="H110" s="187"/>
      <c r="I110" s="187"/>
      <c r="J110" s="188">
        <f>J259</f>
        <v>38888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29"/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6.96" customHeight="1">
      <c r="A112" s="29"/>
      <c r="B112" s="56"/>
      <c r="C112" s="57"/>
      <c r="D112" s="57"/>
      <c r="E112" s="57"/>
      <c r="F112" s="57"/>
      <c r="G112" s="57"/>
      <c r="H112" s="57"/>
      <c r="I112" s="57"/>
      <c r="J112" s="57"/>
      <c r="K112" s="57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="2" customFormat="1" ht="6.96" customHeight="1">
      <c r="A116" s="29"/>
      <c r="B116" s="58"/>
      <c r="C116" s="59"/>
      <c r="D116" s="59"/>
      <c r="E116" s="59"/>
      <c r="F116" s="59"/>
      <c r="G116" s="59"/>
      <c r="H116" s="59"/>
      <c r="I116" s="59"/>
      <c r="J116" s="59"/>
      <c r="K116" s="59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24.96" customHeight="1">
      <c r="A117" s="29"/>
      <c r="B117" s="30"/>
      <c r="C117" s="20" t="s">
        <v>267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14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26.25" customHeight="1">
      <c r="A120" s="29"/>
      <c r="B120" s="30"/>
      <c r="C120" s="31"/>
      <c r="D120" s="31"/>
      <c r="E120" s="174" t="str">
        <f>E7</f>
        <v>Kanalizace a ČOV pro obec Horní Kruty, místní část Dolní Kruty, Přestavlky a Bohouňovice II</v>
      </c>
      <c r="F120" s="26"/>
      <c r="G120" s="26"/>
      <c r="H120" s="26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1" customFormat="1" ht="12" customHeight="1">
      <c r="B121" s="18"/>
      <c r="C121" s="26" t="s">
        <v>246</v>
      </c>
      <c r="D121" s="19"/>
      <c r="E121" s="19"/>
      <c r="F121" s="19"/>
      <c r="G121" s="19"/>
      <c r="H121" s="19"/>
      <c r="I121" s="19"/>
      <c r="J121" s="19"/>
      <c r="K121" s="19"/>
      <c r="L121" s="17"/>
    </row>
    <row r="122" s="2" customFormat="1" ht="16.5" customHeight="1">
      <c r="A122" s="29"/>
      <c r="B122" s="30"/>
      <c r="C122" s="31"/>
      <c r="D122" s="31"/>
      <c r="E122" s="174" t="s">
        <v>247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2" customHeight="1">
      <c r="A123" s="29"/>
      <c r="B123" s="30"/>
      <c r="C123" s="26" t="s">
        <v>248</v>
      </c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6.5" customHeight="1">
      <c r="A124" s="29"/>
      <c r="B124" s="30"/>
      <c r="C124" s="31"/>
      <c r="D124" s="31"/>
      <c r="E124" s="66" t="str">
        <f>E11</f>
        <v>001-6 - Stoky E</v>
      </c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2" customHeight="1">
      <c r="A126" s="29"/>
      <c r="B126" s="30"/>
      <c r="C126" s="26" t="s">
        <v>18</v>
      </c>
      <c r="D126" s="31"/>
      <c r="E126" s="31"/>
      <c r="F126" s="23" t="str">
        <f>F14</f>
        <v>Horní Kruty, místní část Dolní Kruty, Přestavlky a</v>
      </c>
      <c r="G126" s="31"/>
      <c r="H126" s="31"/>
      <c r="I126" s="26" t="s">
        <v>20</v>
      </c>
      <c r="J126" s="69" t="str">
        <f>IF(J14="","",J14)</f>
        <v>10. 2. 2021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6.96" customHeight="1">
      <c r="A127" s="29"/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40.05" customHeight="1">
      <c r="A128" s="29"/>
      <c r="B128" s="30"/>
      <c r="C128" s="26" t="s">
        <v>22</v>
      </c>
      <c r="D128" s="31"/>
      <c r="E128" s="31"/>
      <c r="F128" s="23" t="str">
        <f>E17</f>
        <v>Obec Horní Kruty</v>
      </c>
      <c r="G128" s="31"/>
      <c r="H128" s="31"/>
      <c r="I128" s="26" t="s">
        <v>28</v>
      </c>
      <c r="J128" s="27" t="str">
        <f>E23</f>
        <v>Vodohospodářské inženýrské služby a.s.</v>
      </c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5.15" customHeight="1">
      <c r="A129" s="29"/>
      <c r="B129" s="30"/>
      <c r="C129" s="26" t="s">
        <v>26</v>
      </c>
      <c r="D129" s="31"/>
      <c r="E129" s="31"/>
      <c r="F129" s="23" t="str">
        <f>IF(E20="","",E20)</f>
        <v xml:space="preserve"> </v>
      </c>
      <c r="G129" s="31"/>
      <c r="H129" s="31"/>
      <c r="I129" s="26" t="s">
        <v>31</v>
      </c>
      <c r="J129" s="27" t="str">
        <f>E26</f>
        <v xml:space="preserve"> </v>
      </c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0.32" customHeight="1">
      <c r="A130" s="29"/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11" customFormat="1" ht="29.28" customHeight="1">
      <c r="A131" s="190"/>
      <c r="B131" s="191"/>
      <c r="C131" s="192" t="s">
        <v>268</v>
      </c>
      <c r="D131" s="193" t="s">
        <v>58</v>
      </c>
      <c r="E131" s="193" t="s">
        <v>54</v>
      </c>
      <c r="F131" s="193" t="s">
        <v>55</v>
      </c>
      <c r="G131" s="193" t="s">
        <v>269</v>
      </c>
      <c r="H131" s="193" t="s">
        <v>270</v>
      </c>
      <c r="I131" s="193" t="s">
        <v>271</v>
      </c>
      <c r="J131" s="194" t="s">
        <v>252</v>
      </c>
      <c r="K131" s="195" t="s">
        <v>272</v>
      </c>
      <c r="L131" s="196"/>
      <c r="M131" s="90" t="s">
        <v>1</v>
      </c>
      <c r="N131" s="91" t="s">
        <v>37</v>
      </c>
      <c r="O131" s="91" t="s">
        <v>273</v>
      </c>
      <c r="P131" s="91" t="s">
        <v>274</v>
      </c>
      <c r="Q131" s="91" t="s">
        <v>275</v>
      </c>
      <c r="R131" s="91" t="s">
        <v>276</v>
      </c>
      <c r="S131" s="91" t="s">
        <v>277</v>
      </c>
      <c r="T131" s="92" t="s">
        <v>278</v>
      </c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</row>
    <row r="132" s="2" customFormat="1" ht="22.8" customHeight="1">
      <c r="A132" s="29"/>
      <c r="B132" s="30"/>
      <c r="C132" s="97" t="s">
        <v>279</v>
      </c>
      <c r="D132" s="31"/>
      <c r="E132" s="31"/>
      <c r="F132" s="31"/>
      <c r="G132" s="31"/>
      <c r="H132" s="31"/>
      <c r="I132" s="31"/>
      <c r="J132" s="197">
        <f>BK132</f>
        <v>4789510.7000000002</v>
      </c>
      <c r="K132" s="31"/>
      <c r="L132" s="35"/>
      <c r="M132" s="93"/>
      <c r="N132" s="198"/>
      <c r="O132" s="94"/>
      <c r="P132" s="199">
        <f>P133+P258</f>
        <v>4420.6553940000003</v>
      </c>
      <c r="Q132" s="94"/>
      <c r="R132" s="199">
        <f>R133+R258</f>
        <v>290.62451335999998</v>
      </c>
      <c r="S132" s="94"/>
      <c r="T132" s="200">
        <f>T133+T258</f>
        <v>306.91270900000001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72</v>
      </c>
      <c r="AU132" s="14" t="s">
        <v>254</v>
      </c>
      <c r="BK132" s="201">
        <f>BK133+BK258</f>
        <v>4789510.7000000002</v>
      </c>
    </row>
    <row r="133" s="12" customFormat="1" ht="25.92" customHeight="1">
      <c r="A133" s="12"/>
      <c r="B133" s="202"/>
      <c r="C133" s="203"/>
      <c r="D133" s="204" t="s">
        <v>72</v>
      </c>
      <c r="E133" s="205" t="s">
        <v>280</v>
      </c>
      <c r="F133" s="205" t="s">
        <v>281</v>
      </c>
      <c r="G133" s="203"/>
      <c r="H133" s="203"/>
      <c r="I133" s="203"/>
      <c r="J133" s="206">
        <f>BK133</f>
        <v>4750622.7000000002</v>
      </c>
      <c r="K133" s="203"/>
      <c r="L133" s="207"/>
      <c r="M133" s="208"/>
      <c r="N133" s="209"/>
      <c r="O133" s="209"/>
      <c r="P133" s="210">
        <f>P134+P184+P187+P193+P201+P212+P240+P247+P256</f>
        <v>4398.6272939999999</v>
      </c>
      <c r="Q133" s="209"/>
      <c r="R133" s="210">
        <f>R134+R184+R187+R193+R201+R212+R240+R247+R256</f>
        <v>290.52521736</v>
      </c>
      <c r="S133" s="209"/>
      <c r="T133" s="211">
        <f>T134+T184+T187+T193+T201+T212+T240+T247+T256</f>
        <v>306.91270900000001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2" t="s">
        <v>80</v>
      </c>
      <c r="AT133" s="213" t="s">
        <v>72</v>
      </c>
      <c r="AU133" s="213" t="s">
        <v>73</v>
      </c>
      <c r="AY133" s="212" t="s">
        <v>282</v>
      </c>
      <c r="BK133" s="214">
        <f>BK134+BK184+BK187+BK193+BK201+BK212+BK240+BK247+BK256</f>
        <v>4750622.7000000002</v>
      </c>
    </row>
    <row r="134" s="12" customFormat="1" ht="22.8" customHeight="1">
      <c r="A134" s="12"/>
      <c r="B134" s="202"/>
      <c r="C134" s="203"/>
      <c r="D134" s="204" t="s">
        <v>72</v>
      </c>
      <c r="E134" s="215" t="s">
        <v>80</v>
      </c>
      <c r="F134" s="215" t="s">
        <v>283</v>
      </c>
      <c r="G134" s="203"/>
      <c r="H134" s="203"/>
      <c r="I134" s="203"/>
      <c r="J134" s="216">
        <f>BK134</f>
        <v>2661993.77</v>
      </c>
      <c r="K134" s="203"/>
      <c r="L134" s="207"/>
      <c r="M134" s="208"/>
      <c r="N134" s="209"/>
      <c r="O134" s="209"/>
      <c r="P134" s="210">
        <f>SUM(P135:P183)</f>
        <v>2964.545944</v>
      </c>
      <c r="Q134" s="209"/>
      <c r="R134" s="210">
        <f>SUM(R135:R183)</f>
        <v>4.0827898499999993</v>
      </c>
      <c r="S134" s="209"/>
      <c r="T134" s="211">
        <f>SUM(T135:T183)</f>
        <v>297.92388900000003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2" t="s">
        <v>80</v>
      </c>
      <c r="AT134" s="213" t="s">
        <v>72</v>
      </c>
      <c r="AU134" s="213" t="s">
        <v>80</v>
      </c>
      <c r="AY134" s="212" t="s">
        <v>282</v>
      </c>
      <c r="BK134" s="214">
        <f>SUM(BK135:BK183)</f>
        <v>2661993.77</v>
      </c>
    </row>
    <row r="135" s="2" customFormat="1" ht="33" customHeight="1">
      <c r="A135" s="29"/>
      <c r="B135" s="30"/>
      <c r="C135" s="217" t="s">
        <v>80</v>
      </c>
      <c r="D135" s="217" t="s">
        <v>284</v>
      </c>
      <c r="E135" s="218" t="s">
        <v>1024</v>
      </c>
      <c r="F135" s="219" t="s">
        <v>1025</v>
      </c>
      <c r="G135" s="220" t="s">
        <v>287</v>
      </c>
      <c r="H135" s="221">
        <v>75.959999999999994</v>
      </c>
      <c r="I135" s="222">
        <v>215</v>
      </c>
      <c r="J135" s="222">
        <f>ROUND(I135*H135,2)</f>
        <v>16331.4</v>
      </c>
      <c r="K135" s="223"/>
      <c r="L135" s="35"/>
      <c r="M135" s="224" t="s">
        <v>1</v>
      </c>
      <c r="N135" s="225" t="s">
        <v>38</v>
      </c>
      <c r="O135" s="226">
        <v>0.58599999999999997</v>
      </c>
      <c r="P135" s="226">
        <f>O135*H135</f>
        <v>44.512559999999993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16331.4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16331.4</v>
      </c>
      <c r="BL135" s="14" t="s">
        <v>288</v>
      </c>
      <c r="BM135" s="228" t="s">
        <v>898</v>
      </c>
    </row>
    <row r="136" s="2" customFormat="1" ht="21.75" customHeight="1">
      <c r="A136" s="29"/>
      <c r="B136" s="30"/>
      <c r="C136" s="217" t="s">
        <v>82</v>
      </c>
      <c r="D136" s="217" t="s">
        <v>284</v>
      </c>
      <c r="E136" s="218" t="s">
        <v>285</v>
      </c>
      <c r="F136" s="219" t="s">
        <v>286</v>
      </c>
      <c r="G136" s="220" t="s">
        <v>287</v>
      </c>
      <c r="H136" s="221">
        <v>192.99199999999999</v>
      </c>
      <c r="I136" s="222">
        <v>34.600000000000001</v>
      </c>
      <c r="J136" s="222">
        <f>ROUND(I136*H136,2)</f>
        <v>6677.5200000000004</v>
      </c>
      <c r="K136" s="223"/>
      <c r="L136" s="35"/>
      <c r="M136" s="224" t="s">
        <v>1</v>
      </c>
      <c r="N136" s="225" t="s">
        <v>38</v>
      </c>
      <c r="O136" s="226">
        <v>0.070000000000000007</v>
      </c>
      <c r="P136" s="226">
        <f>O136*H136</f>
        <v>13.509440000000001</v>
      </c>
      <c r="Q136" s="226">
        <v>0</v>
      </c>
      <c r="R136" s="226">
        <f>Q136*H136</f>
        <v>0</v>
      </c>
      <c r="S136" s="226">
        <v>0.17000000000000001</v>
      </c>
      <c r="T136" s="227">
        <f>S136*H136</f>
        <v>32.808640000000004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6677.5200000000004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6677.5200000000004</v>
      </c>
      <c r="BL136" s="14" t="s">
        <v>288</v>
      </c>
      <c r="BM136" s="228" t="s">
        <v>289</v>
      </c>
    </row>
    <row r="137" s="2" customFormat="1" ht="21.75" customHeight="1">
      <c r="A137" s="29"/>
      <c r="B137" s="30"/>
      <c r="C137" s="217" t="s">
        <v>155</v>
      </c>
      <c r="D137" s="217" t="s">
        <v>284</v>
      </c>
      <c r="E137" s="218" t="s">
        <v>290</v>
      </c>
      <c r="F137" s="219" t="s">
        <v>291</v>
      </c>
      <c r="G137" s="220" t="s">
        <v>287</v>
      </c>
      <c r="H137" s="221">
        <v>101.184</v>
      </c>
      <c r="I137" s="222">
        <v>50.299999999999997</v>
      </c>
      <c r="J137" s="222">
        <f>ROUND(I137*H137,2)</f>
        <v>5089.5600000000004</v>
      </c>
      <c r="K137" s="223"/>
      <c r="L137" s="35"/>
      <c r="M137" s="224" t="s">
        <v>1</v>
      </c>
      <c r="N137" s="225" t="s">
        <v>38</v>
      </c>
      <c r="O137" s="226">
        <v>0.10199999999999999</v>
      </c>
      <c r="P137" s="226">
        <f>O137*H137</f>
        <v>10.320767999999999</v>
      </c>
      <c r="Q137" s="226">
        <v>0</v>
      </c>
      <c r="R137" s="226">
        <f>Q137*H137</f>
        <v>0</v>
      </c>
      <c r="S137" s="226">
        <v>0.28999999999999998</v>
      </c>
      <c r="T137" s="227">
        <f>S137*H137</f>
        <v>29.343359999999997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5089.5600000000004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5089.5600000000004</v>
      </c>
      <c r="BL137" s="14" t="s">
        <v>288</v>
      </c>
      <c r="BM137" s="228" t="s">
        <v>292</v>
      </c>
    </row>
    <row r="138" s="2" customFormat="1" ht="21.75" customHeight="1">
      <c r="A138" s="29"/>
      <c r="B138" s="30"/>
      <c r="C138" s="217" t="s">
        <v>288</v>
      </c>
      <c r="D138" s="217" t="s">
        <v>284</v>
      </c>
      <c r="E138" s="218" t="s">
        <v>293</v>
      </c>
      <c r="F138" s="219" t="s">
        <v>294</v>
      </c>
      <c r="G138" s="220" t="s">
        <v>287</v>
      </c>
      <c r="H138" s="221">
        <v>192.99199999999999</v>
      </c>
      <c r="I138" s="222">
        <v>74.799999999999997</v>
      </c>
      <c r="J138" s="222">
        <f>ROUND(I138*H138,2)</f>
        <v>14435.799999999999</v>
      </c>
      <c r="K138" s="223"/>
      <c r="L138" s="35"/>
      <c r="M138" s="224" t="s">
        <v>1</v>
      </c>
      <c r="N138" s="225" t="s">
        <v>38</v>
      </c>
      <c r="O138" s="226">
        <v>0.16600000000000001</v>
      </c>
      <c r="P138" s="226">
        <f>O138*H138</f>
        <v>32.036672000000003</v>
      </c>
      <c r="Q138" s="226">
        <v>0</v>
      </c>
      <c r="R138" s="226">
        <f>Q138*H138</f>
        <v>0</v>
      </c>
      <c r="S138" s="226">
        <v>0.44</v>
      </c>
      <c r="T138" s="227">
        <f>S138*H138</f>
        <v>84.916479999999993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14435.799999999999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14435.799999999999</v>
      </c>
      <c r="BL138" s="14" t="s">
        <v>288</v>
      </c>
      <c r="BM138" s="228" t="s">
        <v>295</v>
      </c>
    </row>
    <row r="139" s="2" customFormat="1" ht="21.75" customHeight="1">
      <c r="A139" s="29"/>
      <c r="B139" s="30"/>
      <c r="C139" s="217" t="s">
        <v>299</v>
      </c>
      <c r="D139" s="217" t="s">
        <v>284</v>
      </c>
      <c r="E139" s="218" t="s">
        <v>296</v>
      </c>
      <c r="F139" s="219" t="s">
        <v>297</v>
      </c>
      <c r="G139" s="220" t="s">
        <v>287</v>
      </c>
      <c r="H139" s="221">
        <v>34.130000000000003</v>
      </c>
      <c r="I139" s="222">
        <v>41.200000000000003</v>
      </c>
      <c r="J139" s="222">
        <f>ROUND(I139*H139,2)</f>
        <v>1406.1600000000001</v>
      </c>
      <c r="K139" s="223"/>
      <c r="L139" s="35"/>
      <c r="M139" s="224" t="s">
        <v>1</v>
      </c>
      <c r="N139" s="225" t="s">
        <v>38</v>
      </c>
      <c r="O139" s="226">
        <v>0.080000000000000002</v>
      </c>
      <c r="P139" s="226">
        <f>O139*H139</f>
        <v>2.7304000000000004</v>
      </c>
      <c r="Q139" s="226">
        <v>0</v>
      </c>
      <c r="R139" s="226">
        <f>Q139*H139</f>
        <v>0</v>
      </c>
      <c r="S139" s="226">
        <v>0.098000000000000004</v>
      </c>
      <c r="T139" s="227">
        <f>S139*H139</f>
        <v>3.3447400000000003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1406.1600000000001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1406.1600000000001</v>
      </c>
      <c r="BL139" s="14" t="s">
        <v>288</v>
      </c>
      <c r="BM139" s="228" t="s">
        <v>298</v>
      </c>
    </row>
    <row r="140" s="2" customFormat="1" ht="21.75" customHeight="1">
      <c r="A140" s="29"/>
      <c r="B140" s="30"/>
      <c r="C140" s="217" t="s">
        <v>303</v>
      </c>
      <c r="D140" s="217" t="s">
        <v>284</v>
      </c>
      <c r="E140" s="218" t="s">
        <v>300</v>
      </c>
      <c r="F140" s="219" t="s">
        <v>301</v>
      </c>
      <c r="G140" s="220" t="s">
        <v>287</v>
      </c>
      <c r="H140" s="221">
        <v>10.118</v>
      </c>
      <c r="I140" s="222">
        <v>58.700000000000003</v>
      </c>
      <c r="J140" s="222">
        <f>ROUND(I140*H140,2)</f>
        <v>593.92999999999995</v>
      </c>
      <c r="K140" s="223"/>
      <c r="L140" s="35"/>
      <c r="M140" s="224" t="s">
        <v>1</v>
      </c>
      <c r="N140" s="225" t="s">
        <v>38</v>
      </c>
      <c r="O140" s="226">
        <v>0.108</v>
      </c>
      <c r="P140" s="226">
        <f>O140*H140</f>
        <v>1.0927439999999999</v>
      </c>
      <c r="Q140" s="226">
        <v>0</v>
      </c>
      <c r="R140" s="226">
        <f>Q140*H140</f>
        <v>0</v>
      </c>
      <c r="S140" s="226">
        <v>0.22</v>
      </c>
      <c r="T140" s="227">
        <f>S140*H140</f>
        <v>2.2259600000000002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593.92999999999995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593.92999999999995</v>
      </c>
      <c r="BL140" s="14" t="s">
        <v>288</v>
      </c>
      <c r="BM140" s="228" t="s">
        <v>302</v>
      </c>
    </row>
    <row r="141" s="2" customFormat="1" ht="21.75" customHeight="1">
      <c r="A141" s="29"/>
      <c r="B141" s="30"/>
      <c r="C141" s="217" t="s">
        <v>307</v>
      </c>
      <c r="D141" s="217" t="s">
        <v>284</v>
      </c>
      <c r="E141" s="218" t="s">
        <v>304</v>
      </c>
      <c r="F141" s="219" t="s">
        <v>305</v>
      </c>
      <c r="G141" s="220" t="s">
        <v>287</v>
      </c>
      <c r="H141" s="221">
        <v>19.298999999999999</v>
      </c>
      <c r="I141" s="222">
        <v>97.799999999999997</v>
      </c>
      <c r="J141" s="222">
        <f>ROUND(I141*H141,2)</f>
        <v>1887.4400000000001</v>
      </c>
      <c r="K141" s="223"/>
      <c r="L141" s="35"/>
      <c r="M141" s="224" t="s">
        <v>1</v>
      </c>
      <c r="N141" s="225" t="s">
        <v>38</v>
      </c>
      <c r="O141" s="226">
        <v>0.182</v>
      </c>
      <c r="P141" s="226">
        <f>O141*H141</f>
        <v>3.5124179999999998</v>
      </c>
      <c r="Q141" s="226">
        <v>0</v>
      </c>
      <c r="R141" s="226">
        <f>Q141*H141</f>
        <v>0</v>
      </c>
      <c r="S141" s="226">
        <v>0.316</v>
      </c>
      <c r="T141" s="227">
        <f>S141*H141</f>
        <v>6.098484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1887.4400000000001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1887.4400000000001</v>
      </c>
      <c r="BL141" s="14" t="s">
        <v>288</v>
      </c>
      <c r="BM141" s="228" t="s">
        <v>306</v>
      </c>
    </row>
    <row r="142" s="2" customFormat="1" ht="21.75" customHeight="1">
      <c r="A142" s="29"/>
      <c r="B142" s="30"/>
      <c r="C142" s="217" t="s">
        <v>311</v>
      </c>
      <c r="D142" s="217" t="s">
        <v>284</v>
      </c>
      <c r="E142" s="218" t="s">
        <v>308</v>
      </c>
      <c r="F142" s="219" t="s">
        <v>309</v>
      </c>
      <c r="G142" s="220" t="s">
        <v>287</v>
      </c>
      <c r="H142" s="221">
        <v>91.066000000000002</v>
      </c>
      <c r="I142" s="222">
        <v>83</v>
      </c>
      <c r="J142" s="222">
        <f>ROUND(I142*H142,2)</f>
        <v>7558.4799999999996</v>
      </c>
      <c r="K142" s="223"/>
      <c r="L142" s="35"/>
      <c r="M142" s="224" t="s">
        <v>1</v>
      </c>
      <c r="N142" s="225" t="s">
        <v>38</v>
      </c>
      <c r="O142" s="226">
        <v>0.014999999999999999</v>
      </c>
      <c r="P142" s="226">
        <f>O142*H142</f>
        <v>1.36599</v>
      </c>
      <c r="Q142" s="226">
        <v>0.00012999999999999999</v>
      </c>
      <c r="R142" s="226">
        <f>Q142*H142</f>
        <v>0.01183858</v>
      </c>
      <c r="S142" s="226">
        <v>0.23000000000000001</v>
      </c>
      <c r="T142" s="227">
        <f>S142*H142</f>
        <v>20.945180000000001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7558.4799999999996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7558.4799999999996</v>
      </c>
      <c r="BL142" s="14" t="s">
        <v>288</v>
      </c>
      <c r="BM142" s="228" t="s">
        <v>310</v>
      </c>
    </row>
    <row r="143" s="2" customFormat="1" ht="21.75" customHeight="1">
      <c r="A143" s="29"/>
      <c r="B143" s="30"/>
      <c r="C143" s="217" t="s">
        <v>315</v>
      </c>
      <c r="D143" s="217" t="s">
        <v>284</v>
      </c>
      <c r="E143" s="218" t="s">
        <v>312</v>
      </c>
      <c r="F143" s="219" t="s">
        <v>313</v>
      </c>
      <c r="G143" s="220" t="s">
        <v>287</v>
      </c>
      <c r="H143" s="221">
        <v>173.69300000000001</v>
      </c>
      <c r="I143" s="222">
        <v>128</v>
      </c>
      <c r="J143" s="222">
        <f>ROUND(I143*H143,2)</f>
        <v>22232.700000000001</v>
      </c>
      <c r="K143" s="223"/>
      <c r="L143" s="35"/>
      <c r="M143" s="224" t="s">
        <v>1</v>
      </c>
      <c r="N143" s="225" t="s">
        <v>38</v>
      </c>
      <c r="O143" s="226">
        <v>0.021000000000000001</v>
      </c>
      <c r="P143" s="226">
        <f>O143*H143</f>
        <v>3.6475530000000003</v>
      </c>
      <c r="Q143" s="226">
        <v>0.00024000000000000001</v>
      </c>
      <c r="R143" s="226">
        <f>Q143*H143</f>
        <v>0.041686320000000006</v>
      </c>
      <c r="S143" s="226">
        <v>0.46000000000000002</v>
      </c>
      <c r="T143" s="227">
        <f>S143*H143</f>
        <v>79.898780000000002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22232.700000000001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22232.700000000001</v>
      </c>
      <c r="BL143" s="14" t="s">
        <v>288</v>
      </c>
      <c r="BM143" s="228" t="s">
        <v>314</v>
      </c>
    </row>
    <row r="144" s="2" customFormat="1" ht="21.75" customHeight="1">
      <c r="A144" s="29"/>
      <c r="B144" s="30"/>
      <c r="C144" s="217" t="s">
        <v>319</v>
      </c>
      <c r="D144" s="217" t="s">
        <v>284</v>
      </c>
      <c r="E144" s="218" t="s">
        <v>316</v>
      </c>
      <c r="F144" s="219" t="s">
        <v>317</v>
      </c>
      <c r="G144" s="220" t="s">
        <v>287</v>
      </c>
      <c r="H144" s="221">
        <v>333.411</v>
      </c>
      <c r="I144" s="222">
        <v>70</v>
      </c>
      <c r="J144" s="222">
        <f>ROUND(I144*H144,2)</f>
        <v>23338.77</v>
      </c>
      <c r="K144" s="223"/>
      <c r="L144" s="35"/>
      <c r="M144" s="224" t="s">
        <v>1</v>
      </c>
      <c r="N144" s="225" t="s">
        <v>38</v>
      </c>
      <c r="O144" s="226">
        <v>0.012999999999999999</v>
      </c>
      <c r="P144" s="226">
        <f>O144*H144</f>
        <v>4.3343429999999996</v>
      </c>
      <c r="Q144" s="226">
        <v>9.0000000000000006E-05</v>
      </c>
      <c r="R144" s="226">
        <f>Q144*H144</f>
        <v>0.030006990000000001</v>
      </c>
      <c r="S144" s="226">
        <v>0.11500000000000001</v>
      </c>
      <c r="T144" s="227">
        <f>S144*H144</f>
        <v>38.342265000000005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23338.77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23338.77</v>
      </c>
      <c r="BL144" s="14" t="s">
        <v>288</v>
      </c>
      <c r="BM144" s="228" t="s">
        <v>318</v>
      </c>
    </row>
    <row r="145" s="2" customFormat="1" ht="16.5" customHeight="1">
      <c r="A145" s="29"/>
      <c r="B145" s="30"/>
      <c r="C145" s="217" t="s">
        <v>324</v>
      </c>
      <c r="D145" s="217" t="s">
        <v>284</v>
      </c>
      <c r="E145" s="218" t="s">
        <v>320</v>
      </c>
      <c r="F145" s="219" t="s">
        <v>321</v>
      </c>
      <c r="G145" s="220" t="s">
        <v>322</v>
      </c>
      <c r="H145" s="221">
        <v>15</v>
      </c>
      <c r="I145" s="222">
        <v>273</v>
      </c>
      <c r="J145" s="222">
        <f>ROUND(I145*H145,2)</f>
        <v>4095</v>
      </c>
      <c r="K145" s="223"/>
      <c r="L145" s="35"/>
      <c r="M145" s="224" t="s">
        <v>1</v>
      </c>
      <c r="N145" s="225" t="s">
        <v>38</v>
      </c>
      <c r="O145" s="226">
        <v>0.30299999999999999</v>
      </c>
      <c r="P145" s="226">
        <f>O145*H145</f>
        <v>4.5449999999999999</v>
      </c>
      <c r="Q145" s="226">
        <v>0.0071900000000000002</v>
      </c>
      <c r="R145" s="226">
        <f>Q145*H145</f>
        <v>0.10785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4095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4095</v>
      </c>
      <c r="BL145" s="14" t="s">
        <v>288</v>
      </c>
      <c r="BM145" s="228" t="s">
        <v>323</v>
      </c>
    </row>
    <row r="146" s="2" customFormat="1" ht="16.5" customHeight="1">
      <c r="A146" s="29"/>
      <c r="B146" s="30"/>
      <c r="C146" s="217" t="s">
        <v>329</v>
      </c>
      <c r="D146" s="217" t="s">
        <v>284</v>
      </c>
      <c r="E146" s="218" t="s">
        <v>902</v>
      </c>
      <c r="F146" s="219" t="s">
        <v>903</v>
      </c>
      <c r="G146" s="220" t="s">
        <v>322</v>
      </c>
      <c r="H146" s="221">
        <v>24</v>
      </c>
      <c r="I146" s="222">
        <v>911</v>
      </c>
      <c r="J146" s="222">
        <f>ROUND(I146*H146,2)</f>
        <v>21864</v>
      </c>
      <c r="K146" s="223"/>
      <c r="L146" s="35"/>
      <c r="M146" s="224" t="s">
        <v>1</v>
      </c>
      <c r="N146" s="225" t="s">
        <v>38</v>
      </c>
      <c r="O146" s="226">
        <v>0.57299999999999995</v>
      </c>
      <c r="P146" s="226">
        <f>O146*H146</f>
        <v>13.751999999999999</v>
      </c>
      <c r="Q146" s="226">
        <v>0.021930000000000002</v>
      </c>
      <c r="R146" s="226">
        <f>Q146*H146</f>
        <v>0.52632000000000001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21864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21864</v>
      </c>
      <c r="BL146" s="14" t="s">
        <v>288</v>
      </c>
      <c r="BM146" s="228" t="s">
        <v>904</v>
      </c>
    </row>
    <row r="147" s="2" customFormat="1" ht="21.75" customHeight="1">
      <c r="A147" s="29"/>
      <c r="B147" s="30"/>
      <c r="C147" s="217" t="s">
        <v>334</v>
      </c>
      <c r="D147" s="217" t="s">
        <v>284</v>
      </c>
      <c r="E147" s="218" t="s">
        <v>325</v>
      </c>
      <c r="F147" s="219" t="s">
        <v>326</v>
      </c>
      <c r="G147" s="220" t="s">
        <v>327</v>
      </c>
      <c r="H147" s="221">
        <v>408</v>
      </c>
      <c r="I147" s="222">
        <v>74.900000000000006</v>
      </c>
      <c r="J147" s="222">
        <f>ROUND(I147*H147,2)</f>
        <v>30559.200000000001</v>
      </c>
      <c r="K147" s="223"/>
      <c r="L147" s="35"/>
      <c r="M147" s="224" t="s">
        <v>1</v>
      </c>
      <c r="N147" s="225" t="s">
        <v>38</v>
      </c>
      <c r="O147" s="226">
        <v>0.184</v>
      </c>
      <c r="P147" s="226">
        <f>O147*H147</f>
        <v>75.072000000000003</v>
      </c>
      <c r="Q147" s="226">
        <v>3.0000000000000001E-05</v>
      </c>
      <c r="R147" s="226">
        <f>Q147*H147</f>
        <v>0.012240000000000001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30559.200000000001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30559.200000000001</v>
      </c>
      <c r="BL147" s="14" t="s">
        <v>288</v>
      </c>
      <c r="BM147" s="228" t="s">
        <v>328</v>
      </c>
    </row>
    <row r="148" s="2" customFormat="1" ht="21.75" customHeight="1">
      <c r="A148" s="29"/>
      <c r="B148" s="30"/>
      <c r="C148" s="217" t="s">
        <v>338</v>
      </c>
      <c r="D148" s="217" t="s">
        <v>284</v>
      </c>
      <c r="E148" s="218" t="s">
        <v>330</v>
      </c>
      <c r="F148" s="219" t="s">
        <v>331</v>
      </c>
      <c r="G148" s="220" t="s">
        <v>332</v>
      </c>
      <c r="H148" s="221">
        <v>34</v>
      </c>
      <c r="I148" s="222">
        <v>43.899999999999999</v>
      </c>
      <c r="J148" s="222">
        <f>ROUND(I148*H148,2)</f>
        <v>1492.5999999999999</v>
      </c>
      <c r="K148" s="223"/>
      <c r="L148" s="35"/>
      <c r="M148" s="224" t="s">
        <v>1</v>
      </c>
      <c r="N148" s="225" t="s">
        <v>38</v>
      </c>
      <c r="O148" s="226">
        <v>0</v>
      </c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1492.5999999999999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1492.5999999999999</v>
      </c>
      <c r="BL148" s="14" t="s">
        <v>288</v>
      </c>
      <c r="BM148" s="228" t="s">
        <v>333</v>
      </c>
    </row>
    <row r="149" s="2" customFormat="1" ht="16.5" customHeight="1">
      <c r="A149" s="29"/>
      <c r="B149" s="30"/>
      <c r="C149" s="217" t="s">
        <v>8</v>
      </c>
      <c r="D149" s="217" t="s">
        <v>284</v>
      </c>
      <c r="E149" s="218" t="s">
        <v>905</v>
      </c>
      <c r="F149" s="219" t="s">
        <v>906</v>
      </c>
      <c r="G149" s="220" t="s">
        <v>322</v>
      </c>
      <c r="H149" s="221">
        <v>24</v>
      </c>
      <c r="I149" s="222">
        <v>120.5</v>
      </c>
      <c r="J149" s="222">
        <f>ROUND(I149*H149,2)</f>
        <v>2892</v>
      </c>
      <c r="K149" s="223"/>
      <c r="L149" s="35"/>
      <c r="M149" s="224" t="s">
        <v>1</v>
      </c>
      <c r="N149" s="225" t="s">
        <v>38</v>
      </c>
      <c r="O149" s="226">
        <v>0.25700000000000001</v>
      </c>
      <c r="P149" s="226">
        <f>O149*H149</f>
        <v>6.1680000000000001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2892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2892</v>
      </c>
      <c r="BL149" s="14" t="s">
        <v>288</v>
      </c>
      <c r="BM149" s="228" t="s">
        <v>907</v>
      </c>
    </row>
    <row r="150" s="2" customFormat="1" ht="21.75" customHeight="1">
      <c r="A150" s="29"/>
      <c r="B150" s="30"/>
      <c r="C150" s="217" t="s">
        <v>345</v>
      </c>
      <c r="D150" s="217" t="s">
        <v>284</v>
      </c>
      <c r="E150" s="218" t="s">
        <v>339</v>
      </c>
      <c r="F150" s="219" t="s">
        <v>340</v>
      </c>
      <c r="G150" s="220" t="s">
        <v>322</v>
      </c>
      <c r="H150" s="221">
        <v>1.2</v>
      </c>
      <c r="I150" s="222">
        <v>238</v>
      </c>
      <c r="J150" s="222">
        <f>ROUND(I150*H150,2)</f>
        <v>285.60000000000002</v>
      </c>
      <c r="K150" s="223"/>
      <c r="L150" s="35"/>
      <c r="M150" s="224" t="s">
        <v>1</v>
      </c>
      <c r="N150" s="225" t="s">
        <v>38</v>
      </c>
      <c r="O150" s="226">
        <v>0.54700000000000004</v>
      </c>
      <c r="P150" s="226">
        <f>O150*H150</f>
        <v>0.65639999999999998</v>
      </c>
      <c r="Q150" s="226">
        <v>0.036900000000000002</v>
      </c>
      <c r="R150" s="226">
        <f>Q150*H150</f>
        <v>0.04428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285.60000000000002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285.60000000000002</v>
      </c>
      <c r="BL150" s="14" t="s">
        <v>288</v>
      </c>
      <c r="BM150" s="228" t="s">
        <v>341</v>
      </c>
    </row>
    <row r="151" s="2" customFormat="1" ht="21.75" customHeight="1">
      <c r="A151" s="29"/>
      <c r="B151" s="30"/>
      <c r="C151" s="217" t="s">
        <v>349</v>
      </c>
      <c r="D151" s="217" t="s">
        <v>284</v>
      </c>
      <c r="E151" s="218" t="s">
        <v>342</v>
      </c>
      <c r="F151" s="219" t="s">
        <v>343</v>
      </c>
      <c r="G151" s="220" t="s">
        <v>322</v>
      </c>
      <c r="H151" s="221">
        <v>389.02999999999997</v>
      </c>
      <c r="I151" s="222">
        <v>63.100000000000001</v>
      </c>
      <c r="J151" s="222">
        <f>ROUND(I151*H151,2)</f>
        <v>24547.790000000001</v>
      </c>
      <c r="K151" s="223"/>
      <c r="L151" s="35"/>
      <c r="M151" s="224" t="s">
        <v>1</v>
      </c>
      <c r="N151" s="225" t="s">
        <v>38</v>
      </c>
      <c r="O151" s="226">
        <v>0.113</v>
      </c>
      <c r="P151" s="226">
        <f>O151*H151</f>
        <v>43.960389999999997</v>
      </c>
      <c r="Q151" s="226">
        <v>0.00013999999999999999</v>
      </c>
      <c r="R151" s="226">
        <f>Q151*H151</f>
        <v>0.05446419999999999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24547.790000000001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24547.790000000001</v>
      </c>
      <c r="BL151" s="14" t="s">
        <v>288</v>
      </c>
      <c r="BM151" s="228" t="s">
        <v>1026</v>
      </c>
    </row>
    <row r="152" s="2" customFormat="1" ht="21.75" customHeight="1">
      <c r="A152" s="29"/>
      <c r="B152" s="30"/>
      <c r="C152" s="217" t="s">
        <v>353</v>
      </c>
      <c r="D152" s="217" t="s">
        <v>284</v>
      </c>
      <c r="E152" s="218" t="s">
        <v>346</v>
      </c>
      <c r="F152" s="219" t="s">
        <v>347</v>
      </c>
      <c r="G152" s="220" t="s">
        <v>322</v>
      </c>
      <c r="H152" s="221">
        <v>389.02999999999997</v>
      </c>
      <c r="I152" s="222">
        <v>36.799999999999997</v>
      </c>
      <c r="J152" s="222">
        <f>ROUND(I152*H152,2)</f>
        <v>14316.299999999999</v>
      </c>
      <c r="K152" s="223"/>
      <c r="L152" s="35"/>
      <c r="M152" s="224" t="s">
        <v>1</v>
      </c>
      <c r="N152" s="225" t="s">
        <v>38</v>
      </c>
      <c r="O152" s="226">
        <v>0.072999999999999995</v>
      </c>
      <c r="P152" s="226">
        <f>O152*H152</f>
        <v>28.399189999999997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14316.299999999999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14316.299999999999</v>
      </c>
      <c r="BL152" s="14" t="s">
        <v>288</v>
      </c>
      <c r="BM152" s="228" t="s">
        <v>1027</v>
      </c>
    </row>
    <row r="153" s="2" customFormat="1" ht="21.75" customHeight="1">
      <c r="A153" s="29"/>
      <c r="B153" s="30"/>
      <c r="C153" s="217" t="s">
        <v>358</v>
      </c>
      <c r="D153" s="217" t="s">
        <v>284</v>
      </c>
      <c r="E153" s="218" t="s">
        <v>350</v>
      </c>
      <c r="F153" s="219" t="s">
        <v>351</v>
      </c>
      <c r="G153" s="220" t="s">
        <v>287</v>
      </c>
      <c r="H153" s="221">
        <v>197.88</v>
      </c>
      <c r="I153" s="222">
        <v>50.399999999999999</v>
      </c>
      <c r="J153" s="222">
        <f>ROUND(I153*H153,2)</f>
        <v>9973.1499999999996</v>
      </c>
      <c r="K153" s="223"/>
      <c r="L153" s="35"/>
      <c r="M153" s="224" t="s">
        <v>1</v>
      </c>
      <c r="N153" s="225" t="s">
        <v>38</v>
      </c>
      <c r="O153" s="226">
        <v>0.075999999999999998</v>
      </c>
      <c r="P153" s="226">
        <f>O153*H153</f>
        <v>15.038879999999999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9973.1499999999996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9973.1499999999996</v>
      </c>
      <c r="BL153" s="14" t="s">
        <v>288</v>
      </c>
      <c r="BM153" s="228" t="s">
        <v>352</v>
      </c>
    </row>
    <row r="154" s="2" customFormat="1" ht="33" customHeight="1">
      <c r="A154" s="29"/>
      <c r="B154" s="30"/>
      <c r="C154" s="217" t="s">
        <v>362</v>
      </c>
      <c r="D154" s="217" t="s">
        <v>284</v>
      </c>
      <c r="E154" s="218" t="s">
        <v>354</v>
      </c>
      <c r="F154" s="219" t="s">
        <v>355</v>
      </c>
      <c r="G154" s="220" t="s">
        <v>356</v>
      </c>
      <c r="H154" s="221">
        <v>524.03099999999995</v>
      </c>
      <c r="I154" s="222">
        <v>387</v>
      </c>
      <c r="J154" s="222">
        <f>ROUND(I154*H154,2)</f>
        <v>202800</v>
      </c>
      <c r="K154" s="223"/>
      <c r="L154" s="35"/>
      <c r="M154" s="224" t="s">
        <v>1</v>
      </c>
      <c r="N154" s="225" t="s">
        <v>38</v>
      </c>
      <c r="O154" s="226">
        <v>0.53800000000000003</v>
      </c>
      <c r="P154" s="226">
        <f>O154*H154</f>
        <v>281.92867799999999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202800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202800</v>
      </c>
      <c r="BL154" s="14" t="s">
        <v>288</v>
      </c>
      <c r="BM154" s="228" t="s">
        <v>357</v>
      </c>
    </row>
    <row r="155" s="2" customFormat="1" ht="33" customHeight="1">
      <c r="A155" s="29"/>
      <c r="B155" s="30"/>
      <c r="C155" s="217" t="s">
        <v>7</v>
      </c>
      <c r="D155" s="217" t="s">
        <v>284</v>
      </c>
      <c r="E155" s="218" t="s">
        <v>359</v>
      </c>
      <c r="F155" s="219" t="s">
        <v>360</v>
      </c>
      <c r="G155" s="220" t="s">
        <v>356</v>
      </c>
      <c r="H155" s="221">
        <v>524.03099999999995</v>
      </c>
      <c r="I155" s="222">
        <v>516</v>
      </c>
      <c r="J155" s="222">
        <f>ROUND(I155*H155,2)</f>
        <v>270400</v>
      </c>
      <c r="K155" s="223"/>
      <c r="L155" s="35"/>
      <c r="M155" s="224" t="s">
        <v>1</v>
      </c>
      <c r="N155" s="225" t="s">
        <v>38</v>
      </c>
      <c r="O155" s="226">
        <v>0.71599999999999997</v>
      </c>
      <c r="P155" s="226">
        <f>O155*H155</f>
        <v>375.20619599999992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270400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270400</v>
      </c>
      <c r="BL155" s="14" t="s">
        <v>288</v>
      </c>
      <c r="BM155" s="228" t="s">
        <v>361</v>
      </c>
    </row>
    <row r="156" s="2" customFormat="1" ht="16.5" customHeight="1">
      <c r="A156" s="29"/>
      <c r="B156" s="30"/>
      <c r="C156" s="217" t="s">
        <v>369</v>
      </c>
      <c r="D156" s="217" t="s">
        <v>284</v>
      </c>
      <c r="E156" s="218" t="s">
        <v>370</v>
      </c>
      <c r="F156" s="219" t="s">
        <v>371</v>
      </c>
      <c r="G156" s="220" t="s">
        <v>356</v>
      </c>
      <c r="H156" s="221">
        <v>157.209</v>
      </c>
      <c r="I156" s="222">
        <v>509</v>
      </c>
      <c r="J156" s="222">
        <f>ROUND(I156*H156,2)</f>
        <v>80019.380000000005</v>
      </c>
      <c r="K156" s="223"/>
      <c r="L156" s="35"/>
      <c r="M156" s="224" t="s">
        <v>1</v>
      </c>
      <c r="N156" s="225" t="s">
        <v>38</v>
      </c>
      <c r="O156" s="226">
        <v>1.7629999999999999</v>
      </c>
      <c r="P156" s="226">
        <f>O156*H156</f>
        <v>277.15946700000001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80019.380000000005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80019.380000000005</v>
      </c>
      <c r="BL156" s="14" t="s">
        <v>288</v>
      </c>
      <c r="BM156" s="228" t="s">
        <v>372</v>
      </c>
    </row>
    <row r="157" s="2" customFormat="1" ht="16.5" customHeight="1">
      <c r="A157" s="29"/>
      <c r="B157" s="30"/>
      <c r="C157" s="217" t="s">
        <v>373</v>
      </c>
      <c r="D157" s="217" t="s">
        <v>284</v>
      </c>
      <c r="E157" s="218" t="s">
        <v>910</v>
      </c>
      <c r="F157" s="219" t="s">
        <v>911</v>
      </c>
      <c r="G157" s="220" t="s">
        <v>356</v>
      </c>
      <c r="H157" s="221">
        <v>20</v>
      </c>
      <c r="I157" s="222">
        <v>755</v>
      </c>
      <c r="J157" s="222">
        <f>ROUND(I157*H157,2)</f>
        <v>15100</v>
      </c>
      <c r="K157" s="223"/>
      <c r="L157" s="35"/>
      <c r="M157" s="224" t="s">
        <v>1</v>
      </c>
      <c r="N157" s="225" t="s">
        <v>38</v>
      </c>
      <c r="O157" s="226">
        <v>2.2109999999999999</v>
      </c>
      <c r="P157" s="226">
        <f>O157*H157</f>
        <v>44.219999999999999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15100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15100</v>
      </c>
      <c r="BL157" s="14" t="s">
        <v>288</v>
      </c>
      <c r="BM157" s="228" t="s">
        <v>912</v>
      </c>
    </row>
    <row r="158" s="2" customFormat="1" ht="16.5" customHeight="1">
      <c r="A158" s="29"/>
      <c r="B158" s="30"/>
      <c r="C158" s="217" t="s">
        <v>377</v>
      </c>
      <c r="D158" s="217" t="s">
        <v>284</v>
      </c>
      <c r="E158" s="218" t="s">
        <v>913</v>
      </c>
      <c r="F158" s="219" t="s">
        <v>914</v>
      </c>
      <c r="G158" s="220" t="s">
        <v>356</v>
      </c>
      <c r="H158" s="221">
        <v>20</v>
      </c>
      <c r="I158" s="222">
        <v>455</v>
      </c>
      <c r="J158" s="222">
        <f>ROUND(I158*H158,2)</f>
        <v>9100</v>
      </c>
      <c r="K158" s="223"/>
      <c r="L158" s="35"/>
      <c r="M158" s="224" t="s">
        <v>1</v>
      </c>
      <c r="N158" s="225" t="s">
        <v>38</v>
      </c>
      <c r="O158" s="226">
        <v>1.4790000000000001</v>
      </c>
      <c r="P158" s="226">
        <f>O158*H158</f>
        <v>29.580000000000002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9100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9100</v>
      </c>
      <c r="BL158" s="14" t="s">
        <v>288</v>
      </c>
      <c r="BM158" s="228" t="s">
        <v>1028</v>
      </c>
    </row>
    <row r="159" s="2" customFormat="1" ht="44.25" customHeight="1">
      <c r="A159" s="29"/>
      <c r="B159" s="30"/>
      <c r="C159" s="217" t="s">
        <v>382</v>
      </c>
      <c r="D159" s="217" t="s">
        <v>284</v>
      </c>
      <c r="E159" s="218" t="s">
        <v>374</v>
      </c>
      <c r="F159" s="219" t="s">
        <v>375</v>
      </c>
      <c r="G159" s="220" t="s">
        <v>322</v>
      </c>
      <c r="H159" s="221">
        <v>5.5</v>
      </c>
      <c r="I159" s="222">
        <v>19400</v>
      </c>
      <c r="J159" s="222">
        <f>ROUND(I159*H159,2)</f>
        <v>106700</v>
      </c>
      <c r="K159" s="223"/>
      <c r="L159" s="35"/>
      <c r="M159" s="224" t="s">
        <v>1</v>
      </c>
      <c r="N159" s="225" t="s">
        <v>38</v>
      </c>
      <c r="O159" s="226">
        <v>10.911</v>
      </c>
      <c r="P159" s="226">
        <f>O159*H159</f>
        <v>60.0105</v>
      </c>
      <c r="Q159" s="226">
        <v>0.001</v>
      </c>
      <c r="R159" s="226">
        <f>Q159*H159</f>
        <v>0.0054999999999999997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106700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106700</v>
      </c>
      <c r="BL159" s="14" t="s">
        <v>288</v>
      </c>
      <c r="BM159" s="228" t="s">
        <v>376</v>
      </c>
    </row>
    <row r="160" s="2" customFormat="1" ht="21.75" customHeight="1">
      <c r="A160" s="29"/>
      <c r="B160" s="30"/>
      <c r="C160" s="230" t="s">
        <v>386</v>
      </c>
      <c r="D160" s="230" t="s">
        <v>378</v>
      </c>
      <c r="E160" s="231" t="s">
        <v>379</v>
      </c>
      <c r="F160" s="232" t="s">
        <v>380</v>
      </c>
      <c r="G160" s="233" t="s">
        <v>322</v>
      </c>
      <c r="H160" s="234">
        <v>5.7750000000000004</v>
      </c>
      <c r="I160" s="235">
        <v>5180</v>
      </c>
      <c r="J160" s="235">
        <f>ROUND(I160*H160,2)</f>
        <v>29914.5</v>
      </c>
      <c r="K160" s="236"/>
      <c r="L160" s="237"/>
      <c r="M160" s="238" t="s">
        <v>1</v>
      </c>
      <c r="N160" s="239" t="s">
        <v>38</v>
      </c>
      <c r="O160" s="226">
        <v>0</v>
      </c>
      <c r="P160" s="226">
        <f>O160*H160</f>
        <v>0</v>
      </c>
      <c r="Q160" s="226">
        <v>0.1026</v>
      </c>
      <c r="R160" s="226">
        <f>Q160*H160</f>
        <v>0.59251500000000001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311</v>
      </c>
      <c r="AT160" s="228" t="s">
        <v>378</v>
      </c>
      <c r="AU160" s="228" t="s">
        <v>82</v>
      </c>
      <c r="AY160" s="14" t="s">
        <v>282</v>
      </c>
      <c r="BE160" s="229">
        <f>IF(N160="základní",J160,0)</f>
        <v>29914.5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29914.5</v>
      </c>
      <c r="BL160" s="14" t="s">
        <v>288</v>
      </c>
      <c r="BM160" s="228" t="s">
        <v>381</v>
      </c>
    </row>
    <row r="161" s="2" customFormat="1" ht="21.75" customHeight="1">
      <c r="A161" s="29"/>
      <c r="B161" s="30"/>
      <c r="C161" s="217" t="s">
        <v>390</v>
      </c>
      <c r="D161" s="217" t="s">
        <v>284</v>
      </c>
      <c r="E161" s="218" t="s">
        <v>383</v>
      </c>
      <c r="F161" s="219" t="s">
        <v>384</v>
      </c>
      <c r="G161" s="220" t="s">
        <v>287</v>
      </c>
      <c r="H161" s="221">
        <v>1318.9760000000001</v>
      </c>
      <c r="I161" s="222">
        <v>251</v>
      </c>
      <c r="J161" s="222">
        <f>ROUND(I161*H161,2)</f>
        <v>331062.97999999998</v>
      </c>
      <c r="K161" s="223"/>
      <c r="L161" s="35"/>
      <c r="M161" s="224" t="s">
        <v>1</v>
      </c>
      <c r="N161" s="225" t="s">
        <v>38</v>
      </c>
      <c r="O161" s="226">
        <v>0.45800000000000002</v>
      </c>
      <c r="P161" s="226">
        <f>O161*H161</f>
        <v>604.0910080000001</v>
      </c>
      <c r="Q161" s="226">
        <v>0.0020100000000000001</v>
      </c>
      <c r="R161" s="226">
        <f>Q161*H161</f>
        <v>2.6511417600000002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331062.97999999998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331062.97999999998</v>
      </c>
      <c r="BL161" s="14" t="s">
        <v>288</v>
      </c>
      <c r="BM161" s="228" t="s">
        <v>385</v>
      </c>
    </row>
    <row r="162" s="2" customFormat="1" ht="21.75" customHeight="1">
      <c r="A162" s="29"/>
      <c r="B162" s="30"/>
      <c r="C162" s="217" t="s">
        <v>394</v>
      </c>
      <c r="D162" s="217" t="s">
        <v>284</v>
      </c>
      <c r="E162" s="218" t="s">
        <v>387</v>
      </c>
      <c r="F162" s="219" t="s">
        <v>388</v>
      </c>
      <c r="G162" s="220" t="s">
        <v>287</v>
      </c>
      <c r="H162" s="221">
        <v>1318.9760000000001</v>
      </c>
      <c r="I162" s="222">
        <v>76.200000000000003</v>
      </c>
      <c r="J162" s="222">
        <f>ROUND(I162*H162,2)</f>
        <v>100505.97</v>
      </c>
      <c r="K162" s="223"/>
      <c r="L162" s="35"/>
      <c r="M162" s="224" t="s">
        <v>1</v>
      </c>
      <c r="N162" s="225" t="s">
        <v>38</v>
      </c>
      <c r="O162" s="226">
        <v>0.218</v>
      </c>
      <c r="P162" s="226">
        <f>O162*H162</f>
        <v>287.53676800000005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100505.97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100505.97</v>
      </c>
      <c r="BL162" s="14" t="s">
        <v>288</v>
      </c>
      <c r="BM162" s="228" t="s">
        <v>389</v>
      </c>
    </row>
    <row r="163" s="2" customFormat="1" ht="21.75" customHeight="1">
      <c r="A163" s="29"/>
      <c r="B163" s="30"/>
      <c r="C163" s="217" t="s">
        <v>398</v>
      </c>
      <c r="D163" s="217" t="s">
        <v>284</v>
      </c>
      <c r="E163" s="218" t="s">
        <v>917</v>
      </c>
      <c r="F163" s="219" t="s">
        <v>918</v>
      </c>
      <c r="G163" s="220" t="s">
        <v>287</v>
      </c>
      <c r="H163" s="221">
        <v>75.959999999999994</v>
      </c>
      <c r="I163" s="222">
        <v>61</v>
      </c>
      <c r="J163" s="222">
        <f>ROUND(I163*H163,2)</f>
        <v>4633.5600000000004</v>
      </c>
      <c r="K163" s="223"/>
      <c r="L163" s="35"/>
      <c r="M163" s="224" t="s">
        <v>1</v>
      </c>
      <c r="N163" s="225" t="s">
        <v>38</v>
      </c>
      <c r="O163" s="226">
        <v>0.050999999999999997</v>
      </c>
      <c r="P163" s="226">
        <f>O163*H163</f>
        <v>3.8739599999999994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4633.5600000000004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4633.5600000000004</v>
      </c>
      <c r="BL163" s="14" t="s">
        <v>288</v>
      </c>
      <c r="BM163" s="228" t="s">
        <v>919</v>
      </c>
    </row>
    <row r="164" s="2" customFormat="1" ht="33" customHeight="1">
      <c r="A164" s="29"/>
      <c r="B164" s="30"/>
      <c r="C164" s="217" t="s">
        <v>402</v>
      </c>
      <c r="D164" s="217" t="s">
        <v>284</v>
      </c>
      <c r="E164" s="218" t="s">
        <v>391</v>
      </c>
      <c r="F164" s="219" t="s">
        <v>392</v>
      </c>
      <c r="G164" s="220" t="s">
        <v>356</v>
      </c>
      <c r="H164" s="221">
        <v>79.152000000000001</v>
      </c>
      <c r="I164" s="222">
        <v>71.200000000000003</v>
      </c>
      <c r="J164" s="222">
        <f>ROUND(I164*H164,2)</f>
        <v>5635.6199999999999</v>
      </c>
      <c r="K164" s="223"/>
      <c r="L164" s="35"/>
      <c r="M164" s="224" t="s">
        <v>1</v>
      </c>
      <c r="N164" s="225" t="s">
        <v>38</v>
      </c>
      <c r="O164" s="226">
        <v>0.043999999999999997</v>
      </c>
      <c r="P164" s="226">
        <f>O164*H164</f>
        <v>3.482688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5635.6199999999999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5635.6199999999999</v>
      </c>
      <c r="BL164" s="14" t="s">
        <v>288</v>
      </c>
      <c r="BM164" s="228" t="s">
        <v>393</v>
      </c>
    </row>
    <row r="165" s="2" customFormat="1" ht="33" customHeight="1">
      <c r="A165" s="29"/>
      <c r="B165" s="30"/>
      <c r="C165" s="217" t="s">
        <v>406</v>
      </c>
      <c r="D165" s="217" t="s">
        <v>284</v>
      </c>
      <c r="E165" s="218" t="s">
        <v>395</v>
      </c>
      <c r="F165" s="219" t="s">
        <v>396</v>
      </c>
      <c r="G165" s="220" t="s">
        <v>356</v>
      </c>
      <c r="H165" s="221">
        <v>1368.73</v>
      </c>
      <c r="I165" s="222">
        <v>100</v>
      </c>
      <c r="J165" s="222">
        <f>ROUND(I165*H165,2)</f>
        <v>136873</v>
      </c>
      <c r="K165" s="223"/>
      <c r="L165" s="35"/>
      <c r="M165" s="224" t="s">
        <v>1</v>
      </c>
      <c r="N165" s="225" t="s">
        <v>38</v>
      </c>
      <c r="O165" s="226">
        <v>0.050000000000000003</v>
      </c>
      <c r="P165" s="226">
        <f>O165*H165</f>
        <v>68.436500000000009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136873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136873</v>
      </c>
      <c r="BL165" s="14" t="s">
        <v>288</v>
      </c>
      <c r="BM165" s="228" t="s">
        <v>397</v>
      </c>
    </row>
    <row r="166" s="2" customFormat="1" ht="33" customHeight="1">
      <c r="A166" s="29"/>
      <c r="B166" s="30"/>
      <c r="C166" s="217" t="s">
        <v>410</v>
      </c>
      <c r="D166" s="217" t="s">
        <v>284</v>
      </c>
      <c r="E166" s="218" t="s">
        <v>399</v>
      </c>
      <c r="F166" s="219" t="s">
        <v>400</v>
      </c>
      <c r="G166" s="220" t="s">
        <v>356</v>
      </c>
      <c r="H166" s="221">
        <v>650.15800000000002</v>
      </c>
      <c r="I166" s="222">
        <v>115</v>
      </c>
      <c r="J166" s="222">
        <f>ROUND(I166*H166,2)</f>
        <v>74768.169999999998</v>
      </c>
      <c r="K166" s="223"/>
      <c r="L166" s="35"/>
      <c r="M166" s="224" t="s">
        <v>1</v>
      </c>
      <c r="N166" s="225" t="s">
        <v>38</v>
      </c>
      <c r="O166" s="226">
        <v>0.057000000000000002</v>
      </c>
      <c r="P166" s="226">
        <f>O166*H166</f>
        <v>37.059006000000004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74768.169999999998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74768.169999999998</v>
      </c>
      <c r="BL166" s="14" t="s">
        <v>288</v>
      </c>
      <c r="BM166" s="228" t="s">
        <v>401</v>
      </c>
    </row>
    <row r="167" s="2" customFormat="1" ht="21.75" customHeight="1">
      <c r="A167" s="29"/>
      <c r="B167" s="30"/>
      <c r="C167" s="217" t="s">
        <v>414</v>
      </c>
      <c r="D167" s="217" t="s">
        <v>284</v>
      </c>
      <c r="E167" s="218" t="s">
        <v>407</v>
      </c>
      <c r="F167" s="219" t="s">
        <v>408</v>
      </c>
      <c r="G167" s="220" t="s">
        <v>356</v>
      </c>
      <c r="H167" s="221">
        <v>1114.011</v>
      </c>
      <c r="I167" s="222">
        <v>45.5</v>
      </c>
      <c r="J167" s="222">
        <f>ROUND(I167*H167,2)</f>
        <v>50687.5</v>
      </c>
      <c r="K167" s="223"/>
      <c r="L167" s="35"/>
      <c r="M167" s="224" t="s">
        <v>1</v>
      </c>
      <c r="N167" s="225" t="s">
        <v>38</v>
      </c>
      <c r="O167" s="226">
        <v>0.071999999999999995</v>
      </c>
      <c r="P167" s="226">
        <f>O167*H167</f>
        <v>80.208791999999988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50687.5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50687.5</v>
      </c>
      <c r="BL167" s="14" t="s">
        <v>288</v>
      </c>
      <c r="BM167" s="228" t="s">
        <v>409</v>
      </c>
    </row>
    <row r="168" s="2" customFormat="1" ht="21.75" customHeight="1">
      <c r="A168" s="29"/>
      <c r="B168" s="30"/>
      <c r="C168" s="217" t="s">
        <v>418</v>
      </c>
      <c r="D168" s="217" t="s">
        <v>284</v>
      </c>
      <c r="E168" s="218" t="s">
        <v>411</v>
      </c>
      <c r="F168" s="219" t="s">
        <v>412</v>
      </c>
      <c r="G168" s="220" t="s">
        <v>356</v>
      </c>
      <c r="H168" s="221">
        <v>524.03099999999995</v>
      </c>
      <c r="I168" s="222">
        <v>60.700000000000003</v>
      </c>
      <c r="J168" s="222">
        <f>ROUND(I168*H168,2)</f>
        <v>31808.68</v>
      </c>
      <c r="K168" s="223"/>
      <c r="L168" s="35"/>
      <c r="M168" s="224" t="s">
        <v>1</v>
      </c>
      <c r="N168" s="225" t="s">
        <v>38</v>
      </c>
      <c r="O168" s="226">
        <v>0.096000000000000002</v>
      </c>
      <c r="P168" s="226">
        <f>O168*H168</f>
        <v>50.306975999999999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31808.68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31808.68</v>
      </c>
      <c r="BL168" s="14" t="s">
        <v>288</v>
      </c>
      <c r="BM168" s="228" t="s">
        <v>413</v>
      </c>
    </row>
    <row r="169" s="2" customFormat="1" ht="16.5" customHeight="1">
      <c r="A169" s="29"/>
      <c r="B169" s="30"/>
      <c r="C169" s="217" t="s">
        <v>422</v>
      </c>
      <c r="D169" s="217" t="s">
        <v>284</v>
      </c>
      <c r="E169" s="218" t="s">
        <v>419</v>
      </c>
      <c r="F169" s="219" t="s">
        <v>420</v>
      </c>
      <c r="G169" s="220" t="s">
        <v>356</v>
      </c>
      <c r="H169" s="221">
        <v>1107.6379999999999</v>
      </c>
      <c r="I169" s="222">
        <v>18.5</v>
      </c>
      <c r="J169" s="222">
        <f>ROUND(I169*H169,2)</f>
        <v>20491.299999999999</v>
      </c>
      <c r="K169" s="223"/>
      <c r="L169" s="35"/>
      <c r="M169" s="224" t="s">
        <v>1</v>
      </c>
      <c r="N169" s="225" t="s">
        <v>38</v>
      </c>
      <c r="O169" s="226">
        <v>0.0089999999999999993</v>
      </c>
      <c r="P169" s="226">
        <f>O169*H169</f>
        <v>9.9687419999999989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20491.299999999999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20491.299999999999</v>
      </c>
      <c r="BL169" s="14" t="s">
        <v>288</v>
      </c>
      <c r="BM169" s="228" t="s">
        <v>421</v>
      </c>
    </row>
    <row r="170" s="2" customFormat="1" ht="21.75" customHeight="1">
      <c r="A170" s="29"/>
      <c r="B170" s="30"/>
      <c r="C170" s="217" t="s">
        <v>426</v>
      </c>
      <c r="D170" s="217" t="s">
        <v>284</v>
      </c>
      <c r="E170" s="218" t="s">
        <v>423</v>
      </c>
      <c r="F170" s="219" t="s">
        <v>424</v>
      </c>
      <c r="G170" s="220" t="s">
        <v>356</v>
      </c>
      <c r="H170" s="221">
        <v>238.977</v>
      </c>
      <c r="I170" s="222">
        <v>195</v>
      </c>
      <c r="J170" s="222">
        <f>ROUND(I170*H170,2)</f>
        <v>46600.519999999997</v>
      </c>
      <c r="K170" s="223"/>
      <c r="L170" s="35"/>
      <c r="M170" s="224" t="s">
        <v>1</v>
      </c>
      <c r="N170" s="225" t="s">
        <v>38</v>
      </c>
      <c r="O170" s="226">
        <v>0.435</v>
      </c>
      <c r="P170" s="226">
        <f>O170*H170</f>
        <v>103.954995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46600.519999999997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46600.519999999997</v>
      </c>
      <c r="BL170" s="14" t="s">
        <v>288</v>
      </c>
      <c r="BM170" s="228" t="s">
        <v>425</v>
      </c>
    </row>
    <row r="171" s="2" customFormat="1" ht="16.5" customHeight="1">
      <c r="A171" s="29"/>
      <c r="B171" s="30"/>
      <c r="C171" s="230" t="s">
        <v>431</v>
      </c>
      <c r="D171" s="230" t="s">
        <v>378</v>
      </c>
      <c r="E171" s="231" t="s">
        <v>427</v>
      </c>
      <c r="F171" s="232" t="s">
        <v>428</v>
      </c>
      <c r="G171" s="233" t="s">
        <v>429</v>
      </c>
      <c r="H171" s="234">
        <v>430.15899999999999</v>
      </c>
      <c r="I171" s="235">
        <v>349</v>
      </c>
      <c r="J171" s="235">
        <f>ROUND(I171*H171,2)</f>
        <v>150125.48999999999</v>
      </c>
      <c r="K171" s="236"/>
      <c r="L171" s="237"/>
      <c r="M171" s="238" t="s">
        <v>1</v>
      </c>
      <c r="N171" s="239" t="s">
        <v>38</v>
      </c>
      <c r="O171" s="226">
        <v>0</v>
      </c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311</v>
      </c>
      <c r="AT171" s="228" t="s">
        <v>378</v>
      </c>
      <c r="AU171" s="228" t="s">
        <v>82</v>
      </c>
      <c r="AY171" s="14" t="s">
        <v>282</v>
      </c>
      <c r="BE171" s="229">
        <f>IF(N171="základní",J171,0)</f>
        <v>150125.48999999999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150125.48999999999</v>
      </c>
      <c r="BL171" s="14" t="s">
        <v>288</v>
      </c>
      <c r="BM171" s="228" t="s">
        <v>430</v>
      </c>
    </row>
    <row r="172" s="2" customFormat="1" ht="21.75" customHeight="1">
      <c r="A172" s="29"/>
      <c r="B172" s="30"/>
      <c r="C172" s="217" t="s">
        <v>435</v>
      </c>
      <c r="D172" s="217" t="s">
        <v>284</v>
      </c>
      <c r="E172" s="218" t="s">
        <v>432</v>
      </c>
      <c r="F172" s="219" t="s">
        <v>433</v>
      </c>
      <c r="G172" s="220" t="s">
        <v>356</v>
      </c>
      <c r="H172" s="221">
        <v>640.41899999999998</v>
      </c>
      <c r="I172" s="222">
        <v>133</v>
      </c>
      <c r="J172" s="222">
        <f>ROUND(I172*H172,2)</f>
        <v>85175.729999999996</v>
      </c>
      <c r="K172" s="223"/>
      <c r="L172" s="35"/>
      <c r="M172" s="224" t="s">
        <v>1</v>
      </c>
      <c r="N172" s="225" t="s">
        <v>38</v>
      </c>
      <c r="O172" s="226">
        <v>0.32800000000000001</v>
      </c>
      <c r="P172" s="226">
        <f>O172*H172</f>
        <v>210.05743200000001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85175.729999999996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85175.729999999996</v>
      </c>
      <c r="BL172" s="14" t="s">
        <v>288</v>
      </c>
      <c r="BM172" s="228" t="s">
        <v>434</v>
      </c>
    </row>
    <row r="173" s="2" customFormat="1" ht="16.5" customHeight="1">
      <c r="A173" s="29"/>
      <c r="B173" s="30"/>
      <c r="C173" s="230" t="s">
        <v>439</v>
      </c>
      <c r="D173" s="230" t="s">
        <v>378</v>
      </c>
      <c r="E173" s="231" t="s">
        <v>436</v>
      </c>
      <c r="F173" s="232" t="s">
        <v>437</v>
      </c>
      <c r="G173" s="233" t="s">
        <v>429</v>
      </c>
      <c r="H173" s="234">
        <v>338.911</v>
      </c>
      <c r="I173" s="235">
        <v>220</v>
      </c>
      <c r="J173" s="235">
        <f>ROUND(I173*H173,2)</f>
        <v>74560.419999999998</v>
      </c>
      <c r="K173" s="236"/>
      <c r="L173" s="237"/>
      <c r="M173" s="238" t="s">
        <v>1</v>
      </c>
      <c r="N173" s="239" t="s">
        <v>38</v>
      </c>
      <c r="O173" s="226">
        <v>0</v>
      </c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311</v>
      </c>
      <c r="AT173" s="228" t="s">
        <v>378</v>
      </c>
      <c r="AU173" s="228" t="s">
        <v>82</v>
      </c>
      <c r="AY173" s="14" t="s">
        <v>282</v>
      </c>
      <c r="BE173" s="229">
        <f>IF(N173="základní",J173,0)</f>
        <v>74560.419999999998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74560.419999999998</v>
      </c>
      <c r="BL173" s="14" t="s">
        <v>288</v>
      </c>
      <c r="BM173" s="228" t="s">
        <v>438</v>
      </c>
    </row>
    <row r="174" s="2" customFormat="1" ht="33" customHeight="1">
      <c r="A174" s="29"/>
      <c r="B174" s="30"/>
      <c r="C174" s="217" t="s">
        <v>443</v>
      </c>
      <c r="D174" s="217" t="s">
        <v>284</v>
      </c>
      <c r="E174" s="218" t="s">
        <v>440</v>
      </c>
      <c r="F174" s="219" t="s">
        <v>441</v>
      </c>
      <c r="G174" s="220" t="s">
        <v>356</v>
      </c>
      <c r="H174" s="221">
        <v>249.73599999999999</v>
      </c>
      <c r="I174" s="222">
        <v>256</v>
      </c>
      <c r="J174" s="222">
        <f>ROUND(I174*H174,2)</f>
        <v>63932.419999999998</v>
      </c>
      <c r="K174" s="223"/>
      <c r="L174" s="35"/>
      <c r="M174" s="224" t="s">
        <v>1</v>
      </c>
      <c r="N174" s="225" t="s">
        <v>38</v>
      </c>
      <c r="O174" s="226">
        <v>0.086999999999999994</v>
      </c>
      <c r="P174" s="226">
        <f>O174*H174</f>
        <v>21.727031999999998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63932.419999999998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63932.419999999998</v>
      </c>
      <c r="BL174" s="14" t="s">
        <v>288</v>
      </c>
      <c r="BM174" s="228" t="s">
        <v>442</v>
      </c>
    </row>
    <row r="175" s="2" customFormat="1" ht="33" customHeight="1">
      <c r="A175" s="29"/>
      <c r="B175" s="30"/>
      <c r="C175" s="217" t="s">
        <v>447</v>
      </c>
      <c r="D175" s="217" t="s">
        <v>284</v>
      </c>
      <c r="E175" s="218" t="s">
        <v>444</v>
      </c>
      <c r="F175" s="219" t="s">
        <v>445</v>
      </c>
      <c r="G175" s="220" t="s">
        <v>356</v>
      </c>
      <c r="H175" s="221">
        <v>2497.3600000000001</v>
      </c>
      <c r="I175" s="222">
        <v>19.399999999999999</v>
      </c>
      <c r="J175" s="222">
        <f>ROUND(I175*H175,2)</f>
        <v>48448.779999999999</v>
      </c>
      <c r="K175" s="223"/>
      <c r="L175" s="35"/>
      <c r="M175" s="224" t="s">
        <v>1</v>
      </c>
      <c r="N175" s="225" t="s">
        <v>38</v>
      </c>
      <c r="O175" s="226">
        <v>0.0050000000000000001</v>
      </c>
      <c r="P175" s="226">
        <f>O175*H175</f>
        <v>12.486800000000001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48448.779999999999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48448.779999999999</v>
      </c>
      <c r="BL175" s="14" t="s">
        <v>288</v>
      </c>
      <c r="BM175" s="228" t="s">
        <v>446</v>
      </c>
    </row>
    <row r="176" s="2" customFormat="1" ht="33" customHeight="1">
      <c r="A176" s="29"/>
      <c r="B176" s="30"/>
      <c r="C176" s="217" t="s">
        <v>451</v>
      </c>
      <c r="D176" s="217" t="s">
        <v>284</v>
      </c>
      <c r="E176" s="218" t="s">
        <v>448</v>
      </c>
      <c r="F176" s="219" t="s">
        <v>449</v>
      </c>
      <c r="G176" s="220" t="s">
        <v>356</v>
      </c>
      <c r="H176" s="221">
        <v>397.904</v>
      </c>
      <c r="I176" s="222">
        <v>296</v>
      </c>
      <c r="J176" s="222">
        <f>ROUND(I176*H176,2)</f>
        <v>117779.58</v>
      </c>
      <c r="K176" s="223"/>
      <c r="L176" s="35"/>
      <c r="M176" s="224" t="s">
        <v>1</v>
      </c>
      <c r="N176" s="225" t="s">
        <v>38</v>
      </c>
      <c r="O176" s="226">
        <v>0.099000000000000005</v>
      </c>
      <c r="P176" s="226">
        <f>O176*H176</f>
        <v>39.392496000000001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117779.58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117779.58</v>
      </c>
      <c r="BL176" s="14" t="s">
        <v>288</v>
      </c>
      <c r="BM176" s="228" t="s">
        <v>450</v>
      </c>
    </row>
    <row r="177" s="2" customFormat="1" ht="33" customHeight="1">
      <c r="A177" s="29"/>
      <c r="B177" s="30"/>
      <c r="C177" s="217" t="s">
        <v>455</v>
      </c>
      <c r="D177" s="217" t="s">
        <v>284</v>
      </c>
      <c r="E177" s="218" t="s">
        <v>452</v>
      </c>
      <c r="F177" s="219" t="s">
        <v>453</v>
      </c>
      <c r="G177" s="220" t="s">
        <v>356</v>
      </c>
      <c r="H177" s="221">
        <v>3979.04</v>
      </c>
      <c r="I177" s="222">
        <v>22.800000000000001</v>
      </c>
      <c r="J177" s="222">
        <f>ROUND(I177*H177,2)</f>
        <v>90722.110000000001</v>
      </c>
      <c r="K177" s="223"/>
      <c r="L177" s="35"/>
      <c r="M177" s="224" t="s">
        <v>1</v>
      </c>
      <c r="N177" s="225" t="s">
        <v>38</v>
      </c>
      <c r="O177" s="226">
        <v>0.0060000000000000001</v>
      </c>
      <c r="P177" s="226">
        <f>O177*H177</f>
        <v>23.87424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90722.110000000001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90722.110000000001</v>
      </c>
      <c r="BL177" s="14" t="s">
        <v>288</v>
      </c>
      <c r="BM177" s="228" t="s">
        <v>454</v>
      </c>
    </row>
    <row r="178" s="2" customFormat="1" ht="33" customHeight="1">
      <c r="A178" s="29"/>
      <c r="B178" s="30"/>
      <c r="C178" s="217" t="s">
        <v>459</v>
      </c>
      <c r="D178" s="217" t="s">
        <v>284</v>
      </c>
      <c r="E178" s="218" t="s">
        <v>464</v>
      </c>
      <c r="F178" s="219" t="s">
        <v>465</v>
      </c>
      <c r="G178" s="220" t="s">
        <v>429</v>
      </c>
      <c r="H178" s="221">
        <v>1100.9880000000001</v>
      </c>
      <c r="I178" s="222">
        <v>253</v>
      </c>
      <c r="J178" s="222">
        <f>ROUND(I178*H178,2)</f>
        <v>278549.96000000002</v>
      </c>
      <c r="K178" s="223"/>
      <c r="L178" s="35"/>
      <c r="M178" s="224" t="s">
        <v>1</v>
      </c>
      <c r="N178" s="225" t="s">
        <v>38</v>
      </c>
      <c r="O178" s="226">
        <v>0</v>
      </c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278549.96000000002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278549.96000000002</v>
      </c>
      <c r="BL178" s="14" t="s">
        <v>288</v>
      </c>
      <c r="BM178" s="228" t="s">
        <v>1029</v>
      </c>
    </row>
    <row r="179" s="2" customFormat="1" ht="21.75" customHeight="1">
      <c r="A179" s="29"/>
      <c r="B179" s="30"/>
      <c r="C179" s="217" t="s">
        <v>463</v>
      </c>
      <c r="D179" s="217" t="s">
        <v>284</v>
      </c>
      <c r="E179" s="218" t="s">
        <v>468</v>
      </c>
      <c r="F179" s="219" t="s">
        <v>469</v>
      </c>
      <c r="G179" s="220" t="s">
        <v>287</v>
      </c>
      <c r="H179" s="221">
        <v>212.16</v>
      </c>
      <c r="I179" s="222">
        <v>13.699999999999999</v>
      </c>
      <c r="J179" s="222">
        <f>ROUND(I179*H179,2)</f>
        <v>2906.5900000000001</v>
      </c>
      <c r="K179" s="223"/>
      <c r="L179" s="35"/>
      <c r="M179" s="224" t="s">
        <v>1</v>
      </c>
      <c r="N179" s="225" t="s">
        <v>38</v>
      </c>
      <c r="O179" s="226">
        <v>0.019</v>
      </c>
      <c r="P179" s="226">
        <f>O179*H179</f>
        <v>4.03104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2906.5900000000001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2906.5900000000001</v>
      </c>
      <c r="BL179" s="14" t="s">
        <v>288</v>
      </c>
      <c r="BM179" s="228" t="s">
        <v>1030</v>
      </c>
    </row>
    <row r="180" s="2" customFormat="1" ht="21.75" customHeight="1">
      <c r="A180" s="29"/>
      <c r="B180" s="30"/>
      <c r="C180" s="217" t="s">
        <v>467</v>
      </c>
      <c r="D180" s="217" t="s">
        <v>284</v>
      </c>
      <c r="E180" s="218" t="s">
        <v>472</v>
      </c>
      <c r="F180" s="219" t="s">
        <v>473</v>
      </c>
      <c r="G180" s="220" t="s">
        <v>287</v>
      </c>
      <c r="H180" s="221">
        <v>294.17599999999999</v>
      </c>
      <c r="I180" s="222">
        <v>21.800000000000001</v>
      </c>
      <c r="J180" s="222">
        <f>ROUND(I180*H180,2)</f>
        <v>6413.04</v>
      </c>
      <c r="K180" s="223"/>
      <c r="L180" s="35"/>
      <c r="M180" s="224" t="s">
        <v>1</v>
      </c>
      <c r="N180" s="225" t="s">
        <v>38</v>
      </c>
      <c r="O180" s="226">
        <v>0.025000000000000001</v>
      </c>
      <c r="P180" s="226">
        <f>O180*H180</f>
        <v>7.3544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6413.04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6413.04</v>
      </c>
      <c r="BL180" s="14" t="s">
        <v>288</v>
      </c>
      <c r="BM180" s="228" t="s">
        <v>1031</v>
      </c>
    </row>
    <row r="181" s="2" customFormat="1" ht="21.75" customHeight="1">
      <c r="A181" s="29"/>
      <c r="B181" s="30"/>
      <c r="C181" s="217" t="s">
        <v>471</v>
      </c>
      <c r="D181" s="217" t="s">
        <v>284</v>
      </c>
      <c r="E181" s="218" t="s">
        <v>476</v>
      </c>
      <c r="F181" s="219" t="s">
        <v>477</v>
      </c>
      <c r="G181" s="220" t="s">
        <v>287</v>
      </c>
      <c r="H181" s="221">
        <v>197.88</v>
      </c>
      <c r="I181" s="222">
        <v>76</v>
      </c>
      <c r="J181" s="222">
        <f>ROUND(I181*H181,2)</f>
        <v>15038.879999999999</v>
      </c>
      <c r="K181" s="223"/>
      <c r="L181" s="35"/>
      <c r="M181" s="224" t="s">
        <v>1</v>
      </c>
      <c r="N181" s="225" t="s">
        <v>38</v>
      </c>
      <c r="O181" s="226">
        <v>0.114</v>
      </c>
      <c r="P181" s="226">
        <f>O181*H181</f>
        <v>22.558320000000002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15038.879999999999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15038.879999999999</v>
      </c>
      <c r="BL181" s="14" t="s">
        <v>288</v>
      </c>
      <c r="BM181" s="228" t="s">
        <v>478</v>
      </c>
    </row>
    <row r="182" s="2" customFormat="1" ht="21.75" customHeight="1">
      <c r="A182" s="29"/>
      <c r="B182" s="30"/>
      <c r="C182" s="217" t="s">
        <v>475</v>
      </c>
      <c r="D182" s="217" t="s">
        <v>284</v>
      </c>
      <c r="E182" s="218" t="s">
        <v>480</v>
      </c>
      <c r="F182" s="219" t="s">
        <v>481</v>
      </c>
      <c r="G182" s="220" t="s">
        <v>287</v>
      </c>
      <c r="H182" s="221">
        <v>197.88</v>
      </c>
      <c r="I182" s="222">
        <v>5.7999999999999998</v>
      </c>
      <c r="J182" s="222">
        <f>ROUND(I182*H182,2)</f>
        <v>1147.7000000000001</v>
      </c>
      <c r="K182" s="223"/>
      <c r="L182" s="35"/>
      <c r="M182" s="224" t="s">
        <v>1</v>
      </c>
      <c r="N182" s="225" t="s">
        <v>38</v>
      </c>
      <c r="O182" s="226">
        <v>0.0070000000000000001</v>
      </c>
      <c r="P182" s="226">
        <f>O182*H182</f>
        <v>1.38516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1147.7000000000001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1147.7000000000001</v>
      </c>
      <c r="BL182" s="14" t="s">
        <v>288</v>
      </c>
      <c r="BM182" s="228" t="s">
        <v>482</v>
      </c>
    </row>
    <row r="183" s="2" customFormat="1" ht="16.5" customHeight="1">
      <c r="A183" s="29"/>
      <c r="B183" s="30"/>
      <c r="C183" s="230" t="s">
        <v>479</v>
      </c>
      <c r="D183" s="230" t="s">
        <v>378</v>
      </c>
      <c r="E183" s="231" t="s">
        <v>484</v>
      </c>
      <c r="F183" s="232" t="s">
        <v>485</v>
      </c>
      <c r="G183" s="233" t="s">
        <v>486</v>
      </c>
      <c r="H183" s="234">
        <v>4.9470000000000001</v>
      </c>
      <c r="I183" s="235">
        <v>104</v>
      </c>
      <c r="J183" s="235">
        <f>ROUND(I183*H183,2)</f>
        <v>514.49000000000001</v>
      </c>
      <c r="K183" s="236"/>
      <c r="L183" s="237"/>
      <c r="M183" s="238" t="s">
        <v>1</v>
      </c>
      <c r="N183" s="239" t="s">
        <v>38</v>
      </c>
      <c r="O183" s="226">
        <v>0</v>
      </c>
      <c r="P183" s="226">
        <f>O183*H183</f>
        <v>0</v>
      </c>
      <c r="Q183" s="226">
        <v>0.001</v>
      </c>
      <c r="R183" s="226">
        <f>Q183*H183</f>
        <v>0.004947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311</v>
      </c>
      <c r="AT183" s="228" t="s">
        <v>378</v>
      </c>
      <c r="AU183" s="228" t="s">
        <v>82</v>
      </c>
      <c r="AY183" s="14" t="s">
        <v>282</v>
      </c>
      <c r="BE183" s="229">
        <f>IF(N183="základní",J183,0)</f>
        <v>514.49000000000001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514.49000000000001</v>
      </c>
      <c r="BL183" s="14" t="s">
        <v>288</v>
      </c>
      <c r="BM183" s="228" t="s">
        <v>487</v>
      </c>
    </row>
    <row r="184" s="12" customFormat="1" ht="22.8" customHeight="1">
      <c r="A184" s="12"/>
      <c r="B184" s="202"/>
      <c r="C184" s="203"/>
      <c r="D184" s="204" t="s">
        <v>72</v>
      </c>
      <c r="E184" s="215" t="s">
        <v>82</v>
      </c>
      <c r="F184" s="215" t="s">
        <v>488</v>
      </c>
      <c r="G184" s="203"/>
      <c r="H184" s="203"/>
      <c r="I184" s="203"/>
      <c r="J184" s="216">
        <f>BK184</f>
        <v>78647.449999999997</v>
      </c>
      <c r="K184" s="203"/>
      <c r="L184" s="207"/>
      <c r="M184" s="208"/>
      <c r="N184" s="209"/>
      <c r="O184" s="209"/>
      <c r="P184" s="210">
        <f>SUM(P185:P186)</f>
        <v>118.27749999999999</v>
      </c>
      <c r="Q184" s="209"/>
      <c r="R184" s="210">
        <f>SUM(R185:R186)</f>
        <v>56.674403499999997</v>
      </c>
      <c r="S184" s="209"/>
      <c r="T184" s="211">
        <f>SUM(T185:T186)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2" t="s">
        <v>80</v>
      </c>
      <c r="AT184" s="213" t="s">
        <v>72</v>
      </c>
      <c r="AU184" s="213" t="s">
        <v>80</v>
      </c>
      <c r="AY184" s="212" t="s">
        <v>282</v>
      </c>
      <c r="BK184" s="214">
        <f>SUM(BK185:BK186)</f>
        <v>78647.449999999997</v>
      </c>
    </row>
    <row r="185" s="2" customFormat="1" ht="33" customHeight="1">
      <c r="A185" s="29"/>
      <c r="B185" s="30"/>
      <c r="C185" s="217" t="s">
        <v>483</v>
      </c>
      <c r="D185" s="217" t="s">
        <v>284</v>
      </c>
      <c r="E185" s="218" t="s">
        <v>490</v>
      </c>
      <c r="F185" s="219" t="s">
        <v>491</v>
      </c>
      <c r="G185" s="220" t="s">
        <v>322</v>
      </c>
      <c r="H185" s="221">
        <v>277.14999999999998</v>
      </c>
      <c r="I185" s="222">
        <v>263</v>
      </c>
      <c r="J185" s="222">
        <f>ROUND(I185*H185,2)</f>
        <v>72890.449999999997</v>
      </c>
      <c r="K185" s="223"/>
      <c r="L185" s="35"/>
      <c r="M185" s="224" t="s">
        <v>1</v>
      </c>
      <c r="N185" s="225" t="s">
        <v>38</v>
      </c>
      <c r="O185" s="226">
        <v>0.40999999999999998</v>
      </c>
      <c r="P185" s="226">
        <f>O185*H185</f>
        <v>113.63149999999999</v>
      </c>
      <c r="Q185" s="226">
        <v>0.20449000000000001</v>
      </c>
      <c r="R185" s="226">
        <f>Q185*H185</f>
        <v>56.674403499999997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288</v>
      </c>
      <c r="AT185" s="228" t="s">
        <v>284</v>
      </c>
      <c r="AU185" s="228" t="s">
        <v>82</v>
      </c>
      <c r="AY185" s="14" t="s">
        <v>282</v>
      </c>
      <c r="BE185" s="229">
        <f>IF(N185="základní",J185,0)</f>
        <v>72890.449999999997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72890.449999999997</v>
      </c>
      <c r="BL185" s="14" t="s">
        <v>288</v>
      </c>
      <c r="BM185" s="228" t="s">
        <v>492</v>
      </c>
    </row>
    <row r="186" s="2" customFormat="1" ht="33" customHeight="1">
      <c r="A186" s="29"/>
      <c r="B186" s="30"/>
      <c r="C186" s="217" t="s">
        <v>489</v>
      </c>
      <c r="D186" s="217" t="s">
        <v>284</v>
      </c>
      <c r="E186" s="218" t="s">
        <v>494</v>
      </c>
      <c r="F186" s="219" t="s">
        <v>495</v>
      </c>
      <c r="G186" s="220" t="s">
        <v>356</v>
      </c>
      <c r="H186" s="221">
        <v>5.0499999999999998</v>
      </c>
      <c r="I186" s="222">
        <v>1140</v>
      </c>
      <c r="J186" s="222">
        <f>ROUND(I186*H186,2)</f>
        <v>5757</v>
      </c>
      <c r="K186" s="223"/>
      <c r="L186" s="35"/>
      <c r="M186" s="224" t="s">
        <v>1</v>
      </c>
      <c r="N186" s="225" t="s">
        <v>38</v>
      </c>
      <c r="O186" s="226">
        <v>0.92000000000000004</v>
      </c>
      <c r="P186" s="226">
        <f>O186*H186</f>
        <v>4.6459999999999999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5757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5757</v>
      </c>
      <c r="BL186" s="14" t="s">
        <v>288</v>
      </c>
      <c r="BM186" s="228" t="s">
        <v>496</v>
      </c>
    </row>
    <row r="187" s="12" customFormat="1" ht="22.8" customHeight="1">
      <c r="A187" s="12"/>
      <c r="B187" s="202"/>
      <c r="C187" s="203"/>
      <c r="D187" s="204" t="s">
        <v>72</v>
      </c>
      <c r="E187" s="215" t="s">
        <v>155</v>
      </c>
      <c r="F187" s="215" t="s">
        <v>497</v>
      </c>
      <c r="G187" s="203"/>
      <c r="H187" s="203"/>
      <c r="I187" s="203"/>
      <c r="J187" s="216">
        <f>BK187</f>
        <v>31365.889999999999</v>
      </c>
      <c r="K187" s="203"/>
      <c r="L187" s="207"/>
      <c r="M187" s="208"/>
      <c r="N187" s="209"/>
      <c r="O187" s="209"/>
      <c r="P187" s="210">
        <f>SUM(P188:P192)</f>
        <v>63.962620000000001</v>
      </c>
      <c r="Q187" s="209"/>
      <c r="R187" s="210">
        <f>SUM(R188:R192)</f>
        <v>0.40393500000000004</v>
      </c>
      <c r="S187" s="209"/>
      <c r="T187" s="211">
        <f>SUM(T188:T192)</f>
        <v>1.6379999999999999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2" t="s">
        <v>80</v>
      </c>
      <c r="AT187" s="213" t="s">
        <v>72</v>
      </c>
      <c r="AU187" s="213" t="s">
        <v>80</v>
      </c>
      <c r="AY187" s="212" t="s">
        <v>282</v>
      </c>
      <c r="BK187" s="214">
        <f>SUM(BK188:BK192)</f>
        <v>31365.889999999999</v>
      </c>
    </row>
    <row r="188" s="2" customFormat="1" ht="21.75" customHeight="1">
      <c r="A188" s="29"/>
      <c r="B188" s="30"/>
      <c r="C188" s="217" t="s">
        <v>493</v>
      </c>
      <c r="D188" s="217" t="s">
        <v>284</v>
      </c>
      <c r="E188" s="218" t="s">
        <v>499</v>
      </c>
      <c r="F188" s="219" t="s">
        <v>500</v>
      </c>
      <c r="G188" s="220" t="s">
        <v>501</v>
      </c>
      <c r="H188" s="221">
        <v>1</v>
      </c>
      <c r="I188" s="222">
        <v>1360</v>
      </c>
      <c r="J188" s="222">
        <f>ROUND(I188*H188,2)</f>
        <v>1360</v>
      </c>
      <c r="K188" s="223"/>
      <c r="L188" s="35"/>
      <c r="M188" s="224" t="s">
        <v>1</v>
      </c>
      <c r="N188" s="225" t="s">
        <v>38</v>
      </c>
      <c r="O188" s="226">
        <v>1.492</v>
      </c>
      <c r="P188" s="226">
        <f>O188*H188</f>
        <v>1.492</v>
      </c>
      <c r="Q188" s="226">
        <v>0.10149</v>
      </c>
      <c r="R188" s="226">
        <f>Q188*H188</f>
        <v>0.10149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1360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1360</v>
      </c>
      <c r="BL188" s="14" t="s">
        <v>288</v>
      </c>
      <c r="BM188" s="228" t="s">
        <v>502</v>
      </c>
    </row>
    <row r="189" s="2" customFormat="1" ht="21.75" customHeight="1">
      <c r="A189" s="29"/>
      <c r="B189" s="30"/>
      <c r="C189" s="217" t="s">
        <v>498</v>
      </c>
      <c r="D189" s="217" t="s">
        <v>284</v>
      </c>
      <c r="E189" s="218" t="s">
        <v>504</v>
      </c>
      <c r="F189" s="219" t="s">
        <v>505</v>
      </c>
      <c r="G189" s="220" t="s">
        <v>501</v>
      </c>
      <c r="H189" s="221">
        <v>1</v>
      </c>
      <c r="I189" s="222">
        <v>997</v>
      </c>
      <c r="J189" s="222">
        <f>ROUND(I189*H189,2)</f>
        <v>997</v>
      </c>
      <c r="K189" s="223"/>
      <c r="L189" s="35"/>
      <c r="M189" s="224" t="s">
        <v>1</v>
      </c>
      <c r="N189" s="225" t="s">
        <v>38</v>
      </c>
      <c r="O189" s="226">
        <v>2.5600000000000001</v>
      </c>
      <c r="P189" s="226">
        <f>O189*H189</f>
        <v>2.5600000000000001</v>
      </c>
      <c r="Q189" s="226">
        <v>0</v>
      </c>
      <c r="R189" s="226">
        <f>Q189*H189</f>
        <v>0</v>
      </c>
      <c r="S189" s="226">
        <v>1.6379999999999999</v>
      </c>
      <c r="T189" s="227">
        <f>S189*H189</f>
        <v>1.6379999999999999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997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997</v>
      </c>
      <c r="BL189" s="14" t="s">
        <v>288</v>
      </c>
      <c r="BM189" s="228" t="s">
        <v>506</v>
      </c>
    </row>
    <row r="190" s="2" customFormat="1" ht="16.5" customHeight="1">
      <c r="A190" s="29"/>
      <c r="B190" s="30"/>
      <c r="C190" s="230" t="s">
        <v>503</v>
      </c>
      <c r="D190" s="230" t="s">
        <v>378</v>
      </c>
      <c r="E190" s="231" t="s">
        <v>508</v>
      </c>
      <c r="F190" s="232" t="s">
        <v>509</v>
      </c>
      <c r="G190" s="233" t="s">
        <v>501</v>
      </c>
      <c r="H190" s="234">
        <v>0.14299999999999999</v>
      </c>
      <c r="I190" s="235">
        <v>6440</v>
      </c>
      <c r="J190" s="235">
        <f>ROUND(I190*H190,2)</f>
        <v>920.91999999999996</v>
      </c>
      <c r="K190" s="236"/>
      <c r="L190" s="237"/>
      <c r="M190" s="238" t="s">
        <v>1</v>
      </c>
      <c r="N190" s="239" t="s">
        <v>38</v>
      </c>
      <c r="O190" s="226">
        <v>0</v>
      </c>
      <c r="P190" s="226">
        <f>O190*H190</f>
        <v>0</v>
      </c>
      <c r="Q190" s="226">
        <v>2.1150000000000002</v>
      </c>
      <c r="R190" s="226">
        <f>Q190*H190</f>
        <v>0.30244500000000002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311</v>
      </c>
      <c r="AT190" s="228" t="s">
        <v>378</v>
      </c>
      <c r="AU190" s="228" t="s">
        <v>82</v>
      </c>
      <c r="AY190" s="14" t="s">
        <v>282</v>
      </c>
      <c r="BE190" s="229">
        <f>IF(N190="základní",J190,0)</f>
        <v>920.91999999999996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920.91999999999996</v>
      </c>
      <c r="BL190" s="14" t="s">
        <v>288</v>
      </c>
      <c r="BM190" s="228" t="s">
        <v>510</v>
      </c>
    </row>
    <row r="191" s="2" customFormat="1" ht="16.5" customHeight="1">
      <c r="A191" s="29"/>
      <c r="B191" s="30"/>
      <c r="C191" s="217" t="s">
        <v>507</v>
      </c>
      <c r="D191" s="217" t="s">
        <v>284</v>
      </c>
      <c r="E191" s="218" t="s">
        <v>512</v>
      </c>
      <c r="F191" s="219" t="s">
        <v>513</v>
      </c>
      <c r="G191" s="220" t="s">
        <v>322</v>
      </c>
      <c r="H191" s="221">
        <v>389.02999999999997</v>
      </c>
      <c r="I191" s="222">
        <v>33.700000000000003</v>
      </c>
      <c r="J191" s="222">
        <f>ROUND(I191*H191,2)</f>
        <v>13110.31</v>
      </c>
      <c r="K191" s="223"/>
      <c r="L191" s="35"/>
      <c r="M191" s="224" t="s">
        <v>1</v>
      </c>
      <c r="N191" s="225" t="s">
        <v>38</v>
      </c>
      <c r="O191" s="226">
        <v>0.069000000000000006</v>
      </c>
      <c r="P191" s="226">
        <f>O191*H191</f>
        <v>26.843070000000001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13110.31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13110.31</v>
      </c>
      <c r="BL191" s="14" t="s">
        <v>288</v>
      </c>
      <c r="BM191" s="228" t="s">
        <v>514</v>
      </c>
    </row>
    <row r="192" s="2" customFormat="1" ht="21.75" customHeight="1">
      <c r="A192" s="29"/>
      <c r="B192" s="30"/>
      <c r="C192" s="217" t="s">
        <v>511</v>
      </c>
      <c r="D192" s="217" t="s">
        <v>284</v>
      </c>
      <c r="E192" s="218" t="s">
        <v>516</v>
      </c>
      <c r="F192" s="219" t="s">
        <v>517</v>
      </c>
      <c r="G192" s="220" t="s">
        <v>322</v>
      </c>
      <c r="H192" s="221">
        <v>389.02999999999997</v>
      </c>
      <c r="I192" s="222">
        <v>38.5</v>
      </c>
      <c r="J192" s="222">
        <f>ROUND(I192*H192,2)</f>
        <v>14977.66</v>
      </c>
      <c r="K192" s="223"/>
      <c r="L192" s="35"/>
      <c r="M192" s="224" t="s">
        <v>1</v>
      </c>
      <c r="N192" s="225" t="s">
        <v>38</v>
      </c>
      <c r="O192" s="226">
        <v>0.085000000000000006</v>
      </c>
      <c r="P192" s="226">
        <f>O192*H192</f>
        <v>33.067549999999997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14977.66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14977.66</v>
      </c>
      <c r="BL192" s="14" t="s">
        <v>288</v>
      </c>
      <c r="BM192" s="228" t="s">
        <v>518</v>
      </c>
    </row>
    <row r="193" s="12" customFormat="1" ht="22.8" customHeight="1">
      <c r="A193" s="12"/>
      <c r="B193" s="202"/>
      <c r="C193" s="203"/>
      <c r="D193" s="204" t="s">
        <v>72</v>
      </c>
      <c r="E193" s="215" t="s">
        <v>288</v>
      </c>
      <c r="F193" s="215" t="s">
        <v>519</v>
      </c>
      <c r="G193" s="203"/>
      <c r="H193" s="203"/>
      <c r="I193" s="203"/>
      <c r="J193" s="216">
        <f>BK193</f>
        <v>71207.800000000003</v>
      </c>
      <c r="K193" s="203"/>
      <c r="L193" s="207"/>
      <c r="M193" s="208"/>
      <c r="N193" s="209"/>
      <c r="O193" s="209"/>
      <c r="P193" s="210">
        <f>SUM(P194:P200)</f>
        <v>74.027260000000012</v>
      </c>
      <c r="Q193" s="209"/>
      <c r="R193" s="210">
        <f>SUM(R194:R200)</f>
        <v>7.7486800000000002</v>
      </c>
      <c r="S193" s="209"/>
      <c r="T193" s="211">
        <f>SUM(T194:T200)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12" t="s">
        <v>80</v>
      </c>
      <c r="AT193" s="213" t="s">
        <v>72</v>
      </c>
      <c r="AU193" s="213" t="s">
        <v>80</v>
      </c>
      <c r="AY193" s="212" t="s">
        <v>282</v>
      </c>
      <c r="BK193" s="214">
        <f>SUM(BK194:BK200)</f>
        <v>71207.800000000003</v>
      </c>
    </row>
    <row r="194" s="2" customFormat="1" ht="33" customHeight="1">
      <c r="A194" s="29"/>
      <c r="B194" s="30"/>
      <c r="C194" s="217" t="s">
        <v>515</v>
      </c>
      <c r="D194" s="217" t="s">
        <v>284</v>
      </c>
      <c r="E194" s="218" t="s">
        <v>521</v>
      </c>
      <c r="F194" s="219" t="s">
        <v>522</v>
      </c>
      <c r="G194" s="220" t="s">
        <v>356</v>
      </c>
      <c r="H194" s="221">
        <v>46.380000000000003</v>
      </c>
      <c r="I194" s="222">
        <v>1070</v>
      </c>
      <c r="J194" s="222">
        <f>ROUND(I194*H194,2)</f>
        <v>49626.599999999999</v>
      </c>
      <c r="K194" s="223"/>
      <c r="L194" s="35"/>
      <c r="M194" s="224" t="s">
        <v>1</v>
      </c>
      <c r="N194" s="225" t="s">
        <v>38</v>
      </c>
      <c r="O194" s="226">
        <v>1.317</v>
      </c>
      <c r="P194" s="226">
        <f>O194*H194</f>
        <v>61.082459999999998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49626.599999999999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49626.599999999999</v>
      </c>
      <c r="BL194" s="14" t="s">
        <v>288</v>
      </c>
      <c r="BM194" s="228" t="s">
        <v>523</v>
      </c>
    </row>
    <row r="195" s="2" customFormat="1" ht="21.75" customHeight="1">
      <c r="A195" s="29"/>
      <c r="B195" s="30"/>
      <c r="C195" s="217" t="s">
        <v>520</v>
      </c>
      <c r="D195" s="217" t="s">
        <v>284</v>
      </c>
      <c r="E195" s="218" t="s">
        <v>525</v>
      </c>
      <c r="F195" s="219" t="s">
        <v>526</v>
      </c>
      <c r="G195" s="220" t="s">
        <v>501</v>
      </c>
      <c r="H195" s="221">
        <v>32</v>
      </c>
      <c r="I195" s="222">
        <v>144</v>
      </c>
      <c r="J195" s="222">
        <f>ROUND(I195*H195,2)</f>
        <v>4608</v>
      </c>
      <c r="K195" s="223"/>
      <c r="L195" s="35"/>
      <c r="M195" s="224" t="s">
        <v>1</v>
      </c>
      <c r="N195" s="225" t="s">
        <v>38</v>
      </c>
      <c r="O195" s="226">
        <v>0.28000000000000003</v>
      </c>
      <c r="P195" s="226">
        <f>O195*H195</f>
        <v>8.9600000000000009</v>
      </c>
      <c r="Q195" s="226">
        <v>0.0066</v>
      </c>
      <c r="R195" s="226">
        <f>Q195*H195</f>
        <v>0.2112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4608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4608</v>
      </c>
      <c r="BL195" s="14" t="s">
        <v>288</v>
      </c>
      <c r="BM195" s="228" t="s">
        <v>527</v>
      </c>
    </row>
    <row r="196" s="2" customFormat="1" ht="21.75" customHeight="1">
      <c r="A196" s="29"/>
      <c r="B196" s="30"/>
      <c r="C196" s="230" t="s">
        <v>524</v>
      </c>
      <c r="D196" s="230" t="s">
        <v>378</v>
      </c>
      <c r="E196" s="231" t="s">
        <v>533</v>
      </c>
      <c r="F196" s="232" t="s">
        <v>534</v>
      </c>
      <c r="G196" s="233" t="s">
        <v>501</v>
      </c>
      <c r="H196" s="234">
        <v>1</v>
      </c>
      <c r="I196" s="235">
        <v>221</v>
      </c>
      <c r="J196" s="235">
        <f>ROUND(I196*H196,2)</f>
        <v>221</v>
      </c>
      <c r="K196" s="236"/>
      <c r="L196" s="237"/>
      <c r="M196" s="238" t="s">
        <v>1</v>
      </c>
      <c r="N196" s="239" t="s">
        <v>38</v>
      </c>
      <c r="O196" s="226">
        <v>0</v>
      </c>
      <c r="P196" s="226">
        <f>O196*H196</f>
        <v>0</v>
      </c>
      <c r="Q196" s="226">
        <v>0.028000000000000001</v>
      </c>
      <c r="R196" s="226">
        <f>Q196*H196</f>
        <v>0.028000000000000001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311</v>
      </c>
      <c r="AT196" s="228" t="s">
        <v>378</v>
      </c>
      <c r="AU196" s="228" t="s">
        <v>82</v>
      </c>
      <c r="AY196" s="14" t="s">
        <v>282</v>
      </c>
      <c r="BE196" s="229">
        <f>IF(N196="základní",J196,0)</f>
        <v>221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221</v>
      </c>
      <c r="BL196" s="14" t="s">
        <v>288</v>
      </c>
      <c r="BM196" s="228" t="s">
        <v>535</v>
      </c>
    </row>
    <row r="197" s="2" customFormat="1" ht="21.75" customHeight="1">
      <c r="A197" s="29"/>
      <c r="B197" s="30"/>
      <c r="C197" s="230" t="s">
        <v>528</v>
      </c>
      <c r="D197" s="230" t="s">
        <v>378</v>
      </c>
      <c r="E197" s="231" t="s">
        <v>537</v>
      </c>
      <c r="F197" s="232" t="s">
        <v>538</v>
      </c>
      <c r="G197" s="233" t="s">
        <v>501</v>
      </c>
      <c r="H197" s="234">
        <v>15</v>
      </c>
      <c r="I197" s="235">
        <v>258</v>
      </c>
      <c r="J197" s="235">
        <f>ROUND(I197*H197,2)</f>
        <v>3870</v>
      </c>
      <c r="K197" s="236"/>
      <c r="L197" s="237"/>
      <c r="M197" s="238" t="s">
        <v>1</v>
      </c>
      <c r="N197" s="239" t="s">
        <v>38</v>
      </c>
      <c r="O197" s="226">
        <v>0</v>
      </c>
      <c r="P197" s="226">
        <f>O197*H197</f>
        <v>0</v>
      </c>
      <c r="Q197" s="226">
        <v>0.040000000000000001</v>
      </c>
      <c r="R197" s="226">
        <f>Q197*H197</f>
        <v>0.59999999999999998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311</v>
      </c>
      <c r="AT197" s="228" t="s">
        <v>378</v>
      </c>
      <c r="AU197" s="228" t="s">
        <v>82</v>
      </c>
      <c r="AY197" s="14" t="s">
        <v>282</v>
      </c>
      <c r="BE197" s="229">
        <f>IF(N197="základní",J197,0)</f>
        <v>3870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3870</v>
      </c>
      <c r="BL197" s="14" t="s">
        <v>288</v>
      </c>
      <c r="BM197" s="228" t="s">
        <v>539</v>
      </c>
    </row>
    <row r="198" s="2" customFormat="1" ht="21.75" customHeight="1">
      <c r="A198" s="29"/>
      <c r="B198" s="30"/>
      <c r="C198" s="230" t="s">
        <v>532</v>
      </c>
      <c r="D198" s="230" t="s">
        <v>378</v>
      </c>
      <c r="E198" s="231" t="s">
        <v>541</v>
      </c>
      <c r="F198" s="232" t="s">
        <v>542</v>
      </c>
      <c r="G198" s="233" t="s">
        <v>501</v>
      </c>
      <c r="H198" s="234">
        <v>15</v>
      </c>
      <c r="I198" s="235">
        <v>309</v>
      </c>
      <c r="J198" s="235">
        <f>ROUND(I198*H198,2)</f>
        <v>4635</v>
      </c>
      <c r="K198" s="236"/>
      <c r="L198" s="237"/>
      <c r="M198" s="238" t="s">
        <v>1</v>
      </c>
      <c r="N198" s="239" t="s">
        <v>38</v>
      </c>
      <c r="O198" s="226">
        <v>0</v>
      </c>
      <c r="P198" s="226">
        <f>O198*H198</f>
        <v>0</v>
      </c>
      <c r="Q198" s="226">
        <v>0.050999999999999997</v>
      </c>
      <c r="R198" s="226">
        <f>Q198*H198</f>
        <v>0.7649999999999999</v>
      </c>
      <c r="S198" s="226">
        <v>0</v>
      </c>
      <c r="T198" s="227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228" t="s">
        <v>311</v>
      </c>
      <c r="AT198" s="228" t="s">
        <v>378</v>
      </c>
      <c r="AU198" s="228" t="s">
        <v>82</v>
      </c>
      <c r="AY198" s="14" t="s">
        <v>282</v>
      </c>
      <c r="BE198" s="229">
        <f>IF(N198="základní",J198,0)</f>
        <v>4635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4" t="s">
        <v>80</v>
      </c>
      <c r="BK198" s="229">
        <f>ROUND(I198*H198,2)</f>
        <v>4635</v>
      </c>
      <c r="BL198" s="14" t="s">
        <v>288</v>
      </c>
      <c r="BM198" s="228" t="s">
        <v>543</v>
      </c>
    </row>
    <row r="199" s="2" customFormat="1" ht="21.75" customHeight="1">
      <c r="A199" s="29"/>
      <c r="B199" s="30"/>
      <c r="C199" s="230" t="s">
        <v>536</v>
      </c>
      <c r="D199" s="230" t="s">
        <v>378</v>
      </c>
      <c r="E199" s="231" t="s">
        <v>785</v>
      </c>
      <c r="F199" s="232" t="s">
        <v>786</v>
      </c>
      <c r="G199" s="233" t="s">
        <v>501</v>
      </c>
      <c r="H199" s="234">
        <v>1</v>
      </c>
      <c r="I199" s="235">
        <v>332</v>
      </c>
      <c r="J199" s="235">
        <f>ROUND(I199*H199,2)</f>
        <v>332</v>
      </c>
      <c r="K199" s="236"/>
      <c r="L199" s="237"/>
      <c r="M199" s="238" t="s">
        <v>1</v>
      </c>
      <c r="N199" s="239" t="s">
        <v>38</v>
      </c>
      <c r="O199" s="226">
        <v>0</v>
      </c>
      <c r="P199" s="226">
        <f>O199*H199</f>
        <v>0</v>
      </c>
      <c r="Q199" s="226">
        <v>0.068000000000000005</v>
      </c>
      <c r="R199" s="226">
        <f>Q199*H199</f>
        <v>0.068000000000000005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311</v>
      </c>
      <c r="AT199" s="228" t="s">
        <v>378</v>
      </c>
      <c r="AU199" s="228" t="s">
        <v>82</v>
      </c>
      <c r="AY199" s="14" t="s">
        <v>282</v>
      </c>
      <c r="BE199" s="229">
        <f>IF(N199="základní",J199,0)</f>
        <v>332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332</v>
      </c>
      <c r="BL199" s="14" t="s">
        <v>288</v>
      </c>
      <c r="BM199" s="228" t="s">
        <v>787</v>
      </c>
    </row>
    <row r="200" s="2" customFormat="1" ht="21.75" customHeight="1">
      <c r="A200" s="29"/>
      <c r="B200" s="30"/>
      <c r="C200" s="217" t="s">
        <v>540</v>
      </c>
      <c r="D200" s="217" t="s">
        <v>284</v>
      </c>
      <c r="E200" s="218" t="s">
        <v>549</v>
      </c>
      <c r="F200" s="219" t="s">
        <v>550</v>
      </c>
      <c r="G200" s="220" t="s">
        <v>356</v>
      </c>
      <c r="H200" s="221">
        <v>2.7200000000000002</v>
      </c>
      <c r="I200" s="222">
        <v>2910</v>
      </c>
      <c r="J200" s="222">
        <f>ROUND(I200*H200,2)</f>
        <v>7915.1999999999998</v>
      </c>
      <c r="K200" s="223"/>
      <c r="L200" s="35"/>
      <c r="M200" s="224" t="s">
        <v>1</v>
      </c>
      <c r="N200" s="225" t="s">
        <v>38</v>
      </c>
      <c r="O200" s="226">
        <v>1.4650000000000001</v>
      </c>
      <c r="P200" s="226">
        <f>O200*H200</f>
        <v>3.9848000000000003</v>
      </c>
      <c r="Q200" s="226">
        <v>2.234</v>
      </c>
      <c r="R200" s="226">
        <f>Q200*H200</f>
        <v>6.0764800000000001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7915.1999999999998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7915.1999999999998</v>
      </c>
      <c r="BL200" s="14" t="s">
        <v>288</v>
      </c>
      <c r="BM200" s="228" t="s">
        <v>551</v>
      </c>
    </row>
    <row r="201" s="12" customFormat="1" ht="22.8" customHeight="1">
      <c r="A201" s="12"/>
      <c r="B201" s="202"/>
      <c r="C201" s="203"/>
      <c r="D201" s="204" t="s">
        <v>72</v>
      </c>
      <c r="E201" s="215" t="s">
        <v>299</v>
      </c>
      <c r="F201" s="215" t="s">
        <v>552</v>
      </c>
      <c r="G201" s="203"/>
      <c r="H201" s="203"/>
      <c r="I201" s="203"/>
      <c r="J201" s="216">
        <f>BK201</f>
        <v>448012.08000000002</v>
      </c>
      <c r="K201" s="203"/>
      <c r="L201" s="207"/>
      <c r="M201" s="208"/>
      <c r="N201" s="209"/>
      <c r="O201" s="209"/>
      <c r="P201" s="210">
        <f>SUM(P202:P211)</f>
        <v>108.264509</v>
      </c>
      <c r="Q201" s="209"/>
      <c r="R201" s="210">
        <f>SUM(R202:R211)</f>
        <v>124.92315059000001</v>
      </c>
      <c r="S201" s="209"/>
      <c r="T201" s="211">
        <f>SUM(T202:T211)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2" t="s">
        <v>80</v>
      </c>
      <c r="AT201" s="213" t="s">
        <v>72</v>
      </c>
      <c r="AU201" s="213" t="s">
        <v>80</v>
      </c>
      <c r="AY201" s="212" t="s">
        <v>282</v>
      </c>
      <c r="BK201" s="214">
        <f>SUM(BK202:BK211)</f>
        <v>448012.08000000002</v>
      </c>
    </row>
    <row r="202" s="2" customFormat="1" ht="16.5" customHeight="1">
      <c r="A202" s="29"/>
      <c r="B202" s="30"/>
      <c r="C202" s="217" t="s">
        <v>544</v>
      </c>
      <c r="D202" s="217" t="s">
        <v>284</v>
      </c>
      <c r="E202" s="218" t="s">
        <v>554</v>
      </c>
      <c r="F202" s="219" t="s">
        <v>555</v>
      </c>
      <c r="G202" s="220" t="s">
        <v>287</v>
      </c>
      <c r="H202" s="221">
        <v>192.99199999999999</v>
      </c>
      <c r="I202" s="222">
        <v>56.5</v>
      </c>
      <c r="J202" s="222">
        <f>ROUND(I202*H202,2)</f>
        <v>10904.049999999999</v>
      </c>
      <c r="K202" s="223"/>
      <c r="L202" s="35"/>
      <c r="M202" s="224" t="s">
        <v>1</v>
      </c>
      <c r="N202" s="225" t="s">
        <v>38</v>
      </c>
      <c r="O202" s="226">
        <v>0.021000000000000001</v>
      </c>
      <c r="P202" s="226">
        <f>O202*H202</f>
        <v>4.0528320000000004</v>
      </c>
      <c r="Q202" s="226">
        <v>0.11500000000000001</v>
      </c>
      <c r="R202" s="226">
        <f>Q202*H202</f>
        <v>22.19408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10904.049999999999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10904.049999999999</v>
      </c>
      <c r="BL202" s="14" t="s">
        <v>288</v>
      </c>
      <c r="BM202" s="228" t="s">
        <v>556</v>
      </c>
    </row>
    <row r="203" s="2" customFormat="1" ht="16.5" customHeight="1">
      <c r="A203" s="29"/>
      <c r="B203" s="30"/>
      <c r="C203" s="217" t="s">
        <v>548</v>
      </c>
      <c r="D203" s="217" t="s">
        <v>284</v>
      </c>
      <c r="E203" s="218" t="s">
        <v>558</v>
      </c>
      <c r="F203" s="219" t="s">
        <v>559</v>
      </c>
      <c r="G203" s="220" t="s">
        <v>287</v>
      </c>
      <c r="H203" s="221">
        <v>101.184</v>
      </c>
      <c r="I203" s="222">
        <v>162</v>
      </c>
      <c r="J203" s="222">
        <f>ROUND(I203*H203,2)</f>
        <v>16391.810000000001</v>
      </c>
      <c r="K203" s="223"/>
      <c r="L203" s="35"/>
      <c r="M203" s="224" t="s">
        <v>1</v>
      </c>
      <c r="N203" s="225" t="s">
        <v>38</v>
      </c>
      <c r="O203" s="226">
        <v>0.025999999999999999</v>
      </c>
      <c r="P203" s="226">
        <f>O203*H203</f>
        <v>2.6307839999999998</v>
      </c>
      <c r="Q203" s="226">
        <v>0.34499999999999997</v>
      </c>
      <c r="R203" s="226">
        <f>Q203*H203</f>
        <v>34.908479999999997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16391.810000000001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16391.810000000001</v>
      </c>
      <c r="BL203" s="14" t="s">
        <v>288</v>
      </c>
      <c r="BM203" s="228" t="s">
        <v>560</v>
      </c>
    </row>
    <row r="204" s="2" customFormat="1" ht="16.5" customHeight="1">
      <c r="A204" s="29"/>
      <c r="B204" s="30"/>
      <c r="C204" s="217" t="s">
        <v>553</v>
      </c>
      <c r="D204" s="217" t="s">
        <v>284</v>
      </c>
      <c r="E204" s="218" t="s">
        <v>562</v>
      </c>
      <c r="F204" s="219" t="s">
        <v>563</v>
      </c>
      <c r="G204" s="220" t="s">
        <v>287</v>
      </c>
      <c r="H204" s="221">
        <v>101.184</v>
      </c>
      <c r="I204" s="222">
        <v>211</v>
      </c>
      <c r="J204" s="222">
        <f>ROUND(I204*H204,2)</f>
        <v>21349.82</v>
      </c>
      <c r="K204" s="223"/>
      <c r="L204" s="35"/>
      <c r="M204" s="224" t="s">
        <v>1</v>
      </c>
      <c r="N204" s="225" t="s">
        <v>38</v>
      </c>
      <c r="O204" s="226">
        <v>0.029000000000000001</v>
      </c>
      <c r="P204" s="226">
        <f>O204*H204</f>
        <v>2.9343360000000001</v>
      </c>
      <c r="Q204" s="226">
        <v>0.46000000000000002</v>
      </c>
      <c r="R204" s="226">
        <f>Q204*H204</f>
        <v>46.544640000000001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21349.82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21349.82</v>
      </c>
      <c r="BL204" s="14" t="s">
        <v>288</v>
      </c>
      <c r="BM204" s="228" t="s">
        <v>564</v>
      </c>
    </row>
    <row r="205" s="2" customFormat="1" ht="16.5" customHeight="1">
      <c r="A205" s="29"/>
      <c r="B205" s="30"/>
      <c r="C205" s="217" t="s">
        <v>557</v>
      </c>
      <c r="D205" s="217" t="s">
        <v>284</v>
      </c>
      <c r="E205" s="218" t="s">
        <v>566</v>
      </c>
      <c r="F205" s="219" t="s">
        <v>567</v>
      </c>
      <c r="G205" s="220" t="s">
        <v>287</v>
      </c>
      <c r="H205" s="221">
        <v>192.99199999999999</v>
      </c>
      <c r="I205" s="222">
        <v>41</v>
      </c>
      <c r="J205" s="222">
        <f>ROUND(I205*H205,2)</f>
        <v>7912.6700000000001</v>
      </c>
      <c r="K205" s="223"/>
      <c r="L205" s="35"/>
      <c r="M205" s="224" t="s">
        <v>1</v>
      </c>
      <c r="N205" s="225" t="s">
        <v>38</v>
      </c>
      <c r="O205" s="226">
        <v>0.021000000000000001</v>
      </c>
      <c r="P205" s="226">
        <f>O205*H205</f>
        <v>4.0528320000000004</v>
      </c>
      <c r="Q205" s="226">
        <v>0.108</v>
      </c>
      <c r="R205" s="226">
        <f>Q205*H205</f>
        <v>20.843135999999998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7912.6700000000001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7912.6700000000001</v>
      </c>
      <c r="BL205" s="14" t="s">
        <v>288</v>
      </c>
      <c r="BM205" s="228" t="s">
        <v>568</v>
      </c>
    </row>
    <row r="206" s="2" customFormat="1" ht="21.75" customHeight="1">
      <c r="A206" s="29"/>
      <c r="B206" s="30"/>
      <c r="C206" s="217" t="s">
        <v>561</v>
      </c>
      <c r="D206" s="217" t="s">
        <v>284</v>
      </c>
      <c r="E206" s="218" t="s">
        <v>574</v>
      </c>
      <c r="F206" s="219" t="s">
        <v>575</v>
      </c>
      <c r="G206" s="220" t="s">
        <v>287</v>
      </c>
      <c r="H206" s="221">
        <v>192.99199999999999</v>
      </c>
      <c r="I206" s="222">
        <v>741</v>
      </c>
      <c r="J206" s="222">
        <f>ROUND(I206*H206,2)</f>
        <v>143007.07000000001</v>
      </c>
      <c r="K206" s="223"/>
      <c r="L206" s="35"/>
      <c r="M206" s="224" t="s">
        <v>1</v>
      </c>
      <c r="N206" s="225" t="s">
        <v>38</v>
      </c>
      <c r="O206" s="226">
        <v>0.19400000000000001</v>
      </c>
      <c r="P206" s="226">
        <f>O206*H206</f>
        <v>37.440447999999996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143007.07000000001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143007.07000000001</v>
      </c>
      <c r="BL206" s="14" t="s">
        <v>288</v>
      </c>
      <c r="BM206" s="228" t="s">
        <v>576</v>
      </c>
    </row>
    <row r="207" s="2" customFormat="1" ht="21.75" customHeight="1">
      <c r="A207" s="29"/>
      <c r="B207" s="30"/>
      <c r="C207" s="217" t="s">
        <v>565</v>
      </c>
      <c r="D207" s="217" t="s">
        <v>284</v>
      </c>
      <c r="E207" s="218" t="s">
        <v>578</v>
      </c>
      <c r="F207" s="219" t="s">
        <v>579</v>
      </c>
      <c r="G207" s="220" t="s">
        <v>287</v>
      </c>
      <c r="H207" s="221">
        <v>294.17599999999999</v>
      </c>
      <c r="I207" s="222">
        <v>18.800000000000001</v>
      </c>
      <c r="J207" s="222">
        <f>ROUND(I207*H207,2)</f>
        <v>5530.5100000000002</v>
      </c>
      <c r="K207" s="223"/>
      <c r="L207" s="35"/>
      <c r="M207" s="224" t="s">
        <v>1</v>
      </c>
      <c r="N207" s="225" t="s">
        <v>38</v>
      </c>
      <c r="O207" s="226">
        <v>0.0080000000000000002</v>
      </c>
      <c r="P207" s="226">
        <f>O207*H207</f>
        <v>2.3534079999999999</v>
      </c>
      <c r="Q207" s="226">
        <v>0.00034000000000000002</v>
      </c>
      <c r="R207" s="226">
        <f>Q207*H207</f>
        <v>0.10001984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5530.5100000000002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5530.5100000000002</v>
      </c>
      <c r="BL207" s="14" t="s">
        <v>288</v>
      </c>
      <c r="BM207" s="228" t="s">
        <v>580</v>
      </c>
    </row>
    <row r="208" s="2" customFormat="1" ht="21.75" customHeight="1">
      <c r="A208" s="29"/>
      <c r="B208" s="30"/>
      <c r="C208" s="217" t="s">
        <v>569</v>
      </c>
      <c r="D208" s="217" t="s">
        <v>284</v>
      </c>
      <c r="E208" s="218" t="s">
        <v>582</v>
      </c>
      <c r="F208" s="219" t="s">
        <v>583</v>
      </c>
      <c r="G208" s="220" t="s">
        <v>287</v>
      </c>
      <c r="H208" s="221">
        <v>468.72500000000002</v>
      </c>
      <c r="I208" s="222">
        <v>15.300000000000001</v>
      </c>
      <c r="J208" s="222">
        <f>ROUND(I208*H208,2)</f>
        <v>7171.4899999999998</v>
      </c>
      <c r="K208" s="223"/>
      <c r="L208" s="35"/>
      <c r="M208" s="224" t="s">
        <v>1</v>
      </c>
      <c r="N208" s="225" t="s">
        <v>38</v>
      </c>
      <c r="O208" s="226">
        <v>0.002</v>
      </c>
      <c r="P208" s="226">
        <f>O208*H208</f>
        <v>0.93745000000000012</v>
      </c>
      <c r="Q208" s="226">
        <v>0.00071000000000000002</v>
      </c>
      <c r="R208" s="226">
        <f>Q208*H208</f>
        <v>0.33279475000000003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7171.4899999999998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7171.4899999999998</v>
      </c>
      <c r="BL208" s="14" t="s">
        <v>288</v>
      </c>
      <c r="BM208" s="228" t="s">
        <v>584</v>
      </c>
    </row>
    <row r="209" s="2" customFormat="1" ht="21.75" customHeight="1">
      <c r="A209" s="29"/>
      <c r="B209" s="30"/>
      <c r="C209" s="217" t="s">
        <v>573</v>
      </c>
      <c r="D209" s="217" t="s">
        <v>284</v>
      </c>
      <c r="E209" s="218" t="s">
        <v>586</v>
      </c>
      <c r="F209" s="219" t="s">
        <v>587</v>
      </c>
      <c r="G209" s="220" t="s">
        <v>287</v>
      </c>
      <c r="H209" s="221">
        <v>101.184</v>
      </c>
      <c r="I209" s="222">
        <v>296</v>
      </c>
      <c r="J209" s="222">
        <f>ROUND(I209*H209,2)</f>
        <v>29950.459999999999</v>
      </c>
      <c r="K209" s="223"/>
      <c r="L209" s="35"/>
      <c r="M209" s="224" t="s">
        <v>1</v>
      </c>
      <c r="N209" s="225" t="s">
        <v>38</v>
      </c>
      <c r="O209" s="226">
        <v>0.068000000000000005</v>
      </c>
      <c r="P209" s="226">
        <f>O209*H209</f>
        <v>6.8805120000000004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29950.459999999999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29950.459999999999</v>
      </c>
      <c r="BL209" s="14" t="s">
        <v>288</v>
      </c>
      <c r="BM209" s="228" t="s">
        <v>1032</v>
      </c>
    </row>
    <row r="210" s="2" customFormat="1" ht="21.75" customHeight="1">
      <c r="A210" s="29"/>
      <c r="B210" s="30"/>
      <c r="C210" s="217" t="s">
        <v>577</v>
      </c>
      <c r="D210" s="217" t="s">
        <v>284</v>
      </c>
      <c r="E210" s="218" t="s">
        <v>590</v>
      </c>
      <c r="F210" s="219" t="s">
        <v>591</v>
      </c>
      <c r="G210" s="220" t="s">
        <v>287</v>
      </c>
      <c r="H210" s="221">
        <v>192.99199999999999</v>
      </c>
      <c r="I210" s="222">
        <v>294</v>
      </c>
      <c r="J210" s="222">
        <f>ROUND(I210*H210,2)</f>
        <v>56739.650000000001</v>
      </c>
      <c r="K210" s="223"/>
      <c r="L210" s="35"/>
      <c r="M210" s="224" t="s">
        <v>1</v>
      </c>
      <c r="N210" s="225" t="s">
        <v>38</v>
      </c>
      <c r="O210" s="226">
        <v>0.070999999999999994</v>
      </c>
      <c r="P210" s="226">
        <f>O210*H210</f>
        <v>13.702431999999998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56739.650000000001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56739.650000000001</v>
      </c>
      <c r="BL210" s="14" t="s">
        <v>288</v>
      </c>
      <c r="BM210" s="228" t="s">
        <v>592</v>
      </c>
    </row>
    <row r="211" s="2" customFormat="1" ht="33" customHeight="1">
      <c r="A211" s="29"/>
      <c r="B211" s="30"/>
      <c r="C211" s="217" t="s">
        <v>581</v>
      </c>
      <c r="D211" s="217" t="s">
        <v>284</v>
      </c>
      <c r="E211" s="218" t="s">
        <v>594</v>
      </c>
      <c r="F211" s="219" t="s">
        <v>595</v>
      </c>
      <c r="G211" s="220" t="s">
        <v>287</v>
      </c>
      <c r="H211" s="221">
        <v>468.72500000000002</v>
      </c>
      <c r="I211" s="222">
        <v>318</v>
      </c>
      <c r="J211" s="222">
        <f>ROUND(I211*H211,2)</f>
        <v>149054.54999999999</v>
      </c>
      <c r="K211" s="223"/>
      <c r="L211" s="35"/>
      <c r="M211" s="224" t="s">
        <v>1</v>
      </c>
      <c r="N211" s="225" t="s">
        <v>38</v>
      </c>
      <c r="O211" s="226">
        <v>0.070999999999999994</v>
      </c>
      <c r="P211" s="226">
        <f>O211*H211</f>
        <v>33.279474999999998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149054.54999999999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149054.54999999999</v>
      </c>
      <c r="BL211" s="14" t="s">
        <v>288</v>
      </c>
      <c r="BM211" s="228" t="s">
        <v>596</v>
      </c>
    </row>
    <row r="212" s="12" customFormat="1" ht="22.8" customHeight="1">
      <c r="A212" s="12"/>
      <c r="B212" s="202"/>
      <c r="C212" s="203"/>
      <c r="D212" s="204" t="s">
        <v>72</v>
      </c>
      <c r="E212" s="215" t="s">
        <v>311</v>
      </c>
      <c r="F212" s="215" t="s">
        <v>597</v>
      </c>
      <c r="G212" s="203"/>
      <c r="H212" s="203"/>
      <c r="I212" s="203"/>
      <c r="J212" s="216">
        <f>BK212</f>
        <v>1062051.71</v>
      </c>
      <c r="K212" s="203"/>
      <c r="L212" s="207"/>
      <c r="M212" s="208"/>
      <c r="N212" s="209"/>
      <c r="O212" s="209"/>
      <c r="P212" s="210">
        <f>SUM(P213:P239)</f>
        <v>581.02938000000006</v>
      </c>
      <c r="Q212" s="209"/>
      <c r="R212" s="210">
        <f>SUM(R213:R239)</f>
        <v>96.692258419999987</v>
      </c>
      <c r="S212" s="209"/>
      <c r="T212" s="211">
        <f>SUM(T213:T239)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12" t="s">
        <v>80</v>
      </c>
      <c r="AT212" s="213" t="s">
        <v>72</v>
      </c>
      <c r="AU212" s="213" t="s">
        <v>80</v>
      </c>
      <c r="AY212" s="212" t="s">
        <v>282</v>
      </c>
      <c r="BK212" s="214">
        <f>SUM(BK213:BK239)</f>
        <v>1062051.71</v>
      </c>
    </row>
    <row r="213" s="2" customFormat="1" ht="21.75" customHeight="1">
      <c r="A213" s="29"/>
      <c r="B213" s="30"/>
      <c r="C213" s="217" t="s">
        <v>585</v>
      </c>
      <c r="D213" s="217" t="s">
        <v>284</v>
      </c>
      <c r="E213" s="218" t="s">
        <v>941</v>
      </c>
      <c r="F213" s="219" t="s">
        <v>942</v>
      </c>
      <c r="G213" s="220" t="s">
        <v>322</v>
      </c>
      <c r="H213" s="221">
        <v>11.9</v>
      </c>
      <c r="I213" s="222">
        <v>589</v>
      </c>
      <c r="J213" s="222">
        <f>ROUND(I213*H213,2)</f>
        <v>7009.1000000000004</v>
      </c>
      <c r="K213" s="223"/>
      <c r="L213" s="35"/>
      <c r="M213" s="224" t="s">
        <v>1</v>
      </c>
      <c r="N213" s="225" t="s">
        <v>38</v>
      </c>
      <c r="O213" s="226">
        <v>1.0409999999999999</v>
      </c>
      <c r="P213" s="226">
        <f>O213*H213</f>
        <v>12.3879</v>
      </c>
      <c r="Q213" s="226">
        <v>1.0000000000000001E-05</v>
      </c>
      <c r="R213" s="226">
        <f>Q213*H213</f>
        <v>0.00011900000000000002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7009.1000000000004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7009.1000000000004</v>
      </c>
      <c r="BL213" s="14" t="s">
        <v>288</v>
      </c>
      <c r="BM213" s="228" t="s">
        <v>943</v>
      </c>
    </row>
    <row r="214" s="2" customFormat="1" ht="16.5" customHeight="1">
      <c r="A214" s="29"/>
      <c r="B214" s="30"/>
      <c r="C214" s="230" t="s">
        <v>589</v>
      </c>
      <c r="D214" s="230" t="s">
        <v>378</v>
      </c>
      <c r="E214" s="231" t="s">
        <v>944</v>
      </c>
      <c r="F214" s="232" t="s">
        <v>945</v>
      </c>
      <c r="G214" s="233" t="s">
        <v>322</v>
      </c>
      <c r="H214" s="234">
        <v>12.494999999999999</v>
      </c>
      <c r="I214" s="235">
        <v>1160</v>
      </c>
      <c r="J214" s="235">
        <f>ROUND(I214*H214,2)</f>
        <v>14494.200000000001</v>
      </c>
      <c r="K214" s="236"/>
      <c r="L214" s="237"/>
      <c r="M214" s="238" t="s">
        <v>1</v>
      </c>
      <c r="N214" s="239" t="s">
        <v>38</v>
      </c>
      <c r="O214" s="226">
        <v>0</v>
      </c>
      <c r="P214" s="226">
        <f>O214*H214</f>
        <v>0</v>
      </c>
      <c r="Q214" s="226">
        <v>0.30399999999999999</v>
      </c>
      <c r="R214" s="226">
        <f>Q214*H214</f>
        <v>3.7984799999999996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311</v>
      </c>
      <c r="AT214" s="228" t="s">
        <v>378</v>
      </c>
      <c r="AU214" s="228" t="s">
        <v>82</v>
      </c>
      <c r="AY214" s="14" t="s">
        <v>282</v>
      </c>
      <c r="BE214" s="229">
        <f>IF(N214="základní",J214,0)</f>
        <v>14494.200000000001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14494.200000000001</v>
      </c>
      <c r="BL214" s="14" t="s">
        <v>288</v>
      </c>
      <c r="BM214" s="228" t="s">
        <v>946</v>
      </c>
    </row>
    <row r="215" s="2" customFormat="1" ht="33" customHeight="1">
      <c r="A215" s="29"/>
      <c r="B215" s="30"/>
      <c r="C215" s="217" t="s">
        <v>593</v>
      </c>
      <c r="D215" s="217" t="s">
        <v>284</v>
      </c>
      <c r="E215" s="218" t="s">
        <v>599</v>
      </c>
      <c r="F215" s="219" t="s">
        <v>600</v>
      </c>
      <c r="G215" s="220" t="s">
        <v>322</v>
      </c>
      <c r="H215" s="221">
        <v>371.63</v>
      </c>
      <c r="I215" s="222">
        <v>152</v>
      </c>
      <c r="J215" s="222">
        <f>ROUND(I215*H215,2)</f>
        <v>56487.760000000002</v>
      </c>
      <c r="K215" s="223"/>
      <c r="L215" s="35"/>
      <c r="M215" s="224" t="s">
        <v>1</v>
      </c>
      <c r="N215" s="225" t="s">
        <v>38</v>
      </c>
      <c r="O215" s="226">
        <v>0.32100000000000001</v>
      </c>
      <c r="P215" s="226">
        <f>O215*H215</f>
        <v>119.29323000000001</v>
      </c>
      <c r="Q215" s="226">
        <v>2.0000000000000002E-05</v>
      </c>
      <c r="R215" s="226">
        <f>Q215*H215</f>
        <v>0.0074326000000000001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56487.760000000002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56487.760000000002</v>
      </c>
      <c r="BL215" s="14" t="s">
        <v>288</v>
      </c>
      <c r="BM215" s="228" t="s">
        <v>601</v>
      </c>
    </row>
    <row r="216" s="2" customFormat="1" ht="16.5" customHeight="1">
      <c r="A216" s="29"/>
      <c r="B216" s="30"/>
      <c r="C216" s="230" t="s">
        <v>598</v>
      </c>
      <c r="D216" s="230" t="s">
        <v>378</v>
      </c>
      <c r="E216" s="231" t="s">
        <v>603</v>
      </c>
      <c r="F216" s="232" t="s">
        <v>604</v>
      </c>
      <c r="G216" s="233" t="s">
        <v>322</v>
      </c>
      <c r="H216" s="234">
        <v>398.75599999999997</v>
      </c>
      <c r="I216" s="235">
        <v>893</v>
      </c>
      <c r="J216" s="235">
        <f>ROUND(I216*H216,2)</f>
        <v>356089.10999999999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0.01052</v>
      </c>
      <c r="R216" s="226">
        <f>Q216*H216</f>
        <v>4.1949131199999998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311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356089.10999999999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356089.10999999999</v>
      </c>
      <c r="BL216" s="14" t="s">
        <v>288</v>
      </c>
      <c r="BM216" s="228" t="s">
        <v>605</v>
      </c>
    </row>
    <row r="217" s="2" customFormat="1" ht="21.75" customHeight="1">
      <c r="A217" s="29"/>
      <c r="B217" s="30"/>
      <c r="C217" s="217" t="s">
        <v>602</v>
      </c>
      <c r="D217" s="217" t="s">
        <v>284</v>
      </c>
      <c r="E217" s="218" t="s">
        <v>947</v>
      </c>
      <c r="F217" s="219" t="s">
        <v>948</v>
      </c>
      <c r="G217" s="220" t="s">
        <v>322</v>
      </c>
      <c r="H217" s="221">
        <v>24</v>
      </c>
      <c r="I217" s="222">
        <v>454</v>
      </c>
      <c r="J217" s="222">
        <f>ROUND(I217*H217,2)</f>
        <v>10896</v>
      </c>
      <c r="K217" s="223"/>
      <c r="L217" s="35"/>
      <c r="M217" s="224" t="s">
        <v>1</v>
      </c>
      <c r="N217" s="225" t="s">
        <v>38</v>
      </c>
      <c r="O217" s="226">
        <v>0.95899999999999996</v>
      </c>
      <c r="P217" s="226">
        <f>O217*H217</f>
        <v>23.015999999999998</v>
      </c>
      <c r="Q217" s="226">
        <v>4.0000000000000003E-05</v>
      </c>
      <c r="R217" s="226">
        <f>Q217*H217</f>
        <v>0.00096000000000000013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10896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10896</v>
      </c>
      <c r="BL217" s="14" t="s">
        <v>288</v>
      </c>
      <c r="BM217" s="228" t="s">
        <v>949</v>
      </c>
    </row>
    <row r="218" s="2" customFormat="1" ht="21.75" customHeight="1">
      <c r="A218" s="29"/>
      <c r="B218" s="30"/>
      <c r="C218" s="230" t="s">
        <v>606</v>
      </c>
      <c r="D218" s="230" t="s">
        <v>378</v>
      </c>
      <c r="E218" s="231" t="s">
        <v>950</v>
      </c>
      <c r="F218" s="232" t="s">
        <v>951</v>
      </c>
      <c r="G218" s="233" t="s">
        <v>322</v>
      </c>
      <c r="H218" s="234">
        <v>6.1500000000000004</v>
      </c>
      <c r="I218" s="235">
        <v>2160</v>
      </c>
      <c r="J218" s="235">
        <f>ROUND(I218*H218,2)</f>
        <v>13284</v>
      </c>
      <c r="K218" s="236"/>
      <c r="L218" s="237"/>
      <c r="M218" s="238" t="s">
        <v>1</v>
      </c>
      <c r="N218" s="239" t="s">
        <v>38</v>
      </c>
      <c r="O218" s="226">
        <v>0</v>
      </c>
      <c r="P218" s="226">
        <f>O218*H218</f>
        <v>0</v>
      </c>
      <c r="Q218" s="226">
        <v>0.020240000000000001</v>
      </c>
      <c r="R218" s="226">
        <f>Q218*H218</f>
        <v>0.12447600000000002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311</v>
      </c>
      <c r="AT218" s="228" t="s">
        <v>378</v>
      </c>
      <c r="AU218" s="228" t="s">
        <v>82</v>
      </c>
      <c r="AY218" s="14" t="s">
        <v>282</v>
      </c>
      <c r="BE218" s="229">
        <f>IF(N218="základní",J218,0)</f>
        <v>13284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13284</v>
      </c>
      <c r="BL218" s="14" t="s">
        <v>288</v>
      </c>
      <c r="BM218" s="228" t="s">
        <v>952</v>
      </c>
    </row>
    <row r="219" s="2" customFormat="1" ht="21.75" customHeight="1">
      <c r="A219" s="29"/>
      <c r="B219" s="30"/>
      <c r="C219" s="217" t="s">
        <v>610</v>
      </c>
      <c r="D219" s="217" t="s">
        <v>284</v>
      </c>
      <c r="E219" s="218" t="s">
        <v>607</v>
      </c>
      <c r="F219" s="219" t="s">
        <v>608</v>
      </c>
      <c r="G219" s="220" t="s">
        <v>501</v>
      </c>
      <c r="H219" s="221">
        <v>10</v>
      </c>
      <c r="I219" s="222">
        <v>86</v>
      </c>
      <c r="J219" s="222">
        <f>ROUND(I219*H219,2)</f>
        <v>860</v>
      </c>
      <c r="K219" s="223"/>
      <c r="L219" s="35"/>
      <c r="M219" s="224" t="s">
        <v>1</v>
      </c>
      <c r="N219" s="225" t="s">
        <v>38</v>
      </c>
      <c r="O219" s="226">
        <v>0.68300000000000005</v>
      </c>
      <c r="P219" s="226">
        <f>O219*H219</f>
        <v>6.8300000000000001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860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860</v>
      </c>
      <c r="BL219" s="14" t="s">
        <v>288</v>
      </c>
      <c r="BM219" s="228" t="s">
        <v>609</v>
      </c>
    </row>
    <row r="220" s="2" customFormat="1" ht="16.5" customHeight="1">
      <c r="A220" s="29"/>
      <c r="B220" s="30"/>
      <c r="C220" s="230" t="s">
        <v>614</v>
      </c>
      <c r="D220" s="230" t="s">
        <v>378</v>
      </c>
      <c r="E220" s="231" t="s">
        <v>611</v>
      </c>
      <c r="F220" s="232" t="s">
        <v>612</v>
      </c>
      <c r="G220" s="233" t="s">
        <v>501</v>
      </c>
      <c r="H220" s="234">
        <v>10</v>
      </c>
      <c r="I220" s="235">
        <v>40.399999999999999</v>
      </c>
      <c r="J220" s="235">
        <f>ROUND(I220*H220,2)</f>
        <v>404</v>
      </c>
      <c r="K220" s="236"/>
      <c r="L220" s="237"/>
      <c r="M220" s="238" t="s">
        <v>1</v>
      </c>
      <c r="N220" s="239" t="s">
        <v>38</v>
      </c>
      <c r="O220" s="226">
        <v>0</v>
      </c>
      <c r="P220" s="226">
        <f>O220*H220</f>
        <v>0</v>
      </c>
      <c r="Q220" s="226">
        <v>0.00029</v>
      </c>
      <c r="R220" s="226">
        <f>Q220*H220</f>
        <v>0.0028999999999999998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311</v>
      </c>
      <c r="AT220" s="228" t="s">
        <v>378</v>
      </c>
      <c r="AU220" s="228" t="s">
        <v>82</v>
      </c>
      <c r="AY220" s="14" t="s">
        <v>282</v>
      </c>
      <c r="BE220" s="229">
        <f>IF(N220="základní",J220,0)</f>
        <v>404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404</v>
      </c>
      <c r="BL220" s="14" t="s">
        <v>288</v>
      </c>
      <c r="BM220" s="228" t="s">
        <v>613</v>
      </c>
    </row>
    <row r="221" s="2" customFormat="1" ht="21.75" customHeight="1">
      <c r="A221" s="29"/>
      <c r="B221" s="30"/>
      <c r="C221" s="217" t="s">
        <v>618</v>
      </c>
      <c r="D221" s="217" t="s">
        <v>284</v>
      </c>
      <c r="E221" s="218" t="s">
        <v>615</v>
      </c>
      <c r="F221" s="219" t="s">
        <v>616</v>
      </c>
      <c r="G221" s="220" t="s">
        <v>501</v>
      </c>
      <c r="H221" s="221">
        <v>5</v>
      </c>
      <c r="I221" s="222">
        <v>450</v>
      </c>
      <c r="J221" s="222">
        <f>ROUND(I221*H221,2)</f>
        <v>2250</v>
      </c>
      <c r="K221" s="223"/>
      <c r="L221" s="35"/>
      <c r="M221" s="224" t="s">
        <v>1</v>
      </c>
      <c r="N221" s="225" t="s">
        <v>38</v>
      </c>
      <c r="O221" s="226">
        <v>1.3480000000000001</v>
      </c>
      <c r="P221" s="226">
        <f>O221*H221</f>
        <v>6.7400000000000002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2250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2250</v>
      </c>
      <c r="BL221" s="14" t="s">
        <v>288</v>
      </c>
      <c r="BM221" s="228" t="s">
        <v>617</v>
      </c>
    </row>
    <row r="222" s="2" customFormat="1" ht="21.75" customHeight="1">
      <c r="A222" s="29"/>
      <c r="B222" s="30"/>
      <c r="C222" s="230" t="s">
        <v>622</v>
      </c>
      <c r="D222" s="230" t="s">
        <v>378</v>
      </c>
      <c r="E222" s="231" t="s">
        <v>619</v>
      </c>
      <c r="F222" s="232" t="s">
        <v>620</v>
      </c>
      <c r="G222" s="233" t="s">
        <v>501</v>
      </c>
      <c r="H222" s="234">
        <v>5</v>
      </c>
      <c r="I222" s="235">
        <v>1890</v>
      </c>
      <c r="J222" s="235">
        <f>ROUND(I222*H222,2)</f>
        <v>9450</v>
      </c>
      <c r="K222" s="236"/>
      <c r="L222" s="237"/>
      <c r="M222" s="238" t="s">
        <v>1</v>
      </c>
      <c r="N222" s="239" t="s">
        <v>38</v>
      </c>
      <c r="O222" s="226">
        <v>0</v>
      </c>
      <c r="P222" s="226">
        <f>O222*H222</f>
        <v>0</v>
      </c>
      <c r="Q222" s="226">
        <v>0.0041999999999999997</v>
      </c>
      <c r="R222" s="226">
        <f>Q222*H222</f>
        <v>0.020999999999999998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311</v>
      </c>
      <c r="AT222" s="228" t="s">
        <v>378</v>
      </c>
      <c r="AU222" s="228" t="s">
        <v>82</v>
      </c>
      <c r="AY222" s="14" t="s">
        <v>282</v>
      </c>
      <c r="BE222" s="229">
        <f>IF(N222="základní",J222,0)</f>
        <v>9450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9450</v>
      </c>
      <c r="BL222" s="14" t="s">
        <v>288</v>
      </c>
      <c r="BM222" s="228" t="s">
        <v>621</v>
      </c>
    </row>
    <row r="223" s="2" customFormat="1" ht="33" customHeight="1">
      <c r="A223" s="29"/>
      <c r="B223" s="30"/>
      <c r="C223" s="217" t="s">
        <v>626</v>
      </c>
      <c r="D223" s="217" t="s">
        <v>284</v>
      </c>
      <c r="E223" s="218" t="s">
        <v>623</v>
      </c>
      <c r="F223" s="219" t="s">
        <v>624</v>
      </c>
      <c r="G223" s="220" t="s">
        <v>501</v>
      </c>
      <c r="H223" s="221">
        <v>15</v>
      </c>
      <c r="I223" s="222">
        <v>11500</v>
      </c>
      <c r="J223" s="222">
        <f>ROUND(I223*H223,2)</f>
        <v>172500</v>
      </c>
      <c r="K223" s="223"/>
      <c r="L223" s="35"/>
      <c r="M223" s="224" t="s">
        <v>1</v>
      </c>
      <c r="N223" s="225" t="s">
        <v>38</v>
      </c>
      <c r="O223" s="226">
        <v>21.292000000000002</v>
      </c>
      <c r="P223" s="226">
        <f>O223*H223</f>
        <v>319.38</v>
      </c>
      <c r="Q223" s="226">
        <v>2.1167600000000002</v>
      </c>
      <c r="R223" s="226">
        <f>Q223*H223</f>
        <v>31.751400000000004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172500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172500</v>
      </c>
      <c r="BL223" s="14" t="s">
        <v>288</v>
      </c>
      <c r="BM223" s="228" t="s">
        <v>625</v>
      </c>
    </row>
    <row r="224" s="2" customFormat="1" ht="21.75" customHeight="1">
      <c r="A224" s="29"/>
      <c r="B224" s="30"/>
      <c r="C224" s="217" t="s">
        <v>630</v>
      </c>
      <c r="D224" s="217" t="s">
        <v>284</v>
      </c>
      <c r="E224" s="218" t="s">
        <v>795</v>
      </c>
      <c r="F224" s="219" t="s">
        <v>796</v>
      </c>
      <c r="G224" s="220" t="s">
        <v>501</v>
      </c>
      <c r="H224" s="221">
        <v>2</v>
      </c>
      <c r="I224" s="222">
        <v>13100</v>
      </c>
      <c r="J224" s="222">
        <f>ROUND(I224*H224,2)</f>
        <v>26200</v>
      </c>
      <c r="K224" s="223"/>
      <c r="L224" s="35"/>
      <c r="M224" s="224" t="s">
        <v>1</v>
      </c>
      <c r="N224" s="225" t="s">
        <v>38</v>
      </c>
      <c r="O224" s="226">
        <v>20.363</v>
      </c>
      <c r="P224" s="226">
        <f>O224*H224</f>
        <v>40.725999999999999</v>
      </c>
      <c r="Q224" s="226">
        <v>2.3557399999999999</v>
      </c>
      <c r="R224" s="226">
        <f>Q224*H224</f>
        <v>4.7114799999999999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26200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26200</v>
      </c>
      <c r="BL224" s="14" t="s">
        <v>288</v>
      </c>
      <c r="BM224" s="228" t="s">
        <v>1033</v>
      </c>
    </row>
    <row r="225" s="2" customFormat="1" ht="21.75" customHeight="1">
      <c r="A225" s="29"/>
      <c r="B225" s="30"/>
      <c r="C225" s="230" t="s">
        <v>634</v>
      </c>
      <c r="D225" s="230" t="s">
        <v>378</v>
      </c>
      <c r="E225" s="231" t="s">
        <v>627</v>
      </c>
      <c r="F225" s="232" t="s">
        <v>628</v>
      </c>
      <c r="G225" s="233" t="s">
        <v>501</v>
      </c>
      <c r="H225" s="234">
        <v>15</v>
      </c>
      <c r="I225" s="235">
        <v>7360</v>
      </c>
      <c r="J225" s="235">
        <f>ROUND(I225*H225,2)</f>
        <v>110400</v>
      </c>
      <c r="K225" s="236"/>
      <c r="L225" s="237"/>
      <c r="M225" s="238" t="s">
        <v>1</v>
      </c>
      <c r="N225" s="239" t="s">
        <v>38</v>
      </c>
      <c r="O225" s="226">
        <v>0</v>
      </c>
      <c r="P225" s="226">
        <f>O225*H225</f>
        <v>0</v>
      </c>
      <c r="Q225" s="226">
        <v>1.29</v>
      </c>
      <c r="R225" s="226">
        <f>Q225*H225</f>
        <v>19.350000000000001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311</v>
      </c>
      <c r="AT225" s="228" t="s">
        <v>378</v>
      </c>
      <c r="AU225" s="228" t="s">
        <v>82</v>
      </c>
      <c r="AY225" s="14" t="s">
        <v>282</v>
      </c>
      <c r="BE225" s="229">
        <f>IF(N225="základní",J225,0)</f>
        <v>110400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110400</v>
      </c>
      <c r="BL225" s="14" t="s">
        <v>288</v>
      </c>
      <c r="BM225" s="228" t="s">
        <v>629</v>
      </c>
    </row>
    <row r="226" s="2" customFormat="1" ht="21.75" customHeight="1">
      <c r="A226" s="29"/>
      <c r="B226" s="30"/>
      <c r="C226" s="230" t="s">
        <v>638</v>
      </c>
      <c r="D226" s="230" t="s">
        <v>378</v>
      </c>
      <c r="E226" s="231" t="s">
        <v>798</v>
      </c>
      <c r="F226" s="232" t="s">
        <v>799</v>
      </c>
      <c r="G226" s="233" t="s">
        <v>501</v>
      </c>
      <c r="H226" s="234">
        <v>2</v>
      </c>
      <c r="I226" s="235">
        <v>11000</v>
      </c>
      <c r="J226" s="235">
        <f>ROUND(I226*H226,2)</f>
        <v>22000</v>
      </c>
      <c r="K226" s="236"/>
      <c r="L226" s="237"/>
      <c r="M226" s="238" t="s">
        <v>1</v>
      </c>
      <c r="N226" s="239" t="s">
        <v>38</v>
      </c>
      <c r="O226" s="226">
        <v>0</v>
      </c>
      <c r="P226" s="226">
        <f>O226*H226</f>
        <v>0</v>
      </c>
      <c r="Q226" s="226">
        <v>1.6140000000000001</v>
      </c>
      <c r="R226" s="226">
        <f>Q226*H226</f>
        <v>3.2280000000000002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311</v>
      </c>
      <c r="AT226" s="228" t="s">
        <v>378</v>
      </c>
      <c r="AU226" s="228" t="s">
        <v>82</v>
      </c>
      <c r="AY226" s="14" t="s">
        <v>282</v>
      </c>
      <c r="BE226" s="229">
        <f>IF(N226="základní",J226,0)</f>
        <v>22000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22000</v>
      </c>
      <c r="BL226" s="14" t="s">
        <v>288</v>
      </c>
      <c r="BM226" s="228" t="s">
        <v>1034</v>
      </c>
    </row>
    <row r="227" s="2" customFormat="1" ht="21.75" customHeight="1">
      <c r="A227" s="29"/>
      <c r="B227" s="30"/>
      <c r="C227" s="230" t="s">
        <v>642</v>
      </c>
      <c r="D227" s="230" t="s">
        <v>378</v>
      </c>
      <c r="E227" s="231" t="s">
        <v>631</v>
      </c>
      <c r="F227" s="232" t="s">
        <v>632</v>
      </c>
      <c r="G227" s="233" t="s">
        <v>501</v>
      </c>
      <c r="H227" s="234">
        <v>15</v>
      </c>
      <c r="I227" s="235">
        <v>1320</v>
      </c>
      <c r="J227" s="235">
        <f>ROUND(I227*H227,2)</f>
        <v>19800</v>
      </c>
      <c r="K227" s="236"/>
      <c r="L227" s="237"/>
      <c r="M227" s="238" t="s">
        <v>1</v>
      </c>
      <c r="N227" s="239" t="s">
        <v>38</v>
      </c>
      <c r="O227" s="226">
        <v>0</v>
      </c>
      <c r="P227" s="226">
        <f>O227*H227</f>
        <v>0</v>
      </c>
      <c r="Q227" s="226">
        <v>0.254</v>
      </c>
      <c r="R227" s="226">
        <f>Q227*H227</f>
        <v>3.8100000000000001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311</v>
      </c>
      <c r="AT227" s="228" t="s">
        <v>378</v>
      </c>
      <c r="AU227" s="228" t="s">
        <v>82</v>
      </c>
      <c r="AY227" s="14" t="s">
        <v>282</v>
      </c>
      <c r="BE227" s="229">
        <f>IF(N227="základní",J227,0)</f>
        <v>19800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19800</v>
      </c>
      <c r="BL227" s="14" t="s">
        <v>288</v>
      </c>
      <c r="BM227" s="228" t="s">
        <v>633</v>
      </c>
    </row>
    <row r="228" s="2" customFormat="1" ht="21.75" customHeight="1">
      <c r="A228" s="29"/>
      <c r="B228" s="30"/>
      <c r="C228" s="230" t="s">
        <v>646</v>
      </c>
      <c r="D228" s="230" t="s">
        <v>378</v>
      </c>
      <c r="E228" s="231" t="s">
        <v>635</v>
      </c>
      <c r="F228" s="232" t="s">
        <v>636</v>
      </c>
      <c r="G228" s="233" t="s">
        <v>501</v>
      </c>
      <c r="H228" s="234">
        <v>16</v>
      </c>
      <c r="I228" s="235">
        <v>2120</v>
      </c>
      <c r="J228" s="235">
        <f>ROUND(I228*H228,2)</f>
        <v>33920</v>
      </c>
      <c r="K228" s="236"/>
      <c r="L228" s="237"/>
      <c r="M228" s="238" t="s">
        <v>1</v>
      </c>
      <c r="N228" s="239" t="s">
        <v>38</v>
      </c>
      <c r="O228" s="226">
        <v>0</v>
      </c>
      <c r="P228" s="226">
        <f>O228*H228</f>
        <v>0</v>
      </c>
      <c r="Q228" s="226">
        <v>0.50600000000000001</v>
      </c>
      <c r="R228" s="226">
        <f>Q228*H228</f>
        <v>8.0960000000000001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311</v>
      </c>
      <c r="AT228" s="228" t="s">
        <v>378</v>
      </c>
      <c r="AU228" s="228" t="s">
        <v>82</v>
      </c>
      <c r="AY228" s="14" t="s">
        <v>282</v>
      </c>
      <c r="BE228" s="229">
        <f>IF(N228="základní",J228,0)</f>
        <v>33920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33920</v>
      </c>
      <c r="BL228" s="14" t="s">
        <v>288</v>
      </c>
      <c r="BM228" s="228" t="s">
        <v>637</v>
      </c>
    </row>
    <row r="229" s="2" customFormat="1" ht="21.75" customHeight="1">
      <c r="A229" s="29"/>
      <c r="B229" s="30"/>
      <c r="C229" s="230" t="s">
        <v>650</v>
      </c>
      <c r="D229" s="230" t="s">
        <v>378</v>
      </c>
      <c r="E229" s="231" t="s">
        <v>639</v>
      </c>
      <c r="F229" s="232" t="s">
        <v>640</v>
      </c>
      <c r="G229" s="233" t="s">
        <v>501</v>
      </c>
      <c r="H229" s="234">
        <v>2</v>
      </c>
      <c r="I229" s="235">
        <v>2810</v>
      </c>
      <c r="J229" s="235">
        <f>ROUND(I229*H229,2)</f>
        <v>5620</v>
      </c>
      <c r="K229" s="236"/>
      <c r="L229" s="237"/>
      <c r="M229" s="238" t="s">
        <v>1</v>
      </c>
      <c r="N229" s="239" t="s">
        <v>38</v>
      </c>
      <c r="O229" s="226">
        <v>0</v>
      </c>
      <c r="P229" s="226">
        <f>O229*H229</f>
        <v>0</v>
      </c>
      <c r="Q229" s="226">
        <v>1.0129999999999999</v>
      </c>
      <c r="R229" s="226">
        <f>Q229*H229</f>
        <v>2.0259999999999998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311</v>
      </c>
      <c r="AT229" s="228" t="s">
        <v>378</v>
      </c>
      <c r="AU229" s="228" t="s">
        <v>82</v>
      </c>
      <c r="AY229" s="14" t="s">
        <v>282</v>
      </c>
      <c r="BE229" s="229">
        <f>IF(N229="základní",J229,0)</f>
        <v>5620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5620</v>
      </c>
      <c r="BL229" s="14" t="s">
        <v>288</v>
      </c>
      <c r="BM229" s="228" t="s">
        <v>641</v>
      </c>
    </row>
    <row r="230" s="2" customFormat="1" ht="21.75" customHeight="1">
      <c r="A230" s="29"/>
      <c r="B230" s="30"/>
      <c r="C230" s="230" t="s">
        <v>654</v>
      </c>
      <c r="D230" s="230" t="s">
        <v>378</v>
      </c>
      <c r="E230" s="231" t="s">
        <v>643</v>
      </c>
      <c r="F230" s="232" t="s">
        <v>644</v>
      </c>
      <c r="G230" s="233" t="s">
        <v>501</v>
      </c>
      <c r="H230" s="234">
        <v>17</v>
      </c>
      <c r="I230" s="235">
        <v>2590</v>
      </c>
      <c r="J230" s="235">
        <f>ROUND(I230*H230,2)</f>
        <v>44030</v>
      </c>
      <c r="K230" s="236"/>
      <c r="L230" s="237"/>
      <c r="M230" s="238" t="s">
        <v>1</v>
      </c>
      <c r="N230" s="239" t="s">
        <v>38</v>
      </c>
      <c r="O230" s="226">
        <v>0</v>
      </c>
      <c r="P230" s="226">
        <f>O230*H230</f>
        <v>0</v>
      </c>
      <c r="Q230" s="226">
        <v>0.54800000000000004</v>
      </c>
      <c r="R230" s="226">
        <f>Q230*H230</f>
        <v>9.3160000000000007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311</v>
      </c>
      <c r="AT230" s="228" t="s">
        <v>378</v>
      </c>
      <c r="AU230" s="228" t="s">
        <v>82</v>
      </c>
      <c r="AY230" s="14" t="s">
        <v>282</v>
      </c>
      <c r="BE230" s="229">
        <f>IF(N230="základní",J230,0)</f>
        <v>44030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44030</v>
      </c>
      <c r="BL230" s="14" t="s">
        <v>288</v>
      </c>
      <c r="BM230" s="228" t="s">
        <v>645</v>
      </c>
    </row>
    <row r="231" s="2" customFormat="1" ht="21.75" customHeight="1">
      <c r="A231" s="29"/>
      <c r="B231" s="30"/>
      <c r="C231" s="230" t="s">
        <v>658</v>
      </c>
      <c r="D231" s="230" t="s">
        <v>378</v>
      </c>
      <c r="E231" s="231" t="s">
        <v>647</v>
      </c>
      <c r="F231" s="232" t="s">
        <v>648</v>
      </c>
      <c r="G231" s="233" t="s">
        <v>501</v>
      </c>
      <c r="H231" s="234">
        <v>50</v>
      </c>
      <c r="I231" s="235">
        <v>193</v>
      </c>
      <c r="J231" s="235">
        <f>ROUND(I231*H231,2)</f>
        <v>9650</v>
      </c>
      <c r="K231" s="236"/>
      <c r="L231" s="237"/>
      <c r="M231" s="238" t="s">
        <v>1</v>
      </c>
      <c r="N231" s="239" t="s">
        <v>38</v>
      </c>
      <c r="O231" s="226">
        <v>0</v>
      </c>
      <c r="P231" s="226">
        <f>O231*H231</f>
        <v>0</v>
      </c>
      <c r="Q231" s="226">
        <v>0.002</v>
      </c>
      <c r="R231" s="226">
        <f>Q231*H231</f>
        <v>0.10000000000000001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311</v>
      </c>
      <c r="AT231" s="228" t="s">
        <v>378</v>
      </c>
      <c r="AU231" s="228" t="s">
        <v>82</v>
      </c>
      <c r="AY231" s="14" t="s">
        <v>282</v>
      </c>
      <c r="BE231" s="229">
        <f>IF(N231="základní",J231,0)</f>
        <v>9650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9650</v>
      </c>
      <c r="BL231" s="14" t="s">
        <v>288</v>
      </c>
      <c r="BM231" s="228" t="s">
        <v>649</v>
      </c>
    </row>
    <row r="232" s="2" customFormat="1" ht="21.75" customHeight="1">
      <c r="A232" s="29"/>
      <c r="B232" s="30"/>
      <c r="C232" s="217" t="s">
        <v>662</v>
      </c>
      <c r="D232" s="217" t="s">
        <v>284</v>
      </c>
      <c r="E232" s="218" t="s">
        <v>651</v>
      </c>
      <c r="F232" s="219" t="s">
        <v>652</v>
      </c>
      <c r="G232" s="220" t="s">
        <v>501</v>
      </c>
      <c r="H232" s="221">
        <v>17</v>
      </c>
      <c r="I232" s="222">
        <v>1080</v>
      </c>
      <c r="J232" s="222">
        <f>ROUND(I232*H232,2)</f>
        <v>18360</v>
      </c>
      <c r="K232" s="223"/>
      <c r="L232" s="35"/>
      <c r="M232" s="224" t="s">
        <v>1</v>
      </c>
      <c r="N232" s="225" t="s">
        <v>38</v>
      </c>
      <c r="O232" s="226">
        <v>1.694</v>
      </c>
      <c r="P232" s="226">
        <f>O232*H232</f>
        <v>28.797999999999998</v>
      </c>
      <c r="Q232" s="226">
        <v>0.21734000000000001</v>
      </c>
      <c r="R232" s="226">
        <f>Q232*H232</f>
        <v>3.6947800000000002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18360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18360</v>
      </c>
      <c r="BL232" s="14" t="s">
        <v>288</v>
      </c>
      <c r="BM232" s="228" t="s">
        <v>653</v>
      </c>
    </row>
    <row r="233" s="2" customFormat="1" ht="21.75" customHeight="1">
      <c r="A233" s="29"/>
      <c r="B233" s="30"/>
      <c r="C233" s="230" t="s">
        <v>666</v>
      </c>
      <c r="D233" s="230" t="s">
        <v>378</v>
      </c>
      <c r="E233" s="231" t="s">
        <v>655</v>
      </c>
      <c r="F233" s="232" t="s">
        <v>656</v>
      </c>
      <c r="G233" s="233" t="s">
        <v>501</v>
      </c>
      <c r="H233" s="234">
        <v>1</v>
      </c>
      <c r="I233" s="235">
        <v>4800</v>
      </c>
      <c r="J233" s="235">
        <f>ROUND(I233*H233,2)</f>
        <v>4800</v>
      </c>
      <c r="K233" s="236"/>
      <c r="L233" s="237"/>
      <c r="M233" s="238" t="s">
        <v>1</v>
      </c>
      <c r="N233" s="239" t="s">
        <v>38</v>
      </c>
      <c r="O233" s="226">
        <v>0</v>
      </c>
      <c r="P233" s="226">
        <f>O233*H233</f>
        <v>0</v>
      </c>
      <c r="Q233" s="226">
        <v>0.19600000000000001</v>
      </c>
      <c r="R233" s="226">
        <f>Q233*H233</f>
        <v>0.19600000000000001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311</v>
      </c>
      <c r="AT233" s="228" t="s">
        <v>378</v>
      </c>
      <c r="AU233" s="228" t="s">
        <v>82</v>
      </c>
      <c r="AY233" s="14" t="s">
        <v>282</v>
      </c>
      <c r="BE233" s="229">
        <f>IF(N233="základní",J233,0)</f>
        <v>4800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4800</v>
      </c>
      <c r="BL233" s="14" t="s">
        <v>288</v>
      </c>
      <c r="BM233" s="228" t="s">
        <v>657</v>
      </c>
    </row>
    <row r="234" s="2" customFormat="1" ht="21.75" customHeight="1">
      <c r="A234" s="29"/>
      <c r="B234" s="30"/>
      <c r="C234" s="230" t="s">
        <v>670</v>
      </c>
      <c r="D234" s="230" t="s">
        <v>378</v>
      </c>
      <c r="E234" s="231" t="s">
        <v>659</v>
      </c>
      <c r="F234" s="232" t="s">
        <v>660</v>
      </c>
      <c r="G234" s="233" t="s">
        <v>501</v>
      </c>
      <c r="H234" s="234">
        <v>8</v>
      </c>
      <c r="I234" s="235">
        <v>4800</v>
      </c>
      <c r="J234" s="235">
        <f>ROUND(I234*H234,2)</f>
        <v>38400</v>
      </c>
      <c r="K234" s="236"/>
      <c r="L234" s="237"/>
      <c r="M234" s="238" t="s">
        <v>1</v>
      </c>
      <c r="N234" s="239" t="s">
        <v>38</v>
      </c>
      <c r="O234" s="226">
        <v>0</v>
      </c>
      <c r="P234" s="226">
        <f>O234*H234</f>
        <v>0</v>
      </c>
      <c r="Q234" s="226">
        <v>0.19600000000000001</v>
      </c>
      <c r="R234" s="226">
        <f>Q234*H234</f>
        <v>1.5680000000000001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311</v>
      </c>
      <c r="AT234" s="228" t="s">
        <v>378</v>
      </c>
      <c r="AU234" s="228" t="s">
        <v>82</v>
      </c>
      <c r="AY234" s="14" t="s">
        <v>282</v>
      </c>
      <c r="BE234" s="229">
        <f>IF(N234="základní",J234,0)</f>
        <v>38400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38400</v>
      </c>
      <c r="BL234" s="14" t="s">
        <v>288</v>
      </c>
      <c r="BM234" s="228" t="s">
        <v>661</v>
      </c>
    </row>
    <row r="235" s="2" customFormat="1" ht="21.75" customHeight="1">
      <c r="A235" s="29"/>
      <c r="B235" s="30"/>
      <c r="C235" s="230" t="s">
        <v>675</v>
      </c>
      <c r="D235" s="230" t="s">
        <v>378</v>
      </c>
      <c r="E235" s="231" t="s">
        <v>663</v>
      </c>
      <c r="F235" s="232" t="s">
        <v>664</v>
      </c>
      <c r="G235" s="233" t="s">
        <v>501</v>
      </c>
      <c r="H235" s="234">
        <v>7</v>
      </c>
      <c r="I235" s="235">
        <v>6390</v>
      </c>
      <c r="J235" s="235">
        <f>ROUND(I235*H235,2)</f>
        <v>44730</v>
      </c>
      <c r="K235" s="236"/>
      <c r="L235" s="237"/>
      <c r="M235" s="238" t="s">
        <v>1</v>
      </c>
      <c r="N235" s="239" t="s">
        <v>38</v>
      </c>
      <c r="O235" s="226">
        <v>0</v>
      </c>
      <c r="P235" s="226">
        <f>O235*H235</f>
        <v>0</v>
      </c>
      <c r="Q235" s="226">
        <v>0.081000000000000003</v>
      </c>
      <c r="R235" s="226">
        <f>Q235*H235</f>
        <v>0.56700000000000006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311</v>
      </c>
      <c r="AT235" s="228" t="s">
        <v>378</v>
      </c>
      <c r="AU235" s="228" t="s">
        <v>82</v>
      </c>
      <c r="AY235" s="14" t="s">
        <v>282</v>
      </c>
      <c r="BE235" s="229">
        <f>IF(N235="základní",J235,0)</f>
        <v>44730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44730</v>
      </c>
      <c r="BL235" s="14" t="s">
        <v>288</v>
      </c>
      <c r="BM235" s="228" t="s">
        <v>665</v>
      </c>
    </row>
    <row r="236" s="2" customFormat="1" ht="21.75" customHeight="1">
      <c r="A236" s="29"/>
      <c r="B236" s="30"/>
      <c r="C236" s="230" t="s">
        <v>679</v>
      </c>
      <c r="D236" s="230" t="s">
        <v>378</v>
      </c>
      <c r="E236" s="231" t="s">
        <v>667</v>
      </c>
      <c r="F236" s="232" t="s">
        <v>668</v>
      </c>
      <c r="G236" s="233" t="s">
        <v>501</v>
      </c>
      <c r="H236" s="234">
        <v>1</v>
      </c>
      <c r="I236" s="235">
        <v>6390</v>
      </c>
      <c r="J236" s="235">
        <f>ROUND(I236*H236,2)</f>
        <v>6390</v>
      </c>
      <c r="K236" s="236"/>
      <c r="L236" s="237"/>
      <c r="M236" s="238" t="s">
        <v>1</v>
      </c>
      <c r="N236" s="239" t="s">
        <v>38</v>
      </c>
      <c r="O236" s="226">
        <v>0</v>
      </c>
      <c r="P236" s="226">
        <f>O236*H236</f>
        <v>0</v>
      </c>
      <c r="Q236" s="226">
        <v>0.081000000000000003</v>
      </c>
      <c r="R236" s="226">
        <f>Q236*H236</f>
        <v>0.081000000000000003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311</v>
      </c>
      <c r="AT236" s="228" t="s">
        <v>378</v>
      </c>
      <c r="AU236" s="228" t="s">
        <v>82</v>
      </c>
      <c r="AY236" s="14" t="s">
        <v>282</v>
      </c>
      <c r="BE236" s="229">
        <f>IF(N236="základní",J236,0)</f>
        <v>6390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6390</v>
      </c>
      <c r="BL236" s="14" t="s">
        <v>288</v>
      </c>
      <c r="BM236" s="228" t="s">
        <v>669</v>
      </c>
    </row>
    <row r="237" s="2" customFormat="1" ht="21.75" customHeight="1">
      <c r="A237" s="29"/>
      <c r="B237" s="30"/>
      <c r="C237" s="217" t="s">
        <v>684</v>
      </c>
      <c r="D237" s="217" t="s">
        <v>284</v>
      </c>
      <c r="E237" s="218" t="s">
        <v>671</v>
      </c>
      <c r="F237" s="219" t="s">
        <v>672</v>
      </c>
      <c r="G237" s="220" t="s">
        <v>673</v>
      </c>
      <c r="H237" s="221">
        <v>16</v>
      </c>
      <c r="I237" s="222">
        <v>985</v>
      </c>
      <c r="J237" s="222">
        <f>ROUND(I237*H237,2)</f>
        <v>15760</v>
      </c>
      <c r="K237" s="223"/>
      <c r="L237" s="35"/>
      <c r="M237" s="224" t="s">
        <v>1</v>
      </c>
      <c r="N237" s="225" t="s">
        <v>38</v>
      </c>
      <c r="O237" s="226">
        <v>0.83599999999999997</v>
      </c>
      <c r="P237" s="226">
        <f>O237*H237</f>
        <v>13.375999999999999</v>
      </c>
      <c r="Q237" s="226">
        <v>0.00031</v>
      </c>
      <c r="R237" s="226">
        <f>Q237*H237</f>
        <v>0.00496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15760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15760</v>
      </c>
      <c r="BL237" s="14" t="s">
        <v>288</v>
      </c>
      <c r="BM237" s="228" t="s">
        <v>674</v>
      </c>
    </row>
    <row r="238" s="2" customFormat="1" ht="21.75" customHeight="1">
      <c r="A238" s="29"/>
      <c r="B238" s="30"/>
      <c r="C238" s="217" t="s">
        <v>688</v>
      </c>
      <c r="D238" s="217" t="s">
        <v>284</v>
      </c>
      <c r="E238" s="218" t="s">
        <v>676</v>
      </c>
      <c r="F238" s="219" t="s">
        <v>677</v>
      </c>
      <c r="G238" s="220" t="s">
        <v>322</v>
      </c>
      <c r="H238" s="221">
        <v>383.52999999999997</v>
      </c>
      <c r="I238" s="222">
        <v>12.9</v>
      </c>
      <c r="J238" s="222">
        <f>ROUND(I238*H238,2)</f>
        <v>4947.54</v>
      </c>
      <c r="K238" s="223"/>
      <c r="L238" s="35"/>
      <c r="M238" s="224" t="s">
        <v>1</v>
      </c>
      <c r="N238" s="225" t="s">
        <v>38</v>
      </c>
      <c r="O238" s="226">
        <v>0.025000000000000001</v>
      </c>
      <c r="P238" s="226">
        <f>O238*H238</f>
        <v>9.5882500000000004</v>
      </c>
      <c r="Q238" s="226">
        <v>9.0000000000000006E-05</v>
      </c>
      <c r="R238" s="226">
        <f>Q238*H238</f>
        <v>0.034517699999999998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4947.54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4947.54</v>
      </c>
      <c r="BL238" s="14" t="s">
        <v>288</v>
      </c>
      <c r="BM238" s="228" t="s">
        <v>678</v>
      </c>
    </row>
    <row r="239" s="2" customFormat="1" ht="21.75" customHeight="1">
      <c r="A239" s="29"/>
      <c r="B239" s="30"/>
      <c r="C239" s="217" t="s">
        <v>692</v>
      </c>
      <c r="D239" s="217" t="s">
        <v>284</v>
      </c>
      <c r="E239" s="218" t="s">
        <v>680</v>
      </c>
      <c r="F239" s="219" t="s">
        <v>681</v>
      </c>
      <c r="G239" s="220" t="s">
        <v>501</v>
      </c>
      <c r="H239" s="221">
        <v>6</v>
      </c>
      <c r="I239" s="222">
        <v>2220</v>
      </c>
      <c r="J239" s="222">
        <f>ROUND(I239*H239,2)</f>
        <v>13320</v>
      </c>
      <c r="K239" s="223"/>
      <c r="L239" s="35"/>
      <c r="M239" s="224" t="s">
        <v>1</v>
      </c>
      <c r="N239" s="225" t="s">
        <v>38</v>
      </c>
      <c r="O239" s="226">
        <v>0.14899999999999999</v>
      </c>
      <c r="P239" s="226">
        <f>O239*H239</f>
        <v>0.89399999999999991</v>
      </c>
      <c r="Q239" s="226">
        <v>0.00114</v>
      </c>
      <c r="R239" s="226">
        <f>Q239*H239</f>
        <v>0.0068399999999999997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13320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13320</v>
      </c>
      <c r="BL239" s="14" t="s">
        <v>288</v>
      </c>
      <c r="BM239" s="228" t="s">
        <v>682</v>
      </c>
    </row>
    <row r="240" s="12" customFormat="1" ht="22.8" customHeight="1">
      <c r="A240" s="12"/>
      <c r="B240" s="202"/>
      <c r="C240" s="203"/>
      <c r="D240" s="204" t="s">
        <v>72</v>
      </c>
      <c r="E240" s="215" t="s">
        <v>315</v>
      </c>
      <c r="F240" s="215" t="s">
        <v>683</v>
      </c>
      <c r="G240" s="203"/>
      <c r="H240" s="203"/>
      <c r="I240" s="203"/>
      <c r="J240" s="216">
        <f>BK240</f>
        <v>30000.48</v>
      </c>
      <c r="K240" s="203"/>
      <c r="L240" s="207"/>
      <c r="M240" s="208"/>
      <c r="N240" s="209"/>
      <c r="O240" s="209"/>
      <c r="P240" s="210">
        <f>SUM(P241:P246)</f>
        <v>22.916191999999999</v>
      </c>
      <c r="Q240" s="209"/>
      <c r="R240" s="210">
        <f>SUM(R241:R246)</f>
        <v>0</v>
      </c>
      <c r="S240" s="209"/>
      <c r="T240" s="211">
        <f>SUM(T241:T246)</f>
        <v>7.3508199999999997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2" t="s">
        <v>80</v>
      </c>
      <c r="AT240" s="213" t="s">
        <v>72</v>
      </c>
      <c r="AU240" s="213" t="s">
        <v>80</v>
      </c>
      <c r="AY240" s="212" t="s">
        <v>282</v>
      </c>
      <c r="BK240" s="214">
        <f>SUM(BK241:BK246)</f>
        <v>30000.48</v>
      </c>
    </row>
    <row r="241" s="2" customFormat="1" ht="33" customHeight="1">
      <c r="A241" s="29"/>
      <c r="B241" s="30"/>
      <c r="C241" s="217" t="s">
        <v>696</v>
      </c>
      <c r="D241" s="217" t="s">
        <v>284</v>
      </c>
      <c r="E241" s="218" t="s">
        <v>693</v>
      </c>
      <c r="F241" s="219" t="s">
        <v>694</v>
      </c>
      <c r="G241" s="220" t="s">
        <v>322</v>
      </c>
      <c r="H241" s="221">
        <v>173.69800000000001</v>
      </c>
      <c r="I241" s="222">
        <v>115</v>
      </c>
      <c r="J241" s="222">
        <f>ROUND(I241*H241,2)</f>
        <v>19975.27</v>
      </c>
      <c r="K241" s="223"/>
      <c r="L241" s="35"/>
      <c r="M241" s="224" t="s">
        <v>1</v>
      </c>
      <c r="N241" s="225" t="s">
        <v>38</v>
      </c>
      <c r="O241" s="226">
        <v>0</v>
      </c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19975.27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19975.27</v>
      </c>
      <c r="BL241" s="14" t="s">
        <v>288</v>
      </c>
      <c r="BM241" s="228" t="s">
        <v>695</v>
      </c>
    </row>
    <row r="242" s="2" customFormat="1" ht="21.75" customHeight="1">
      <c r="A242" s="29"/>
      <c r="B242" s="30"/>
      <c r="C242" s="217" t="s">
        <v>700</v>
      </c>
      <c r="D242" s="217" t="s">
        <v>284</v>
      </c>
      <c r="E242" s="218" t="s">
        <v>697</v>
      </c>
      <c r="F242" s="219" t="s">
        <v>698</v>
      </c>
      <c r="G242" s="220" t="s">
        <v>322</v>
      </c>
      <c r="H242" s="221">
        <v>192.785</v>
      </c>
      <c r="I242" s="222">
        <v>30.100000000000001</v>
      </c>
      <c r="J242" s="222">
        <f>ROUND(I242*H242,2)</f>
        <v>5802.8299999999999</v>
      </c>
      <c r="K242" s="223"/>
      <c r="L242" s="35"/>
      <c r="M242" s="224" t="s">
        <v>1</v>
      </c>
      <c r="N242" s="225" t="s">
        <v>38</v>
      </c>
      <c r="O242" s="226">
        <v>0.067000000000000004</v>
      </c>
      <c r="P242" s="226">
        <f>O242*H242</f>
        <v>12.916595000000001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5802.8299999999999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5802.8299999999999</v>
      </c>
      <c r="BL242" s="14" t="s">
        <v>288</v>
      </c>
      <c r="BM242" s="228" t="s">
        <v>699</v>
      </c>
    </row>
    <row r="243" s="2" customFormat="1" ht="16.5" customHeight="1">
      <c r="A243" s="29"/>
      <c r="B243" s="30"/>
      <c r="C243" s="217" t="s">
        <v>704</v>
      </c>
      <c r="D243" s="217" t="s">
        <v>284</v>
      </c>
      <c r="E243" s="218" t="s">
        <v>701</v>
      </c>
      <c r="F243" s="219" t="s">
        <v>702</v>
      </c>
      <c r="G243" s="220" t="s">
        <v>322</v>
      </c>
      <c r="H243" s="221">
        <v>21.420999999999999</v>
      </c>
      <c r="I243" s="222">
        <v>66.599999999999994</v>
      </c>
      <c r="J243" s="222">
        <f>ROUND(I243*H243,2)</f>
        <v>1426.6400000000001</v>
      </c>
      <c r="K243" s="223"/>
      <c r="L243" s="35"/>
      <c r="M243" s="224" t="s">
        <v>1</v>
      </c>
      <c r="N243" s="225" t="s">
        <v>38</v>
      </c>
      <c r="O243" s="226">
        <v>0.155</v>
      </c>
      <c r="P243" s="226">
        <f>O243*H243</f>
        <v>3.320255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1426.6400000000001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1426.6400000000001</v>
      </c>
      <c r="BL243" s="14" t="s">
        <v>288</v>
      </c>
      <c r="BM243" s="228" t="s">
        <v>703</v>
      </c>
    </row>
    <row r="244" s="2" customFormat="1" ht="21.75" customHeight="1">
      <c r="A244" s="29"/>
      <c r="B244" s="30"/>
      <c r="C244" s="217" t="s">
        <v>708</v>
      </c>
      <c r="D244" s="217" t="s">
        <v>284</v>
      </c>
      <c r="E244" s="218" t="s">
        <v>705</v>
      </c>
      <c r="F244" s="219" t="s">
        <v>706</v>
      </c>
      <c r="G244" s="220" t="s">
        <v>322</v>
      </c>
      <c r="H244" s="221">
        <v>5.4050000000000002</v>
      </c>
      <c r="I244" s="222">
        <v>84</v>
      </c>
      <c r="J244" s="222">
        <f>ROUND(I244*H244,2)</f>
        <v>454.01999999999998</v>
      </c>
      <c r="K244" s="223"/>
      <c r="L244" s="35"/>
      <c r="M244" s="224" t="s">
        <v>1</v>
      </c>
      <c r="N244" s="225" t="s">
        <v>38</v>
      </c>
      <c r="O244" s="226">
        <v>0.19600000000000001</v>
      </c>
      <c r="P244" s="226">
        <f>O244*H244</f>
        <v>1.05938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454.01999999999998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454.01999999999998</v>
      </c>
      <c r="BL244" s="14" t="s">
        <v>288</v>
      </c>
      <c r="BM244" s="228" t="s">
        <v>707</v>
      </c>
    </row>
    <row r="245" s="2" customFormat="1" ht="21.75" customHeight="1">
      <c r="A245" s="29"/>
      <c r="B245" s="30"/>
      <c r="C245" s="217" t="s">
        <v>712</v>
      </c>
      <c r="D245" s="217" t="s">
        <v>284</v>
      </c>
      <c r="E245" s="218" t="s">
        <v>709</v>
      </c>
      <c r="F245" s="219" t="s">
        <v>710</v>
      </c>
      <c r="G245" s="220" t="s">
        <v>322</v>
      </c>
      <c r="H245" s="221">
        <v>16.015999999999998</v>
      </c>
      <c r="I245" s="222">
        <v>129</v>
      </c>
      <c r="J245" s="222">
        <f>ROUND(I245*H245,2)</f>
        <v>2066.0599999999999</v>
      </c>
      <c r="K245" s="223"/>
      <c r="L245" s="35"/>
      <c r="M245" s="224" t="s">
        <v>1</v>
      </c>
      <c r="N245" s="225" t="s">
        <v>38</v>
      </c>
      <c r="O245" s="226">
        <v>0.30499999999999999</v>
      </c>
      <c r="P245" s="226">
        <f>O245*H245</f>
        <v>4.884879999999999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2066.0599999999999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2066.0599999999999</v>
      </c>
      <c r="BL245" s="14" t="s">
        <v>288</v>
      </c>
      <c r="BM245" s="228" t="s">
        <v>711</v>
      </c>
    </row>
    <row r="246" s="2" customFormat="1" ht="21.75" customHeight="1">
      <c r="A246" s="29"/>
      <c r="B246" s="30"/>
      <c r="C246" s="217" t="s">
        <v>716</v>
      </c>
      <c r="D246" s="217" t="s">
        <v>284</v>
      </c>
      <c r="E246" s="218" t="s">
        <v>713</v>
      </c>
      <c r="F246" s="219" t="s">
        <v>714</v>
      </c>
      <c r="G246" s="220" t="s">
        <v>287</v>
      </c>
      <c r="H246" s="221">
        <v>367.541</v>
      </c>
      <c r="I246" s="222">
        <v>0.75</v>
      </c>
      <c r="J246" s="222">
        <f>ROUND(I246*H246,2)</f>
        <v>275.66000000000003</v>
      </c>
      <c r="K246" s="223"/>
      <c r="L246" s="35"/>
      <c r="M246" s="224" t="s">
        <v>1</v>
      </c>
      <c r="N246" s="225" t="s">
        <v>38</v>
      </c>
      <c r="O246" s="226">
        <v>0.002</v>
      </c>
      <c r="P246" s="226">
        <f>O246*H246</f>
        <v>0.73508200000000001</v>
      </c>
      <c r="Q246" s="226">
        <v>0</v>
      </c>
      <c r="R246" s="226">
        <f>Q246*H246</f>
        <v>0</v>
      </c>
      <c r="S246" s="226">
        <v>0.02</v>
      </c>
      <c r="T246" s="227">
        <f>S246*H246</f>
        <v>7.3508199999999997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275.66000000000003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275.66000000000003</v>
      </c>
      <c r="BL246" s="14" t="s">
        <v>288</v>
      </c>
      <c r="BM246" s="228" t="s">
        <v>715</v>
      </c>
    </row>
    <row r="247" s="12" customFormat="1" ht="22.8" customHeight="1">
      <c r="A247" s="12"/>
      <c r="B247" s="202"/>
      <c r="C247" s="203"/>
      <c r="D247" s="204" t="s">
        <v>72</v>
      </c>
      <c r="E247" s="215" t="s">
        <v>721</v>
      </c>
      <c r="F247" s="215" t="s">
        <v>722</v>
      </c>
      <c r="G247" s="203"/>
      <c r="H247" s="203"/>
      <c r="I247" s="203"/>
      <c r="J247" s="216">
        <f>BK247</f>
        <v>89892.139999999999</v>
      </c>
      <c r="K247" s="203"/>
      <c r="L247" s="207"/>
      <c r="M247" s="208"/>
      <c r="N247" s="209"/>
      <c r="O247" s="209"/>
      <c r="P247" s="210">
        <f>SUM(P248:P255)</f>
        <v>35.626888999999998</v>
      </c>
      <c r="Q247" s="209"/>
      <c r="R247" s="210">
        <f>SUM(R248:R255)</f>
        <v>0</v>
      </c>
      <c r="S247" s="209"/>
      <c r="T247" s="211">
        <f>SUM(T248:T255)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2" t="s">
        <v>80</v>
      </c>
      <c r="AT247" s="213" t="s">
        <v>72</v>
      </c>
      <c r="AU247" s="213" t="s">
        <v>80</v>
      </c>
      <c r="AY247" s="212" t="s">
        <v>282</v>
      </c>
      <c r="BK247" s="214">
        <f>SUM(BK248:BK255)</f>
        <v>89892.139999999999</v>
      </c>
    </row>
    <row r="248" s="2" customFormat="1" ht="21.75" customHeight="1">
      <c r="A248" s="29"/>
      <c r="B248" s="30"/>
      <c r="C248" s="217" t="s">
        <v>723</v>
      </c>
      <c r="D248" s="217" t="s">
        <v>284</v>
      </c>
      <c r="E248" s="218" t="s">
        <v>724</v>
      </c>
      <c r="F248" s="219" t="s">
        <v>725</v>
      </c>
      <c r="G248" s="220" t="s">
        <v>429</v>
      </c>
      <c r="H248" s="221">
        <v>349.23700000000002</v>
      </c>
      <c r="I248" s="222">
        <v>42.700000000000003</v>
      </c>
      <c r="J248" s="222">
        <f>ROUND(I248*H248,2)</f>
        <v>14912.42</v>
      </c>
      <c r="K248" s="223"/>
      <c r="L248" s="35"/>
      <c r="M248" s="224" t="s">
        <v>1</v>
      </c>
      <c r="N248" s="225" t="s">
        <v>38</v>
      </c>
      <c r="O248" s="226">
        <v>0.029999999999999999</v>
      </c>
      <c r="P248" s="226">
        <f>O248*H248</f>
        <v>10.47711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14912.42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14912.42</v>
      </c>
      <c r="BL248" s="14" t="s">
        <v>288</v>
      </c>
      <c r="BM248" s="228" t="s">
        <v>726</v>
      </c>
    </row>
    <row r="249" s="2" customFormat="1" ht="21.75" customHeight="1">
      <c r="A249" s="29"/>
      <c r="B249" s="30"/>
      <c r="C249" s="217" t="s">
        <v>727</v>
      </c>
      <c r="D249" s="217" t="s">
        <v>284</v>
      </c>
      <c r="E249" s="218" t="s">
        <v>728</v>
      </c>
      <c r="F249" s="219" t="s">
        <v>729</v>
      </c>
      <c r="G249" s="220" t="s">
        <v>429</v>
      </c>
      <c r="H249" s="221">
        <v>2655.5010000000002</v>
      </c>
      <c r="I249" s="222">
        <v>9.6300000000000008</v>
      </c>
      <c r="J249" s="222">
        <f>ROUND(I249*H249,2)</f>
        <v>25572.470000000001</v>
      </c>
      <c r="K249" s="223"/>
      <c r="L249" s="35"/>
      <c r="M249" s="224" t="s">
        <v>1</v>
      </c>
      <c r="N249" s="225" t="s">
        <v>38</v>
      </c>
      <c r="O249" s="226">
        <v>0.002</v>
      </c>
      <c r="P249" s="226">
        <f>O249*H249</f>
        <v>5.3110020000000002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25572.470000000001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25572.470000000001</v>
      </c>
      <c r="BL249" s="14" t="s">
        <v>288</v>
      </c>
      <c r="BM249" s="228" t="s">
        <v>730</v>
      </c>
    </row>
    <row r="250" s="2" customFormat="1" ht="21.75" customHeight="1">
      <c r="A250" s="29"/>
      <c r="B250" s="30"/>
      <c r="C250" s="217" t="s">
        <v>731</v>
      </c>
      <c r="D250" s="217" t="s">
        <v>284</v>
      </c>
      <c r="E250" s="218" t="s">
        <v>732</v>
      </c>
      <c r="F250" s="219" t="s">
        <v>733</v>
      </c>
      <c r="G250" s="220" t="s">
        <v>429</v>
      </c>
      <c r="H250" s="221">
        <v>26.158000000000001</v>
      </c>
      <c r="I250" s="222">
        <v>48</v>
      </c>
      <c r="J250" s="222">
        <f>ROUND(I250*H250,2)</f>
        <v>1255.5799999999999</v>
      </c>
      <c r="K250" s="223"/>
      <c r="L250" s="35"/>
      <c r="M250" s="224" t="s">
        <v>1</v>
      </c>
      <c r="N250" s="225" t="s">
        <v>38</v>
      </c>
      <c r="O250" s="226">
        <v>0.032000000000000001</v>
      </c>
      <c r="P250" s="226">
        <f>O250*H250</f>
        <v>0.83705600000000002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1255.5799999999999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1255.5799999999999</v>
      </c>
      <c r="BL250" s="14" t="s">
        <v>288</v>
      </c>
      <c r="BM250" s="228" t="s">
        <v>734</v>
      </c>
    </row>
    <row r="251" s="2" customFormat="1" ht="21.75" customHeight="1">
      <c r="A251" s="29"/>
      <c r="B251" s="30"/>
      <c r="C251" s="217" t="s">
        <v>735</v>
      </c>
      <c r="D251" s="217" t="s">
        <v>284</v>
      </c>
      <c r="E251" s="218" t="s">
        <v>736</v>
      </c>
      <c r="F251" s="219" t="s">
        <v>737</v>
      </c>
      <c r="G251" s="220" t="s">
        <v>429</v>
      </c>
      <c r="H251" s="221">
        <v>261.57999999999998</v>
      </c>
      <c r="I251" s="222">
        <v>12.300000000000001</v>
      </c>
      <c r="J251" s="222">
        <f>ROUND(I251*H251,2)</f>
        <v>3217.4299999999998</v>
      </c>
      <c r="K251" s="223"/>
      <c r="L251" s="35"/>
      <c r="M251" s="224" t="s">
        <v>1</v>
      </c>
      <c r="N251" s="225" t="s">
        <v>38</v>
      </c>
      <c r="O251" s="226">
        <v>0.0030000000000000001</v>
      </c>
      <c r="P251" s="226">
        <f>O251*H251</f>
        <v>0.78473999999999999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3217.4299999999998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3217.4299999999998</v>
      </c>
      <c r="BL251" s="14" t="s">
        <v>288</v>
      </c>
      <c r="BM251" s="228" t="s">
        <v>738</v>
      </c>
    </row>
    <row r="252" s="2" customFormat="1" ht="21.75" customHeight="1">
      <c r="A252" s="29"/>
      <c r="B252" s="30"/>
      <c r="C252" s="217" t="s">
        <v>739</v>
      </c>
      <c r="D252" s="217" t="s">
        <v>284</v>
      </c>
      <c r="E252" s="218" t="s">
        <v>740</v>
      </c>
      <c r="F252" s="219" t="s">
        <v>741</v>
      </c>
      <c r="G252" s="220" t="s">
        <v>429</v>
      </c>
      <c r="H252" s="221">
        <v>110.015</v>
      </c>
      <c r="I252" s="222">
        <v>165</v>
      </c>
      <c r="J252" s="222">
        <f>ROUND(I252*H252,2)</f>
        <v>18152.48</v>
      </c>
      <c r="K252" s="223"/>
      <c r="L252" s="35"/>
      <c r="M252" s="224" t="s">
        <v>1</v>
      </c>
      <c r="N252" s="225" t="s">
        <v>38</v>
      </c>
      <c r="O252" s="226">
        <v>0.159</v>
      </c>
      <c r="P252" s="226">
        <f>O252*H252</f>
        <v>17.492384999999999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18152.48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18152.48</v>
      </c>
      <c r="BL252" s="14" t="s">
        <v>288</v>
      </c>
      <c r="BM252" s="228" t="s">
        <v>742</v>
      </c>
    </row>
    <row r="253" s="2" customFormat="1" ht="16.5" customHeight="1">
      <c r="A253" s="29"/>
      <c r="B253" s="30"/>
      <c r="C253" s="217" t="s">
        <v>743</v>
      </c>
      <c r="D253" s="217" t="s">
        <v>284</v>
      </c>
      <c r="E253" s="218" t="s">
        <v>744</v>
      </c>
      <c r="F253" s="219" t="s">
        <v>745</v>
      </c>
      <c r="G253" s="220" t="s">
        <v>429</v>
      </c>
      <c r="H253" s="221">
        <v>120.76600000000001</v>
      </c>
      <c r="I253" s="222">
        <v>11.1</v>
      </c>
      <c r="J253" s="222">
        <f>ROUND(I253*H253,2)</f>
        <v>1340.5</v>
      </c>
      <c r="K253" s="223"/>
      <c r="L253" s="35"/>
      <c r="M253" s="224" t="s">
        <v>1</v>
      </c>
      <c r="N253" s="225" t="s">
        <v>38</v>
      </c>
      <c r="O253" s="226">
        <v>0.0060000000000000001</v>
      </c>
      <c r="P253" s="226">
        <f>O253*H253</f>
        <v>0.72459600000000002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1340.5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1340.5</v>
      </c>
      <c r="BL253" s="14" t="s">
        <v>288</v>
      </c>
      <c r="BM253" s="228" t="s">
        <v>1035</v>
      </c>
    </row>
    <row r="254" s="2" customFormat="1" ht="44.25" customHeight="1">
      <c r="A254" s="29"/>
      <c r="B254" s="30"/>
      <c r="C254" s="217" t="s">
        <v>747</v>
      </c>
      <c r="D254" s="217" t="s">
        <v>284</v>
      </c>
      <c r="E254" s="218" t="s">
        <v>748</v>
      </c>
      <c r="F254" s="219" t="s">
        <v>749</v>
      </c>
      <c r="G254" s="220" t="s">
        <v>429</v>
      </c>
      <c r="H254" s="221">
        <v>74.451999999999998</v>
      </c>
      <c r="I254" s="222">
        <v>253</v>
      </c>
      <c r="J254" s="222">
        <f>ROUND(I254*H254,2)</f>
        <v>18836.360000000001</v>
      </c>
      <c r="K254" s="223"/>
      <c r="L254" s="35"/>
      <c r="M254" s="224" t="s">
        <v>1</v>
      </c>
      <c r="N254" s="225" t="s">
        <v>38</v>
      </c>
      <c r="O254" s="226">
        <v>0</v>
      </c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18836.360000000001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18836.360000000001</v>
      </c>
      <c r="BL254" s="14" t="s">
        <v>288</v>
      </c>
      <c r="BM254" s="228" t="s">
        <v>750</v>
      </c>
    </row>
    <row r="255" s="2" customFormat="1" ht="44.25" customHeight="1">
      <c r="A255" s="29"/>
      <c r="B255" s="30"/>
      <c r="C255" s="217" t="s">
        <v>751</v>
      </c>
      <c r="D255" s="217" t="s">
        <v>284</v>
      </c>
      <c r="E255" s="218" t="s">
        <v>752</v>
      </c>
      <c r="F255" s="219" t="s">
        <v>753</v>
      </c>
      <c r="G255" s="220" t="s">
        <v>429</v>
      </c>
      <c r="H255" s="221">
        <v>13.079000000000001</v>
      </c>
      <c r="I255" s="222">
        <v>505</v>
      </c>
      <c r="J255" s="222">
        <f>ROUND(I255*H255,2)</f>
        <v>6604.8999999999996</v>
      </c>
      <c r="K255" s="223"/>
      <c r="L255" s="35"/>
      <c r="M255" s="224" t="s">
        <v>1</v>
      </c>
      <c r="N255" s="225" t="s">
        <v>38</v>
      </c>
      <c r="O255" s="226">
        <v>0</v>
      </c>
      <c r="P255" s="226">
        <f>O255*H255</f>
        <v>0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6604.8999999999996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6604.8999999999996</v>
      </c>
      <c r="BL255" s="14" t="s">
        <v>288</v>
      </c>
      <c r="BM255" s="228" t="s">
        <v>754</v>
      </c>
    </row>
    <row r="256" s="12" customFormat="1" ht="22.8" customHeight="1">
      <c r="A256" s="12"/>
      <c r="B256" s="202"/>
      <c r="C256" s="203"/>
      <c r="D256" s="204" t="s">
        <v>72</v>
      </c>
      <c r="E256" s="215" t="s">
        <v>755</v>
      </c>
      <c r="F256" s="215" t="s">
        <v>756</v>
      </c>
      <c r="G256" s="203"/>
      <c r="H256" s="203"/>
      <c r="I256" s="203"/>
      <c r="J256" s="216">
        <f>BK256</f>
        <v>277451.38</v>
      </c>
      <c r="K256" s="203"/>
      <c r="L256" s="207"/>
      <c r="M256" s="208"/>
      <c r="N256" s="209"/>
      <c r="O256" s="209"/>
      <c r="P256" s="210">
        <f>P257</f>
        <v>429.97699999999998</v>
      </c>
      <c r="Q256" s="209"/>
      <c r="R256" s="210">
        <f>R257</f>
        <v>0</v>
      </c>
      <c r="S256" s="209"/>
      <c r="T256" s="211">
        <f>T257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2" t="s">
        <v>80</v>
      </c>
      <c r="AT256" s="213" t="s">
        <v>72</v>
      </c>
      <c r="AU256" s="213" t="s">
        <v>80</v>
      </c>
      <c r="AY256" s="212" t="s">
        <v>282</v>
      </c>
      <c r="BK256" s="214">
        <f>BK257</f>
        <v>277451.38</v>
      </c>
    </row>
    <row r="257" s="2" customFormat="1" ht="21.75" customHeight="1">
      <c r="A257" s="29"/>
      <c r="B257" s="30"/>
      <c r="C257" s="217" t="s">
        <v>757</v>
      </c>
      <c r="D257" s="217" t="s">
        <v>284</v>
      </c>
      <c r="E257" s="218" t="s">
        <v>758</v>
      </c>
      <c r="F257" s="219" t="s">
        <v>759</v>
      </c>
      <c r="G257" s="220" t="s">
        <v>429</v>
      </c>
      <c r="H257" s="221">
        <v>290.52499999999998</v>
      </c>
      <c r="I257" s="222">
        <v>955</v>
      </c>
      <c r="J257" s="222">
        <f>ROUND(I257*H257,2)</f>
        <v>277451.38</v>
      </c>
      <c r="K257" s="223"/>
      <c r="L257" s="35"/>
      <c r="M257" s="224" t="s">
        <v>1</v>
      </c>
      <c r="N257" s="225" t="s">
        <v>38</v>
      </c>
      <c r="O257" s="226">
        <v>1.48</v>
      </c>
      <c r="P257" s="226">
        <f>O257*H257</f>
        <v>429.97699999999998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277451.38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277451.38</v>
      </c>
      <c r="BL257" s="14" t="s">
        <v>288</v>
      </c>
      <c r="BM257" s="228" t="s">
        <v>1036</v>
      </c>
    </row>
    <row r="258" s="12" customFormat="1" ht="25.92" customHeight="1">
      <c r="A258" s="12"/>
      <c r="B258" s="202"/>
      <c r="C258" s="203"/>
      <c r="D258" s="204" t="s">
        <v>72</v>
      </c>
      <c r="E258" s="205" t="s">
        <v>378</v>
      </c>
      <c r="F258" s="205" t="s">
        <v>761</v>
      </c>
      <c r="G258" s="203"/>
      <c r="H258" s="203"/>
      <c r="I258" s="203"/>
      <c r="J258" s="206">
        <f>BK258</f>
        <v>38888</v>
      </c>
      <c r="K258" s="203"/>
      <c r="L258" s="207"/>
      <c r="M258" s="208"/>
      <c r="N258" s="209"/>
      <c r="O258" s="209"/>
      <c r="P258" s="210">
        <f>P259</f>
        <v>22.028099999999998</v>
      </c>
      <c r="Q258" s="209"/>
      <c r="R258" s="210">
        <f>R259</f>
        <v>0.099295999999999995</v>
      </c>
      <c r="S258" s="209"/>
      <c r="T258" s="211">
        <f>T259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12" t="s">
        <v>155</v>
      </c>
      <c r="AT258" s="213" t="s">
        <v>72</v>
      </c>
      <c r="AU258" s="213" t="s">
        <v>73</v>
      </c>
      <c r="AY258" s="212" t="s">
        <v>282</v>
      </c>
      <c r="BK258" s="214">
        <f>BK259</f>
        <v>38888</v>
      </c>
    </row>
    <row r="259" s="12" customFormat="1" ht="22.8" customHeight="1">
      <c r="A259" s="12"/>
      <c r="B259" s="202"/>
      <c r="C259" s="203"/>
      <c r="D259" s="204" t="s">
        <v>72</v>
      </c>
      <c r="E259" s="215" t="s">
        <v>762</v>
      </c>
      <c r="F259" s="215" t="s">
        <v>763</v>
      </c>
      <c r="G259" s="203"/>
      <c r="H259" s="203"/>
      <c r="I259" s="203"/>
      <c r="J259" s="216">
        <f>BK259</f>
        <v>38888</v>
      </c>
      <c r="K259" s="203"/>
      <c r="L259" s="207"/>
      <c r="M259" s="208"/>
      <c r="N259" s="209"/>
      <c r="O259" s="209"/>
      <c r="P259" s="210">
        <f>SUM(P260:P262)</f>
        <v>22.028099999999998</v>
      </c>
      <c r="Q259" s="209"/>
      <c r="R259" s="210">
        <f>SUM(R260:R262)</f>
        <v>0.099295999999999995</v>
      </c>
      <c r="S259" s="209"/>
      <c r="T259" s="211">
        <f>SUM(T260:T262)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12" t="s">
        <v>155</v>
      </c>
      <c r="AT259" s="213" t="s">
        <v>72</v>
      </c>
      <c r="AU259" s="213" t="s">
        <v>80</v>
      </c>
      <c r="AY259" s="212" t="s">
        <v>282</v>
      </c>
      <c r="BK259" s="214">
        <f>SUM(BK260:BK262)</f>
        <v>38888</v>
      </c>
    </row>
    <row r="260" s="2" customFormat="1" ht="21.75" customHeight="1">
      <c r="A260" s="29"/>
      <c r="B260" s="30"/>
      <c r="C260" s="217" t="s">
        <v>764</v>
      </c>
      <c r="D260" s="217" t="s">
        <v>284</v>
      </c>
      <c r="E260" s="218" t="s">
        <v>765</v>
      </c>
      <c r="F260" s="219" t="s">
        <v>766</v>
      </c>
      <c r="G260" s="220" t="s">
        <v>322</v>
      </c>
      <c r="H260" s="221">
        <v>5.5</v>
      </c>
      <c r="I260" s="222">
        <v>972</v>
      </c>
      <c r="J260" s="222">
        <f>ROUND(I260*H260,2)</f>
        <v>5346</v>
      </c>
      <c r="K260" s="223"/>
      <c r="L260" s="35"/>
      <c r="M260" s="224" t="s">
        <v>1</v>
      </c>
      <c r="N260" s="225" t="s">
        <v>38</v>
      </c>
      <c r="O260" s="226">
        <v>1.1970000000000001</v>
      </c>
      <c r="P260" s="226">
        <f>O260*H260</f>
        <v>6.5835000000000008</v>
      </c>
      <c r="Q260" s="226">
        <v>0.00036000000000000002</v>
      </c>
      <c r="R260" s="226">
        <f>Q260*H260</f>
        <v>0.00198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544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5346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5346</v>
      </c>
      <c r="BL260" s="14" t="s">
        <v>544</v>
      </c>
      <c r="BM260" s="228" t="s">
        <v>767</v>
      </c>
    </row>
    <row r="261" s="2" customFormat="1" ht="21.75" customHeight="1">
      <c r="A261" s="29"/>
      <c r="B261" s="30"/>
      <c r="C261" s="217" t="s">
        <v>768</v>
      </c>
      <c r="D261" s="217" t="s">
        <v>284</v>
      </c>
      <c r="E261" s="218" t="s">
        <v>769</v>
      </c>
      <c r="F261" s="219" t="s">
        <v>770</v>
      </c>
      <c r="G261" s="220" t="s">
        <v>501</v>
      </c>
      <c r="H261" s="221">
        <v>1</v>
      </c>
      <c r="I261" s="222">
        <v>3440</v>
      </c>
      <c r="J261" s="222">
        <f>ROUND(I261*H261,2)</f>
        <v>3440</v>
      </c>
      <c r="K261" s="223"/>
      <c r="L261" s="35"/>
      <c r="M261" s="224" t="s">
        <v>1</v>
      </c>
      <c r="N261" s="225" t="s">
        <v>38</v>
      </c>
      <c r="O261" s="226">
        <v>3.3690000000000002</v>
      </c>
      <c r="P261" s="226">
        <f>O261*H261</f>
        <v>3.3690000000000002</v>
      </c>
      <c r="Q261" s="226">
        <v>0.0035300000000000002</v>
      </c>
      <c r="R261" s="226">
        <f>Q261*H261</f>
        <v>0.0035300000000000002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544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3440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3440</v>
      </c>
      <c r="BL261" s="14" t="s">
        <v>544</v>
      </c>
      <c r="BM261" s="228" t="s">
        <v>1037</v>
      </c>
    </row>
    <row r="262" s="2" customFormat="1" ht="21.75" customHeight="1">
      <c r="A262" s="29"/>
      <c r="B262" s="30"/>
      <c r="C262" s="217" t="s">
        <v>772</v>
      </c>
      <c r="D262" s="217" t="s">
        <v>284</v>
      </c>
      <c r="E262" s="218" t="s">
        <v>773</v>
      </c>
      <c r="F262" s="219" t="s">
        <v>774</v>
      </c>
      <c r="G262" s="220" t="s">
        <v>322</v>
      </c>
      <c r="H262" s="221">
        <v>17.399999999999999</v>
      </c>
      <c r="I262" s="222">
        <v>1730</v>
      </c>
      <c r="J262" s="222">
        <f>ROUND(I262*H262,2)</f>
        <v>30102</v>
      </c>
      <c r="K262" s="223"/>
      <c r="L262" s="35"/>
      <c r="M262" s="240" t="s">
        <v>1</v>
      </c>
      <c r="N262" s="241" t="s">
        <v>38</v>
      </c>
      <c r="O262" s="242">
        <v>0.69399999999999995</v>
      </c>
      <c r="P262" s="242">
        <f>O262*H262</f>
        <v>12.075599999999998</v>
      </c>
      <c r="Q262" s="242">
        <v>0.0053899999999999998</v>
      </c>
      <c r="R262" s="242">
        <f>Q262*H262</f>
        <v>0.093785999999999994</v>
      </c>
      <c r="S262" s="242">
        <v>0</v>
      </c>
      <c r="T262" s="243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544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30102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30102</v>
      </c>
      <c r="BL262" s="14" t="s">
        <v>544</v>
      </c>
      <c r="BM262" s="228" t="s">
        <v>775</v>
      </c>
    </row>
    <row r="263" s="2" customFormat="1" ht="6.96" customHeight="1">
      <c r="A263" s="29"/>
      <c r="B263" s="56"/>
      <c r="C263" s="57"/>
      <c r="D263" s="57"/>
      <c r="E263" s="57"/>
      <c r="F263" s="57"/>
      <c r="G263" s="57"/>
      <c r="H263" s="57"/>
      <c r="I263" s="57"/>
      <c r="J263" s="57"/>
      <c r="K263" s="57"/>
      <c r="L263" s="35"/>
      <c r="M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</row>
  </sheetData>
  <sheetProtection sheet="1" autoFilter="0" formatColumns="0" formatRows="0" objects="1" scenarios="1" spinCount="100000" saltValue="b30qPmKfpTHOKQrVNn5GkeX65vech5uLtu45iJD82PV9nzKoUJFrDAiGH9WWB63v/3mmLDTn92H5C/exJ+k32A==" hashValue="/yQQ34r64+TmjGkrqTW2R7BmiZKtavjJotcnxOkA0Qp763pAGaeZKbThCZz+VQTKlbPLyVNOwApgU+eLv1K8OQ==" algorithmName="SHA-512" password="CC35"/>
  <autoFilter ref="C131:K26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105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247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1038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ROUND(J132, 2)</f>
        <v>10312194.529999999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ROUND((SUM(BE132:BE267)),  2)</f>
        <v>10312194.529999999</v>
      </c>
      <c r="G35" s="29"/>
      <c r="H35" s="29"/>
      <c r="I35" s="155">
        <v>0.20999999999999999</v>
      </c>
      <c r="J35" s="154">
        <f>ROUND(((SUM(BE132:BE267))*I35),  2)</f>
        <v>2165560.8500000001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ROUND((SUM(BF132:BF267)),  2)</f>
        <v>0</v>
      </c>
      <c r="G36" s="29"/>
      <c r="H36" s="29"/>
      <c r="I36" s="155">
        <v>0.14999999999999999</v>
      </c>
      <c r="J36" s="154">
        <f>ROUND(((SUM(BF132:BF267))*I36),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ROUND((SUM(BG132:BG267)),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ROUND((SUM(BH132:BH267)),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ROUND((SUM(BI132:BI267)),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12477755.379999999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247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001-7 - Stoky F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J132</f>
        <v>10312194.529999999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J133</f>
        <v>10305966.529999999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J134</f>
        <v>5628729.4799999995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J182</f>
        <v>141335.32000000001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J185</f>
        <v>58983.07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J188</f>
        <v>156898.47999999998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J198</f>
        <v>1233768.6599999999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J212</f>
        <v>2085898.8600000001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J240</f>
        <v>124565.28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J253</f>
        <v>225895.54999999999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J263</f>
        <v>649891.82999999996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79"/>
      <c r="C109" s="180"/>
      <c r="D109" s="181" t="s">
        <v>265</v>
      </c>
      <c r="E109" s="182"/>
      <c r="F109" s="182"/>
      <c r="G109" s="182"/>
      <c r="H109" s="182"/>
      <c r="I109" s="182"/>
      <c r="J109" s="183">
        <f>J265</f>
        <v>6228</v>
      </c>
      <c r="K109" s="180"/>
      <c r="L109" s="184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85"/>
      <c r="C110" s="123"/>
      <c r="D110" s="186" t="s">
        <v>266</v>
      </c>
      <c r="E110" s="187"/>
      <c r="F110" s="187"/>
      <c r="G110" s="187"/>
      <c r="H110" s="187"/>
      <c r="I110" s="187"/>
      <c r="J110" s="188">
        <f>J266</f>
        <v>6228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29"/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6.96" customHeight="1">
      <c r="A112" s="29"/>
      <c r="B112" s="56"/>
      <c r="C112" s="57"/>
      <c r="D112" s="57"/>
      <c r="E112" s="57"/>
      <c r="F112" s="57"/>
      <c r="G112" s="57"/>
      <c r="H112" s="57"/>
      <c r="I112" s="57"/>
      <c r="J112" s="57"/>
      <c r="K112" s="57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="2" customFormat="1" ht="6.96" customHeight="1">
      <c r="A116" s="29"/>
      <c r="B116" s="58"/>
      <c r="C116" s="59"/>
      <c r="D116" s="59"/>
      <c r="E116" s="59"/>
      <c r="F116" s="59"/>
      <c r="G116" s="59"/>
      <c r="H116" s="59"/>
      <c r="I116" s="59"/>
      <c r="J116" s="59"/>
      <c r="K116" s="59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24.96" customHeight="1">
      <c r="A117" s="29"/>
      <c r="B117" s="30"/>
      <c r="C117" s="20" t="s">
        <v>267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14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26.25" customHeight="1">
      <c r="A120" s="29"/>
      <c r="B120" s="30"/>
      <c r="C120" s="31"/>
      <c r="D120" s="31"/>
      <c r="E120" s="174" t="str">
        <f>E7</f>
        <v>Kanalizace a ČOV pro obec Horní Kruty, místní část Dolní Kruty, Přestavlky a Bohouňovice II</v>
      </c>
      <c r="F120" s="26"/>
      <c r="G120" s="26"/>
      <c r="H120" s="26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1" customFormat="1" ht="12" customHeight="1">
      <c r="B121" s="18"/>
      <c r="C121" s="26" t="s">
        <v>246</v>
      </c>
      <c r="D121" s="19"/>
      <c r="E121" s="19"/>
      <c r="F121" s="19"/>
      <c r="G121" s="19"/>
      <c r="H121" s="19"/>
      <c r="I121" s="19"/>
      <c r="J121" s="19"/>
      <c r="K121" s="19"/>
      <c r="L121" s="17"/>
    </row>
    <row r="122" s="2" customFormat="1" ht="16.5" customHeight="1">
      <c r="A122" s="29"/>
      <c r="B122" s="30"/>
      <c r="C122" s="31"/>
      <c r="D122" s="31"/>
      <c r="E122" s="174" t="s">
        <v>247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2" customHeight="1">
      <c r="A123" s="29"/>
      <c r="B123" s="30"/>
      <c r="C123" s="26" t="s">
        <v>248</v>
      </c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6.5" customHeight="1">
      <c r="A124" s="29"/>
      <c r="B124" s="30"/>
      <c r="C124" s="31"/>
      <c r="D124" s="31"/>
      <c r="E124" s="66" t="str">
        <f>E11</f>
        <v>001-7 - Stoky F</v>
      </c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2" customHeight="1">
      <c r="A126" s="29"/>
      <c r="B126" s="30"/>
      <c r="C126" s="26" t="s">
        <v>18</v>
      </c>
      <c r="D126" s="31"/>
      <c r="E126" s="31"/>
      <c r="F126" s="23" t="str">
        <f>F14</f>
        <v>Horní Kruty, místní část Dolní Kruty, Přestavlky a</v>
      </c>
      <c r="G126" s="31"/>
      <c r="H126" s="31"/>
      <c r="I126" s="26" t="s">
        <v>20</v>
      </c>
      <c r="J126" s="69" t="str">
        <f>IF(J14="","",J14)</f>
        <v>10. 2. 2021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6.96" customHeight="1">
      <c r="A127" s="29"/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40.05" customHeight="1">
      <c r="A128" s="29"/>
      <c r="B128" s="30"/>
      <c r="C128" s="26" t="s">
        <v>22</v>
      </c>
      <c r="D128" s="31"/>
      <c r="E128" s="31"/>
      <c r="F128" s="23" t="str">
        <f>E17</f>
        <v>Obec Horní Kruty</v>
      </c>
      <c r="G128" s="31"/>
      <c r="H128" s="31"/>
      <c r="I128" s="26" t="s">
        <v>28</v>
      </c>
      <c r="J128" s="27" t="str">
        <f>E23</f>
        <v>Vodohospodářské inženýrské služby a.s.</v>
      </c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5.15" customHeight="1">
      <c r="A129" s="29"/>
      <c r="B129" s="30"/>
      <c r="C129" s="26" t="s">
        <v>26</v>
      </c>
      <c r="D129" s="31"/>
      <c r="E129" s="31"/>
      <c r="F129" s="23" t="str">
        <f>IF(E20="","",E20)</f>
        <v xml:space="preserve"> </v>
      </c>
      <c r="G129" s="31"/>
      <c r="H129" s="31"/>
      <c r="I129" s="26" t="s">
        <v>31</v>
      </c>
      <c r="J129" s="27" t="str">
        <f>E26</f>
        <v xml:space="preserve"> </v>
      </c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0.32" customHeight="1">
      <c r="A130" s="29"/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11" customFormat="1" ht="29.28" customHeight="1">
      <c r="A131" s="190"/>
      <c r="B131" s="191"/>
      <c r="C131" s="192" t="s">
        <v>268</v>
      </c>
      <c r="D131" s="193" t="s">
        <v>58</v>
      </c>
      <c r="E131" s="193" t="s">
        <v>54</v>
      </c>
      <c r="F131" s="193" t="s">
        <v>55</v>
      </c>
      <c r="G131" s="193" t="s">
        <v>269</v>
      </c>
      <c r="H131" s="193" t="s">
        <v>270</v>
      </c>
      <c r="I131" s="193" t="s">
        <v>271</v>
      </c>
      <c r="J131" s="194" t="s">
        <v>252</v>
      </c>
      <c r="K131" s="195" t="s">
        <v>272</v>
      </c>
      <c r="L131" s="196"/>
      <c r="M131" s="90" t="s">
        <v>1</v>
      </c>
      <c r="N131" s="91" t="s">
        <v>37</v>
      </c>
      <c r="O131" s="91" t="s">
        <v>273</v>
      </c>
      <c r="P131" s="91" t="s">
        <v>274</v>
      </c>
      <c r="Q131" s="91" t="s">
        <v>275</v>
      </c>
      <c r="R131" s="91" t="s">
        <v>276</v>
      </c>
      <c r="S131" s="91" t="s">
        <v>277</v>
      </c>
      <c r="T131" s="92" t="s">
        <v>278</v>
      </c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</row>
    <row r="132" s="2" customFormat="1" ht="22.8" customHeight="1">
      <c r="A132" s="29"/>
      <c r="B132" s="30"/>
      <c r="C132" s="97" t="s">
        <v>279</v>
      </c>
      <c r="D132" s="31"/>
      <c r="E132" s="31"/>
      <c r="F132" s="31"/>
      <c r="G132" s="31"/>
      <c r="H132" s="31"/>
      <c r="I132" s="31"/>
      <c r="J132" s="197">
        <f>BK132</f>
        <v>10312194.529999999</v>
      </c>
      <c r="K132" s="31"/>
      <c r="L132" s="35"/>
      <c r="M132" s="93"/>
      <c r="N132" s="198"/>
      <c r="O132" s="94"/>
      <c r="P132" s="199">
        <f>P133+P265</f>
        <v>9367.5833450000009</v>
      </c>
      <c r="Q132" s="94"/>
      <c r="R132" s="199">
        <f>R133+R265</f>
        <v>680.53472841999996</v>
      </c>
      <c r="S132" s="94"/>
      <c r="T132" s="200">
        <f>T133+T265</f>
        <v>743.43420200000003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72</v>
      </c>
      <c r="AU132" s="14" t="s">
        <v>254</v>
      </c>
      <c r="BK132" s="201">
        <f>BK133+BK265</f>
        <v>10312194.529999999</v>
      </c>
    </row>
    <row r="133" s="12" customFormat="1" ht="25.92" customHeight="1">
      <c r="A133" s="12"/>
      <c r="B133" s="202"/>
      <c r="C133" s="203"/>
      <c r="D133" s="204" t="s">
        <v>72</v>
      </c>
      <c r="E133" s="205" t="s">
        <v>280</v>
      </c>
      <c r="F133" s="205" t="s">
        <v>281</v>
      </c>
      <c r="G133" s="203"/>
      <c r="H133" s="203"/>
      <c r="I133" s="203"/>
      <c r="J133" s="206">
        <f>BK133</f>
        <v>10305966.529999999</v>
      </c>
      <c r="K133" s="203"/>
      <c r="L133" s="207"/>
      <c r="M133" s="208"/>
      <c r="N133" s="209"/>
      <c r="O133" s="209"/>
      <c r="P133" s="210">
        <f>P134+P182+P185+P188+P198+P212+P240+P253+P263</f>
        <v>9365.0849450000005</v>
      </c>
      <c r="Q133" s="209"/>
      <c r="R133" s="210">
        <f>R134+R182+R185+R188+R198+R212+R240+R253+R263</f>
        <v>680.51532441999996</v>
      </c>
      <c r="S133" s="209"/>
      <c r="T133" s="211">
        <f>T134+T182+T185+T188+T198+T212+T240+T253+T263</f>
        <v>743.43420200000003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2" t="s">
        <v>80</v>
      </c>
      <c r="AT133" s="213" t="s">
        <v>72</v>
      </c>
      <c r="AU133" s="213" t="s">
        <v>73</v>
      </c>
      <c r="AY133" s="212" t="s">
        <v>282</v>
      </c>
      <c r="BK133" s="214">
        <f>BK134+BK182+BK185+BK188+BK198+BK212+BK240+BK253+BK263</f>
        <v>10305966.529999999</v>
      </c>
    </row>
    <row r="134" s="12" customFormat="1" ht="22.8" customHeight="1">
      <c r="A134" s="12"/>
      <c r="B134" s="202"/>
      <c r="C134" s="203"/>
      <c r="D134" s="204" t="s">
        <v>72</v>
      </c>
      <c r="E134" s="215" t="s">
        <v>80</v>
      </c>
      <c r="F134" s="215" t="s">
        <v>283</v>
      </c>
      <c r="G134" s="203"/>
      <c r="H134" s="203"/>
      <c r="I134" s="203"/>
      <c r="J134" s="216">
        <f>BK134</f>
        <v>5628729.4799999995</v>
      </c>
      <c r="K134" s="203"/>
      <c r="L134" s="207"/>
      <c r="M134" s="208"/>
      <c r="N134" s="209"/>
      <c r="O134" s="209"/>
      <c r="P134" s="210">
        <f>SUM(P135:P181)</f>
        <v>6225.0722820000001</v>
      </c>
      <c r="Q134" s="209"/>
      <c r="R134" s="210">
        <f>SUM(R135:R181)</f>
        <v>7.4504219000000003</v>
      </c>
      <c r="S134" s="209"/>
      <c r="T134" s="211">
        <f>SUM(T135:T181)</f>
        <v>721.969562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2" t="s">
        <v>80</v>
      </c>
      <c r="AT134" s="213" t="s">
        <v>72</v>
      </c>
      <c r="AU134" s="213" t="s">
        <v>80</v>
      </c>
      <c r="AY134" s="212" t="s">
        <v>282</v>
      </c>
      <c r="BK134" s="214">
        <f>SUM(BK135:BK181)</f>
        <v>5628729.4799999995</v>
      </c>
    </row>
    <row r="135" s="2" customFormat="1" ht="21.75" customHeight="1">
      <c r="A135" s="29"/>
      <c r="B135" s="30"/>
      <c r="C135" s="217" t="s">
        <v>80</v>
      </c>
      <c r="D135" s="217" t="s">
        <v>284</v>
      </c>
      <c r="E135" s="218" t="s">
        <v>285</v>
      </c>
      <c r="F135" s="219" t="s">
        <v>286</v>
      </c>
      <c r="G135" s="220" t="s">
        <v>287</v>
      </c>
      <c r="H135" s="221">
        <v>552.10000000000002</v>
      </c>
      <c r="I135" s="222">
        <v>34.600000000000001</v>
      </c>
      <c r="J135" s="222">
        <f>ROUND(I135*H135,2)</f>
        <v>19102.66</v>
      </c>
      <c r="K135" s="223"/>
      <c r="L135" s="35"/>
      <c r="M135" s="224" t="s">
        <v>1</v>
      </c>
      <c r="N135" s="225" t="s">
        <v>38</v>
      </c>
      <c r="O135" s="226">
        <v>0.070000000000000007</v>
      </c>
      <c r="P135" s="226">
        <f>O135*H135</f>
        <v>38.647000000000006</v>
      </c>
      <c r="Q135" s="226">
        <v>0</v>
      </c>
      <c r="R135" s="226">
        <f>Q135*H135</f>
        <v>0</v>
      </c>
      <c r="S135" s="226">
        <v>0.17000000000000001</v>
      </c>
      <c r="T135" s="227">
        <f>S135*H135</f>
        <v>93.857000000000014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19102.66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19102.66</v>
      </c>
      <c r="BL135" s="14" t="s">
        <v>288</v>
      </c>
      <c r="BM135" s="228" t="s">
        <v>289</v>
      </c>
    </row>
    <row r="136" s="2" customFormat="1" ht="21.75" customHeight="1">
      <c r="A136" s="29"/>
      <c r="B136" s="30"/>
      <c r="C136" s="217" t="s">
        <v>82</v>
      </c>
      <c r="D136" s="217" t="s">
        <v>284</v>
      </c>
      <c r="E136" s="218" t="s">
        <v>290</v>
      </c>
      <c r="F136" s="219" t="s">
        <v>291</v>
      </c>
      <c r="G136" s="220" t="s">
        <v>287</v>
      </c>
      <c r="H136" s="221">
        <v>763.39200000000005</v>
      </c>
      <c r="I136" s="222">
        <v>50.299999999999997</v>
      </c>
      <c r="J136" s="222">
        <f>ROUND(I136*H136,2)</f>
        <v>38398.620000000003</v>
      </c>
      <c r="K136" s="223"/>
      <c r="L136" s="35"/>
      <c r="M136" s="224" t="s">
        <v>1</v>
      </c>
      <c r="N136" s="225" t="s">
        <v>38</v>
      </c>
      <c r="O136" s="226">
        <v>0.10199999999999999</v>
      </c>
      <c r="P136" s="226">
        <f>O136*H136</f>
        <v>77.865983999999997</v>
      </c>
      <c r="Q136" s="226">
        <v>0</v>
      </c>
      <c r="R136" s="226">
        <f>Q136*H136</f>
        <v>0</v>
      </c>
      <c r="S136" s="226">
        <v>0.28999999999999998</v>
      </c>
      <c r="T136" s="227">
        <f>S136*H136</f>
        <v>221.38368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38398.620000000003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38398.620000000003</v>
      </c>
      <c r="BL136" s="14" t="s">
        <v>288</v>
      </c>
      <c r="BM136" s="228" t="s">
        <v>292</v>
      </c>
    </row>
    <row r="137" s="2" customFormat="1" ht="21.75" customHeight="1">
      <c r="A137" s="29"/>
      <c r="B137" s="30"/>
      <c r="C137" s="217" t="s">
        <v>155</v>
      </c>
      <c r="D137" s="217" t="s">
        <v>284</v>
      </c>
      <c r="E137" s="218" t="s">
        <v>296</v>
      </c>
      <c r="F137" s="219" t="s">
        <v>297</v>
      </c>
      <c r="G137" s="220" t="s">
        <v>287</v>
      </c>
      <c r="H137" s="221">
        <v>82.683999999999998</v>
      </c>
      <c r="I137" s="222">
        <v>41.200000000000003</v>
      </c>
      <c r="J137" s="222">
        <f>ROUND(I137*H137,2)</f>
        <v>3406.5799999999999</v>
      </c>
      <c r="K137" s="223"/>
      <c r="L137" s="35"/>
      <c r="M137" s="224" t="s">
        <v>1</v>
      </c>
      <c r="N137" s="225" t="s">
        <v>38</v>
      </c>
      <c r="O137" s="226">
        <v>0.080000000000000002</v>
      </c>
      <c r="P137" s="226">
        <f>O137*H137</f>
        <v>6.6147200000000002</v>
      </c>
      <c r="Q137" s="226">
        <v>0</v>
      </c>
      <c r="R137" s="226">
        <f>Q137*H137</f>
        <v>0</v>
      </c>
      <c r="S137" s="226">
        <v>0.098000000000000004</v>
      </c>
      <c r="T137" s="227">
        <f>S137*H137</f>
        <v>8.1030320000000007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3406.5799999999999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3406.5799999999999</v>
      </c>
      <c r="BL137" s="14" t="s">
        <v>288</v>
      </c>
      <c r="BM137" s="228" t="s">
        <v>298</v>
      </c>
    </row>
    <row r="138" s="2" customFormat="1" ht="21.75" customHeight="1">
      <c r="A138" s="29"/>
      <c r="B138" s="30"/>
      <c r="C138" s="217" t="s">
        <v>288</v>
      </c>
      <c r="D138" s="217" t="s">
        <v>284</v>
      </c>
      <c r="E138" s="218" t="s">
        <v>300</v>
      </c>
      <c r="F138" s="219" t="s">
        <v>301</v>
      </c>
      <c r="G138" s="220" t="s">
        <v>287</v>
      </c>
      <c r="H138" s="221">
        <v>26.548999999999999</v>
      </c>
      <c r="I138" s="222">
        <v>58.700000000000003</v>
      </c>
      <c r="J138" s="222">
        <f>ROUND(I138*H138,2)</f>
        <v>1558.4300000000001</v>
      </c>
      <c r="K138" s="223"/>
      <c r="L138" s="35"/>
      <c r="M138" s="224" t="s">
        <v>1</v>
      </c>
      <c r="N138" s="225" t="s">
        <v>38</v>
      </c>
      <c r="O138" s="226">
        <v>0.108</v>
      </c>
      <c r="P138" s="226">
        <f>O138*H138</f>
        <v>2.867292</v>
      </c>
      <c r="Q138" s="226">
        <v>0</v>
      </c>
      <c r="R138" s="226">
        <f>Q138*H138</f>
        <v>0</v>
      </c>
      <c r="S138" s="226">
        <v>0.22</v>
      </c>
      <c r="T138" s="227">
        <f>S138*H138</f>
        <v>5.8407799999999996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1558.4300000000001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1558.4300000000001</v>
      </c>
      <c r="BL138" s="14" t="s">
        <v>288</v>
      </c>
      <c r="BM138" s="228" t="s">
        <v>302</v>
      </c>
    </row>
    <row r="139" s="2" customFormat="1" ht="21.75" customHeight="1">
      <c r="A139" s="29"/>
      <c r="B139" s="30"/>
      <c r="C139" s="217" t="s">
        <v>299</v>
      </c>
      <c r="D139" s="217" t="s">
        <v>284</v>
      </c>
      <c r="E139" s="218" t="s">
        <v>304</v>
      </c>
      <c r="F139" s="219" t="s">
        <v>305</v>
      </c>
      <c r="G139" s="220" t="s">
        <v>287</v>
      </c>
      <c r="H139" s="221">
        <v>49.789999999999999</v>
      </c>
      <c r="I139" s="222">
        <v>97.799999999999997</v>
      </c>
      <c r="J139" s="222">
        <f>ROUND(I139*H139,2)</f>
        <v>4869.46</v>
      </c>
      <c r="K139" s="223"/>
      <c r="L139" s="35"/>
      <c r="M139" s="224" t="s">
        <v>1</v>
      </c>
      <c r="N139" s="225" t="s">
        <v>38</v>
      </c>
      <c r="O139" s="226">
        <v>0.182</v>
      </c>
      <c r="P139" s="226">
        <f>O139*H139</f>
        <v>9.0617799999999988</v>
      </c>
      <c r="Q139" s="226">
        <v>0</v>
      </c>
      <c r="R139" s="226">
        <f>Q139*H139</f>
        <v>0</v>
      </c>
      <c r="S139" s="226">
        <v>0.316</v>
      </c>
      <c r="T139" s="227">
        <f>S139*H139</f>
        <v>15.733639999999999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4869.46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4869.46</v>
      </c>
      <c r="BL139" s="14" t="s">
        <v>288</v>
      </c>
      <c r="BM139" s="228" t="s">
        <v>306</v>
      </c>
    </row>
    <row r="140" s="2" customFormat="1" ht="21.75" customHeight="1">
      <c r="A140" s="29"/>
      <c r="B140" s="30"/>
      <c r="C140" s="217" t="s">
        <v>303</v>
      </c>
      <c r="D140" s="217" t="s">
        <v>284</v>
      </c>
      <c r="E140" s="218" t="s">
        <v>308</v>
      </c>
      <c r="F140" s="219" t="s">
        <v>309</v>
      </c>
      <c r="G140" s="220" t="s">
        <v>287</v>
      </c>
      <c r="H140" s="221">
        <v>238.93899999999999</v>
      </c>
      <c r="I140" s="222">
        <v>83</v>
      </c>
      <c r="J140" s="222">
        <f>ROUND(I140*H140,2)</f>
        <v>19831.939999999999</v>
      </c>
      <c r="K140" s="223"/>
      <c r="L140" s="35"/>
      <c r="M140" s="224" t="s">
        <v>1</v>
      </c>
      <c r="N140" s="225" t="s">
        <v>38</v>
      </c>
      <c r="O140" s="226">
        <v>0.014999999999999999</v>
      </c>
      <c r="P140" s="226">
        <f>O140*H140</f>
        <v>3.584085</v>
      </c>
      <c r="Q140" s="226">
        <v>0.00012999999999999999</v>
      </c>
      <c r="R140" s="226">
        <f>Q140*H140</f>
        <v>0.031062069999999997</v>
      </c>
      <c r="S140" s="226">
        <v>0.23000000000000001</v>
      </c>
      <c r="T140" s="227">
        <f>S140*H140</f>
        <v>54.955970000000001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19831.939999999999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19831.939999999999</v>
      </c>
      <c r="BL140" s="14" t="s">
        <v>288</v>
      </c>
      <c r="BM140" s="228" t="s">
        <v>310</v>
      </c>
    </row>
    <row r="141" s="2" customFormat="1" ht="21.75" customHeight="1">
      <c r="A141" s="29"/>
      <c r="B141" s="30"/>
      <c r="C141" s="217" t="s">
        <v>307</v>
      </c>
      <c r="D141" s="217" t="s">
        <v>284</v>
      </c>
      <c r="E141" s="218" t="s">
        <v>312</v>
      </c>
      <c r="F141" s="219" t="s">
        <v>313</v>
      </c>
      <c r="G141" s="220" t="s">
        <v>287</v>
      </c>
      <c r="H141" s="221">
        <v>448.11399999999998</v>
      </c>
      <c r="I141" s="222">
        <v>128</v>
      </c>
      <c r="J141" s="222">
        <f>ROUND(I141*H141,2)</f>
        <v>57358.589999999997</v>
      </c>
      <c r="K141" s="223"/>
      <c r="L141" s="35"/>
      <c r="M141" s="224" t="s">
        <v>1</v>
      </c>
      <c r="N141" s="225" t="s">
        <v>38</v>
      </c>
      <c r="O141" s="226">
        <v>0.021000000000000001</v>
      </c>
      <c r="P141" s="226">
        <f>O141*H141</f>
        <v>9.4103940000000001</v>
      </c>
      <c r="Q141" s="226">
        <v>0.00024000000000000001</v>
      </c>
      <c r="R141" s="226">
        <f>Q141*H141</f>
        <v>0.10754736</v>
      </c>
      <c r="S141" s="226">
        <v>0.46000000000000002</v>
      </c>
      <c r="T141" s="227">
        <f>S141*H141</f>
        <v>206.13244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57358.589999999997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57358.589999999997</v>
      </c>
      <c r="BL141" s="14" t="s">
        <v>288</v>
      </c>
      <c r="BM141" s="228" t="s">
        <v>314</v>
      </c>
    </row>
    <row r="142" s="2" customFormat="1" ht="21.75" customHeight="1">
      <c r="A142" s="29"/>
      <c r="B142" s="30"/>
      <c r="C142" s="217" t="s">
        <v>311</v>
      </c>
      <c r="D142" s="217" t="s">
        <v>284</v>
      </c>
      <c r="E142" s="218" t="s">
        <v>316</v>
      </c>
      <c r="F142" s="219" t="s">
        <v>317</v>
      </c>
      <c r="G142" s="220" t="s">
        <v>287</v>
      </c>
      <c r="H142" s="221">
        <v>990.548</v>
      </c>
      <c r="I142" s="222">
        <v>70</v>
      </c>
      <c r="J142" s="222">
        <f>ROUND(I142*H142,2)</f>
        <v>69338.360000000001</v>
      </c>
      <c r="K142" s="223"/>
      <c r="L142" s="35"/>
      <c r="M142" s="224" t="s">
        <v>1</v>
      </c>
      <c r="N142" s="225" t="s">
        <v>38</v>
      </c>
      <c r="O142" s="226">
        <v>0.012999999999999999</v>
      </c>
      <c r="P142" s="226">
        <f>O142*H142</f>
        <v>12.877124</v>
      </c>
      <c r="Q142" s="226">
        <v>9.0000000000000006E-05</v>
      </c>
      <c r="R142" s="226">
        <f>Q142*H142</f>
        <v>0.089149320000000004</v>
      </c>
      <c r="S142" s="226">
        <v>0.11500000000000001</v>
      </c>
      <c r="T142" s="227">
        <f>S142*H142</f>
        <v>113.91302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69338.360000000001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69338.360000000001</v>
      </c>
      <c r="BL142" s="14" t="s">
        <v>288</v>
      </c>
      <c r="BM142" s="228" t="s">
        <v>318</v>
      </c>
    </row>
    <row r="143" s="2" customFormat="1" ht="16.5" customHeight="1">
      <c r="A143" s="29"/>
      <c r="B143" s="30"/>
      <c r="C143" s="217" t="s">
        <v>315</v>
      </c>
      <c r="D143" s="217" t="s">
        <v>284</v>
      </c>
      <c r="E143" s="218" t="s">
        <v>810</v>
      </c>
      <c r="F143" s="219" t="s">
        <v>811</v>
      </c>
      <c r="G143" s="220" t="s">
        <v>322</v>
      </c>
      <c r="H143" s="221">
        <v>10</v>
      </c>
      <c r="I143" s="222">
        <v>59.899999999999999</v>
      </c>
      <c r="J143" s="222">
        <f>ROUND(I143*H143,2)</f>
        <v>599</v>
      </c>
      <c r="K143" s="223"/>
      <c r="L143" s="35"/>
      <c r="M143" s="224" t="s">
        <v>1</v>
      </c>
      <c r="N143" s="225" t="s">
        <v>38</v>
      </c>
      <c r="O143" s="226">
        <v>0.13300000000000001</v>
      </c>
      <c r="P143" s="226">
        <f>O143*H143</f>
        <v>1.3300000000000001</v>
      </c>
      <c r="Q143" s="226">
        <v>0</v>
      </c>
      <c r="R143" s="226">
        <f>Q143*H143</f>
        <v>0</v>
      </c>
      <c r="S143" s="226">
        <v>0.20499999999999999</v>
      </c>
      <c r="T143" s="227">
        <f>S143*H143</f>
        <v>2.0499999999999998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599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599</v>
      </c>
      <c r="BL143" s="14" t="s">
        <v>288</v>
      </c>
      <c r="BM143" s="228" t="s">
        <v>812</v>
      </c>
    </row>
    <row r="144" s="2" customFormat="1" ht="16.5" customHeight="1">
      <c r="A144" s="29"/>
      <c r="B144" s="30"/>
      <c r="C144" s="217" t="s">
        <v>319</v>
      </c>
      <c r="D144" s="217" t="s">
        <v>284</v>
      </c>
      <c r="E144" s="218" t="s">
        <v>320</v>
      </c>
      <c r="F144" s="219" t="s">
        <v>321</v>
      </c>
      <c r="G144" s="220" t="s">
        <v>322</v>
      </c>
      <c r="H144" s="221">
        <v>15</v>
      </c>
      <c r="I144" s="222">
        <v>273</v>
      </c>
      <c r="J144" s="222">
        <f>ROUND(I144*H144,2)</f>
        <v>4095</v>
      </c>
      <c r="K144" s="223"/>
      <c r="L144" s="35"/>
      <c r="M144" s="224" t="s">
        <v>1</v>
      </c>
      <c r="N144" s="225" t="s">
        <v>38</v>
      </c>
      <c r="O144" s="226">
        <v>0.30299999999999999</v>
      </c>
      <c r="P144" s="226">
        <f>O144*H144</f>
        <v>4.5449999999999999</v>
      </c>
      <c r="Q144" s="226">
        <v>0.0071900000000000002</v>
      </c>
      <c r="R144" s="226">
        <f>Q144*H144</f>
        <v>0.10785</v>
      </c>
      <c r="S144" s="226">
        <v>0</v>
      </c>
      <c r="T144" s="227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4095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4095</v>
      </c>
      <c r="BL144" s="14" t="s">
        <v>288</v>
      </c>
      <c r="BM144" s="228" t="s">
        <v>323</v>
      </c>
    </row>
    <row r="145" s="2" customFormat="1" ht="16.5" customHeight="1">
      <c r="A145" s="29"/>
      <c r="B145" s="30"/>
      <c r="C145" s="217" t="s">
        <v>324</v>
      </c>
      <c r="D145" s="217" t="s">
        <v>284</v>
      </c>
      <c r="E145" s="218" t="s">
        <v>902</v>
      </c>
      <c r="F145" s="219" t="s">
        <v>903</v>
      </c>
      <c r="G145" s="220" t="s">
        <v>322</v>
      </c>
      <c r="H145" s="221">
        <v>12</v>
      </c>
      <c r="I145" s="222">
        <v>911</v>
      </c>
      <c r="J145" s="222">
        <f>ROUND(I145*H145,2)</f>
        <v>10932</v>
      </c>
      <c r="K145" s="223"/>
      <c r="L145" s="35"/>
      <c r="M145" s="224" t="s">
        <v>1</v>
      </c>
      <c r="N145" s="225" t="s">
        <v>38</v>
      </c>
      <c r="O145" s="226">
        <v>0.57299999999999995</v>
      </c>
      <c r="P145" s="226">
        <f>O145*H145</f>
        <v>6.8759999999999994</v>
      </c>
      <c r="Q145" s="226">
        <v>0.021930000000000002</v>
      </c>
      <c r="R145" s="226">
        <f>Q145*H145</f>
        <v>0.26316000000000001</v>
      </c>
      <c r="S145" s="226">
        <v>0</v>
      </c>
      <c r="T145" s="227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10932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10932</v>
      </c>
      <c r="BL145" s="14" t="s">
        <v>288</v>
      </c>
      <c r="BM145" s="228" t="s">
        <v>904</v>
      </c>
    </row>
    <row r="146" s="2" customFormat="1" ht="21.75" customHeight="1">
      <c r="A146" s="29"/>
      <c r="B146" s="30"/>
      <c r="C146" s="217" t="s">
        <v>329</v>
      </c>
      <c r="D146" s="217" t="s">
        <v>284</v>
      </c>
      <c r="E146" s="218" t="s">
        <v>325</v>
      </c>
      <c r="F146" s="219" t="s">
        <v>326</v>
      </c>
      <c r="G146" s="220" t="s">
        <v>327</v>
      </c>
      <c r="H146" s="221">
        <v>648</v>
      </c>
      <c r="I146" s="222">
        <v>74.900000000000006</v>
      </c>
      <c r="J146" s="222">
        <f>ROUND(I146*H146,2)</f>
        <v>48535.199999999997</v>
      </c>
      <c r="K146" s="223"/>
      <c r="L146" s="35"/>
      <c r="M146" s="224" t="s">
        <v>1</v>
      </c>
      <c r="N146" s="225" t="s">
        <v>38</v>
      </c>
      <c r="O146" s="226">
        <v>0.184</v>
      </c>
      <c r="P146" s="226">
        <f>O146*H146</f>
        <v>119.232</v>
      </c>
      <c r="Q146" s="226">
        <v>3.0000000000000001E-05</v>
      </c>
      <c r="R146" s="226">
        <f>Q146*H146</f>
        <v>0.019439999999999999</v>
      </c>
      <c r="S146" s="226">
        <v>0</v>
      </c>
      <c r="T146" s="227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48535.199999999997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48535.199999999997</v>
      </c>
      <c r="BL146" s="14" t="s">
        <v>288</v>
      </c>
      <c r="BM146" s="228" t="s">
        <v>328</v>
      </c>
    </row>
    <row r="147" s="2" customFormat="1" ht="21.75" customHeight="1">
      <c r="A147" s="29"/>
      <c r="B147" s="30"/>
      <c r="C147" s="217" t="s">
        <v>334</v>
      </c>
      <c r="D147" s="217" t="s">
        <v>284</v>
      </c>
      <c r="E147" s="218" t="s">
        <v>330</v>
      </c>
      <c r="F147" s="219" t="s">
        <v>331</v>
      </c>
      <c r="G147" s="220" t="s">
        <v>332</v>
      </c>
      <c r="H147" s="221">
        <v>54</v>
      </c>
      <c r="I147" s="222">
        <v>43.899999999999999</v>
      </c>
      <c r="J147" s="222">
        <f>ROUND(I147*H147,2)</f>
        <v>2370.5999999999999</v>
      </c>
      <c r="K147" s="223"/>
      <c r="L147" s="35"/>
      <c r="M147" s="224" t="s">
        <v>1</v>
      </c>
      <c r="N147" s="225" t="s">
        <v>38</v>
      </c>
      <c r="O147" s="226">
        <v>0</v>
      </c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2370.5999999999999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2370.5999999999999</v>
      </c>
      <c r="BL147" s="14" t="s">
        <v>288</v>
      </c>
      <c r="BM147" s="228" t="s">
        <v>333</v>
      </c>
    </row>
    <row r="148" s="2" customFormat="1" ht="16.5" customHeight="1">
      <c r="A148" s="29"/>
      <c r="B148" s="30"/>
      <c r="C148" s="217" t="s">
        <v>338</v>
      </c>
      <c r="D148" s="217" t="s">
        <v>284</v>
      </c>
      <c r="E148" s="218" t="s">
        <v>905</v>
      </c>
      <c r="F148" s="219" t="s">
        <v>906</v>
      </c>
      <c r="G148" s="220" t="s">
        <v>322</v>
      </c>
      <c r="H148" s="221">
        <v>12</v>
      </c>
      <c r="I148" s="222">
        <v>120.5</v>
      </c>
      <c r="J148" s="222">
        <f>ROUND(I148*H148,2)</f>
        <v>1446</v>
      </c>
      <c r="K148" s="223"/>
      <c r="L148" s="35"/>
      <c r="M148" s="224" t="s">
        <v>1</v>
      </c>
      <c r="N148" s="225" t="s">
        <v>38</v>
      </c>
      <c r="O148" s="226">
        <v>0.25700000000000001</v>
      </c>
      <c r="P148" s="226">
        <f>O148*H148</f>
        <v>3.0840000000000001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1446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1446</v>
      </c>
      <c r="BL148" s="14" t="s">
        <v>288</v>
      </c>
      <c r="BM148" s="228" t="s">
        <v>907</v>
      </c>
    </row>
    <row r="149" s="2" customFormat="1" ht="16.5" customHeight="1">
      <c r="A149" s="29"/>
      <c r="B149" s="30"/>
      <c r="C149" s="217" t="s">
        <v>8</v>
      </c>
      <c r="D149" s="217" t="s">
        <v>284</v>
      </c>
      <c r="E149" s="218" t="s">
        <v>778</v>
      </c>
      <c r="F149" s="219" t="s">
        <v>779</v>
      </c>
      <c r="G149" s="220" t="s">
        <v>322</v>
      </c>
      <c r="H149" s="221">
        <v>3.6000000000000001</v>
      </c>
      <c r="I149" s="222">
        <v>325</v>
      </c>
      <c r="J149" s="222">
        <f>ROUND(I149*H149,2)</f>
        <v>1170</v>
      </c>
      <c r="K149" s="223"/>
      <c r="L149" s="35"/>
      <c r="M149" s="224" t="s">
        <v>1</v>
      </c>
      <c r="N149" s="225" t="s">
        <v>38</v>
      </c>
      <c r="O149" s="226">
        <v>0.81799999999999995</v>
      </c>
      <c r="P149" s="226">
        <f>O149*H149</f>
        <v>2.9447999999999999</v>
      </c>
      <c r="Q149" s="226">
        <v>0.0086800000000000002</v>
      </c>
      <c r="R149" s="226">
        <f>Q149*H149</f>
        <v>0.031248000000000001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1170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1170</v>
      </c>
      <c r="BL149" s="14" t="s">
        <v>288</v>
      </c>
      <c r="BM149" s="228" t="s">
        <v>780</v>
      </c>
    </row>
    <row r="150" s="2" customFormat="1" ht="21.75" customHeight="1">
      <c r="A150" s="29"/>
      <c r="B150" s="30"/>
      <c r="C150" s="217" t="s">
        <v>345</v>
      </c>
      <c r="D150" s="217" t="s">
        <v>284</v>
      </c>
      <c r="E150" s="218" t="s">
        <v>1039</v>
      </c>
      <c r="F150" s="219" t="s">
        <v>1040</v>
      </c>
      <c r="G150" s="220" t="s">
        <v>322</v>
      </c>
      <c r="H150" s="221">
        <v>1.2</v>
      </c>
      <c r="I150" s="222">
        <v>1500</v>
      </c>
      <c r="J150" s="222">
        <f>ROUND(I150*H150,2)</f>
        <v>1800</v>
      </c>
      <c r="K150" s="223"/>
      <c r="L150" s="35"/>
      <c r="M150" s="224" t="s">
        <v>1</v>
      </c>
      <c r="N150" s="225" t="s">
        <v>38</v>
      </c>
      <c r="O150" s="226">
        <v>1.153</v>
      </c>
      <c r="P150" s="226">
        <f>O150*H150</f>
        <v>1.3835999999999999</v>
      </c>
      <c r="Q150" s="226">
        <v>0.01269</v>
      </c>
      <c r="R150" s="226">
        <f>Q150*H150</f>
        <v>0.015227999999999999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1800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1800</v>
      </c>
      <c r="BL150" s="14" t="s">
        <v>288</v>
      </c>
      <c r="BM150" s="228" t="s">
        <v>1041</v>
      </c>
    </row>
    <row r="151" s="2" customFormat="1" ht="21.75" customHeight="1">
      <c r="A151" s="29"/>
      <c r="B151" s="30"/>
      <c r="C151" s="217" t="s">
        <v>349</v>
      </c>
      <c r="D151" s="217" t="s">
        <v>284</v>
      </c>
      <c r="E151" s="218" t="s">
        <v>339</v>
      </c>
      <c r="F151" s="219" t="s">
        <v>340</v>
      </c>
      <c r="G151" s="220" t="s">
        <v>322</v>
      </c>
      <c r="H151" s="221">
        <v>9.5999999999999996</v>
      </c>
      <c r="I151" s="222">
        <v>238</v>
      </c>
      <c r="J151" s="222">
        <f>ROUND(I151*H151,2)</f>
        <v>2284.8000000000002</v>
      </c>
      <c r="K151" s="223"/>
      <c r="L151" s="35"/>
      <c r="M151" s="224" t="s">
        <v>1</v>
      </c>
      <c r="N151" s="225" t="s">
        <v>38</v>
      </c>
      <c r="O151" s="226">
        <v>0.54700000000000004</v>
      </c>
      <c r="P151" s="226">
        <f>O151*H151</f>
        <v>5.2511999999999999</v>
      </c>
      <c r="Q151" s="226">
        <v>0.036900000000000002</v>
      </c>
      <c r="R151" s="226">
        <f>Q151*H151</f>
        <v>0.35424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2284.8000000000002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2284.8000000000002</v>
      </c>
      <c r="BL151" s="14" t="s">
        <v>288</v>
      </c>
      <c r="BM151" s="228" t="s">
        <v>341</v>
      </c>
    </row>
    <row r="152" s="2" customFormat="1" ht="21.75" customHeight="1">
      <c r="A152" s="29"/>
      <c r="B152" s="30"/>
      <c r="C152" s="217" t="s">
        <v>353</v>
      </c>
      <c r="D152" s="217" t="s">
        <v>284</v>
      </c>
      <c r="E152" s="218" t="s">
        <v>342</v>
      </c>
      <c r="F152" s="219" t="s">
        <v>343</v>
      </c>
      <c r="G152" s="220" t="s">
        <v>322</v>
      </c>
      <c r="H152" s="221">
        <v>816.94000000000005</v>
      </c>
      <c r="I152" s="222">
        <v>63.100000000000001</v>
      </c>
      <c r="J152" s="222">
        <f>ROUND(I152*H152,2)</f>
        <v>51548.910000000003</v>
      </c>
      <c r="K152" s="223"/>
      <c r="L152" s="35"/>
      <c r="M152" s="224" t="s">
        <v>1</v>
      </c>
      <c r="N152" s="225" t="s">
        <v>38</v>
      </c>
      <c r="O152" s="226">
        <v>0.113</v>
      </c>
      <c r="P152" s="226">
        <f>O152*H152</f>
        <v>92.314220000000006</v>
      </c>
      <c r="Q152" s="226">
        <v>0.00013999999999999999</v>
      </c>
      <c r="R152" s="226">
        <f>Q152*H152</f>
        <v>0.1143716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51548.910000000003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51548.910000000003</v>
      </c>
      <c r="BL152" s="14" t="s">
        <v>288</v>
      </c>
      <c r="BM152" s="228" t="s">
        <v>1042</v>
      </c>
    </row>
    <row r="153" s="2" customFormat="1" ht="21.75" customHeight="1">
      <c r="A153" s="29"/>
      <c r="B153" s="30"/>
      <c r="C153" s="217" t="s">
        <v>358</v>
      </c>
      <c r="D153" s="217" t="s">
        <v>284</v>
      </c>
      <c r="E153" s="218" t="s">
        <v>346</v>
      </c>
      <c r="F153" s="219" t="s">
        <v>347</v>
      </c>
      <c r="G153" s="220" t="s">
        <v>322</v>
      </c>
      <c r="H153" s="221">
        <v>816.94000000000005</v>
      </c>
      <c r="I153" s="222">
        <v>36.799999999999997</v>
      </c>
      <c r="J153" s="222">
        <f>ROUND(I153*H153,2)</f>
        <v>30063.389999999999</v>
      </c>
      <c r="K153" s="223"/>
      <c r="L153" s="35"/>
      <c r="M153" s="224" t="s">
        <v>1</v>
      </c>
      <c r="N153" s="225" t="s">
        <v>38</v>
      </c>
      <c r="O153" s="226">
        <v>0.072999999999999995</v>
      </c>
      <c r="P153" s="226">
        <f>O153*H153</f>
        <v>59.636620000000001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30063.389999999999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30063.389999999999</v>
      </c>
      <c r="BL153" s="14" t="s">
        <v>288</v>
      </c>
      <c r="BM153" s="228" t="s">
        <v>1043</v>
      </c>
    </row>
    <row r="154" s="2" customFormat="1" ht="21.75" customHeight="1">
      <c r="A154" s="29"/>
      <c r="B154" s="30"/>
      <c r="C154" s="217" t="s">
        <v>362</v>
      </c>
      <c r="D154" s="217" t="s">
        <v>284</v>
      </c>
      <c r="E154" s="218" t="s">
        <v>350</v>
      </c>
      <c r="F154" s="219" t="s">
        <v>351</v>
      </c>
      <c r="G154" s="220" t="s">
        <v>287</v>
      </c>
      <c r="H154" s="221">
        <v>232.63999999999999</v>
      </c>
      <c r="I154" s="222">
        <v>50.399999999999999</v>
      </c>
      <c r="J154" s="222">
        <f>ROUND(I154*H154,2)</f>
        <v>11725.06</v>
      </c>
      <c r="K154" s="223"/>
      <c r="L154" s="35"/>
      <c r="M154" s="224" t="s">
        <v>1</v>
      </c>
      <c r="N154" s="225" t="s">
        <v>38</v>
      </c>
      <c r="O154" s="226">
        <v>0.075999999999999998</v>
      </c>
      <c r="P154" s="226">
        <f>O154*H154</f>
        <v>17.680639999999997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11725.06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11725.06</v>
      </c>
      <c r="BL154" s="14" t="s">
        <v>288</v>
      </c>
      <c r="BM154" s="228" t="s">
        <v>352</v>
      </c>
    </row>
    <row r="155" s="2" customFormat="1" ht="33" customHeight="1">
      <c r="A155" s="29"/>
      <c r="B155" s="30"/>
      <c r="C155" s="217" t="s">
        <v>7</v>
      </c>
      <c r="D155" s="217" t="s">
        <v>284</v>
      </c>
      <c r="E155" s="218" t="s">
        <v>354</v>
      </c>
      <c r="F155" s="219" t="s">
        <v>355</v>
      </c>
      <c r="G155" s="220" t="s">
        <v>356</v>
      </c>
      <c r="H155" s="221">
        <v>1157.4980000000001</v>
      </c>
      <c r="I155" s="222">
        <v>387</v>
      </c>
      <c r="J155" s="222">
        <f>ROUND(I155*H155,2)</f>
        <v>447951.72999999998</v>
      </c>
      <c r="K155" s="223"/>
      <c r="L155" s="35"/>
      <c r="M155" s="224" t="s">
        <v>1</v>
      </c>
      <c r="N155" s="225" t="s">
        <v>38</v>
      </c>
      <c r="O155" s="226">
        <v>0.53800000000000003</v>
      </c>
      <c r="P155" s="226">
        <f>O155*H155</f>
        <v>622.73392400000012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447951.72999999998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447951.72999999998</v>
      </c>
      <c r="BL155" s="14" t="s">
        <v>288</v>
      </c>
      <c r="BM155" s="228" t="s">
        <v>357</v>
      </c>
    </row>
    <row r="156" s="2" customFormat="1" ht="33" customHeight="1">
      <c r="A156" s="29"/>
      <c r="B156" s="30"/>
      <c r="C156" s="217" t="s">
        <v>369</v>
      </c>
      <c r="D156" s="217" t="s">
        <v>284</v>
      </c>
      <c r="E156" s="218" t="s">
        <v>359</v>
      </c>
      <c r="F156" s="219" t="s">
        <v>360</v>
      </c>
      <c r="G156" s="220" t="s">
        <v>356</v>
      </c>
      <c r="H156" s="221">
        <v>1157.4980000000001</v>
      </c>
      <c r="I156" s="222">
        <v>516</v>
      </c>
      <c r="J156" s="222">
        <f>ROUND(I156*H156,2)</f>
        <v>597268.96999999997</v>
      </c>
      <c r="K156" s="223"/>
      <c r="L156" s="35"/>
      <c r="M156" s="224" t="s">
        <v>1</v>
      </c>
      <c r="N156" s="225" t="s">
        <v>38</v>
      </c>
      <c r="O156" s="226">
        <v>0.71599999999999997</v>
      </c>
      <c r="P156" s="226">
        <f>O156*H156</f>
        <v>828.76856799999996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597268.96999999997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597268.96999999997</v>
      </c>
      <c r="BL156" s="14" t="s">
        <v>288</v>
      </c>
      <c r="BM156" s="228" t="s">
        <v>361</v>
      </c>
    </row>
    <row r="157" s="2" customFormat="1" ht="16.5" customHeight="1">
      <c r="A157" s="29"/>
      <c r="B157" s="30"/>
      <c r="C157" s="217" t="s">
        <v>373</v>
      </c>
      <c r="D157" s="217" t="s">
        <v>284</v>
      </c>
      <c r="E157" s="218" t="s">
        <v>370</v>
      </c>
      <c r="F157" s="219" t="s">
        <v>371</v>
      </c>
      <c r="G157" s="220" t="s">
        <v>356</v>
      </c>
      <c r="H157" s="221">
        <v>347.24900000000002</v>
      </c>
      <c r="I157" s="222">
        <v>509</v>
      </c>
      <c r="J157" s="222">
        <f>ROUND(I157*H157,2)</f>
        <v>176749.73999999999</v>
      </c>
      <c r="K157" s="223"/>
      <c r="L157" s="35"/>
      <c r="M157" s="224" t="s">
        <v>1</v>
      </c>
      <c r="N157" s="225" t="s">
        <v>38</v>
      </c>
      <c r="O157" s="226">
        <v>1.7629999999999999</v>
      </c>
      <c r="P157" s="226">
        <f>O157*H157</f>
        <v>612.19998699999996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176749.73999999999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176749.73999999999</v>
      </c>
      <c r="BL157" s="14" t="s">
        <v>288</v>
      </c>
      <c r="BM157" s="228" t="s">
        <v>372</v>
      </c>
    </row>
    <row r="158" s="2" customFormat="1" ht="16.5" customHeight="1">
      <c r="A158" s="29"/>
      <c r="B158" s="30"/>
      <c r="C158" s="217" t="s">
        <v>377</v>
      </c>
      <c r="D158" s="217" t="s">
        <v>284</v>
      </c>
      <c r="E158" s="218" t="s">
        <v>910</v>
      </c>
      <c r="F158" s="219" t="s">
        <v>911</v>
      </c>
      <c r="G158" s="220" t="s">
        <v>356</v>
      </c>
      <c r="H158" s="221">
        <v>12</v>
      </c>
      <c r="I158" s="222">
        <v>755</v>
      </c>
      <c r="J158" s="222">
        <f>ROUND(I158*H158,2)</f>
        <v>9060</v>
      </c>
      <c r="K158" s="223"/>
      <c r="L158" s="35"/>
      <c r="M158" s="224" t="s">
        <v>1</v>
      </c>
      <c r="N158" s="225" t="s">
        <v>38</v>
      </c>
      <c r="O158" s="226">
        <v>2.2109999999999999</v>
      </c>
      <c r="P158" s="226">
        <f>O158*H158</f>
        <v>26.531999999999996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9060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9060</v>
      </c>
      <c r="BL158" s="14" t="s">
        <v>288</v>
      </c>
      <c r="BM158" s="228" t="s">
        <v>912</v>
      </c>
    </row>
    <row r="159" s="2" customFormat="1" ht="16.5" customHeight="1">
      <c r="A159" s="29"/>
      <c r="B159" s="30"/>
      <c r="C159" s="217" t="s">
        <v>382</v>
      </c>
      <c r="D159" s="217" t="s">
        <v>284</v>
      </c>
      <c r="E159" s="218" t="s">
        <v>913</v>
      </c>
      <c r="F159" s="219" t="s">
        <v>914</v>
      </c>
      <c r="G159" s="220" t="s">
        <v>356</v>
      </c>
      <c r="H159" s="221">
        <v>12</v>
      </c>
      <c r="I159" s="222">
        <v>455</v>
      </c>
      <c r="J159" s="222">
        <f>ROUND(I159*H159,2)</f>
        <v>5460</v>
      </c>
      <c r="K159" s="223"/>
      <c r="L159" s="35"/>
      <c r="M159" s="224" t="s">
        <v>1</v>
      </c>
      <c r="N159" s="225" t="s">
        <v>38</v>
      </c>
      <c r="O159" s="226">
        <v>1.4790000000000001</v>
      </c>
      <c r="P159" s="226">
        <f>O159*H159</f>
        <v>17.748000000000001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5460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5460</v>
      </c>
      <c r="BL159" s="14" t="s">
        <v>288</v>
      </c>
      <c r="BM159" s="228" t="s">
        <v>1044</v>
      </c>
    </row>
    <row r="160" s="2" customFormat="1" ht="21.75" customHeight="1">
      <c r="A160" s="29"/>
      <c r="B160" s="30"/>
      <c r="C160" s="217" t="s">
        <v>386</v>
      </c>
      <c r="D160" s="217" t="s">
        <v>284</v>
      </c>
      <c r="E160" s="218" t="s">
        <v>383</v>
      </c>
      <c r="F160" s="219" t="s">
        <v>384</v>
      </c>
      <c r="G160" s="220" t="s">
        <v>287</v>
      </c>
      <c r="H160" s="221">
        <v>3139.9549999999999</v>
      </c>
      <c r="I160" s="222">
        <v>251</v>
      </c>
      <c r="J160" s="222">
        <f>ROUND(I160*H160,2)</f>
        <v>788128.70999999996</v>
      </c>
      <c r="K160" s="223"/>
      <c r="L160" s="35"/>
      <c r="M160" s="224" t="s">
        <v>1</v>
      </c>
      <c r="N160" s="225" t="s">
        <v>38</v>
      </c>
      <c r="O160" s="226">
        <v>0.45800000000000002</v>
      </c>
      <c r="P160" s="226">
        <f>O160*H160</f>
        <v>1438.0993900000001</v>
      </c>
      <c r="Q160" s="226">
        <v>0.0020100000000000001</v>
      </c>
      <c r="R160" s="226">
        <f>Q160*H160</f>
        <v>6.3113095499999998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788128.70999999996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788128.70999999996</v>
      </c>
      <c r="BL160" s="14" t="s">
        <v>288</v>
      </c>
      <c r="BM160" s="228" t="s">
        <v>385</v>
      </c>
    </row>
    <row r="161" s="2" customFormat="1" ht="21.75" customHeight="1">
      <c r="A161" s="29"/>
      <c r="B161" s="30"/>
      <c r="C161" s="217" t="s">
        <v>390</v>
      </c>
      <c r="D161" s="217" t="s">
        <v>284</v>
      </c>
      <c r="E161" s="218" t="s">
        <v>387</v>
      </c>
      <c r="F161" s="219" t="s">
        <v>388</v>
      </c>
      <c r="G161" s="220" t="s">
        <v>287</v>
      </c>
      <c r="H161" s="221">
        <v>3139.9549999999999</v>
      </c>
      <c r="I161" s="222">
        <v>76.200000000000003</v>
      </c>
      <c r="J161" s="222">
        <f>ROUND(I161*H161,2)</f>
        <v>239264.57000000001</v>
      </c>
      <c r="K161" s="223"/>
      <c r="L161" s="35"/>
      <c r="M161" s="224" t="s">
        <v>1</v>
      </c>
      <c r="N161" s="225" t="s">
        <v>38</v>
      </c>
      <c r="O161" s="226">
        <v>0.218</v>
      </c>
      <c r="P161" s="226">
        <f>O161*H161</f>
        <v>684.51018999999997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239264.57000000001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239264.57000000001</v>
      </c>
      <c r="BL161" s="14" t="s">
        <v>288</v>
      </c>
      <c r="BM161" s="228" t="s">
        <v>389</v>
      </c>
    </row>
    <row r="162" s="2" customFormat="1" ht="33" customHeight="1">
      <c r="A162" s="29"/>
      <c r="B162" s="30"/>
      <c r="C162" s="217" t="s">
        <v>394</v>
      </c>
      <c r="D162" s="217" t="s">
        <v>284</v>
      </c>
      <c r="E162" s="218" t="s">
        <v>391</v>
      </c>
      <c r="F162" s="219" t="s">
        <v>392</v>
      </c>
      <c r="G162" s="220" t="s">
        <v>356</v>
      </c>
      <c r="H162" s="221">
        <v>93.055999999999997</v>
      </c>
      <c r="I162" s="222">
        <v>71.200000000000003</v>
      </c>
      <c r="J162" s="222">
        <f>ROUND(I162*H162,2)</f>
        <v>6625.5900000000001</v>
      </c>
      <c r="K162" s="223"/>
      <c r="L162" s="35"/>
      <c r="M162" s="224" t="s">
        <v>1</v>
      </c>
      <c r="N162" s="225" t="s">
        <v>38</v>
      </c>
      <c r="O162" s="226">
        <v>0.043999999999999997</v>
      </c>
      <c r="P162" s="226">
        <f>O162*H162</f>
        <v>4.0944639999999994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6625.5900000000001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6625.5900000000001</v>
      </c>
      <c r="BL162" s="14" t="s">
        <v>288</v>
      </c>
      <c r="BM162" s="228" t="s">
        <v>393</v>
      </c>
    </row>
    <row r="163" s="2" customFormat="1" ht="33" customHeight="1">
      <c r="A163" s="29"/>
      <c r="B163" s="30"/>
      <c r="C163" s="217" t="s">
        <v>398</v>
      </c>
      <c r="D163" s="217" t="s">
        <v>284</v>
      </c>
      <c r="E163" s="218" t="s">
        <v>395</v>
      </c>
      <c r="F163" s="219" t="s">
        <v>396</v>
      </c>
      <c r="G163" s="220" t="s">
        <v>356</v>
      </c>
      <c r="H163" s="221">
        <v>2991.4369999999999</v>
      </c>
      <c r="I163" s="222">
        <v>100</v>
      </c>
      <c r="J163" s="222">
        <f>ROUND(I163*H163,2)</f>
        <v>299143.70000000001</v>
      </c>
      <c r="K163" s="223"/>
      <c r="L163" s="35"/>
      <c r="M163" s="224" t="s">
        <v>1</v>
      </c>
      <c r="N163" s="225" t="s">
        <v>38</v>
      </c>
      <c r="O163" s="226">
        <v>0.050000000000000003</v>
      </c>
      <c r="P163" s="226">
        <f>O163*H163</f>
        <v>149.57185000000001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299143.70000000001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299143.70000000001</v>
      </c>
      <c r="BL163" s="14" t="s">
        <v>288</v>
      </c>
      <c r="BM163" s="228" t="s">
        <v>397</v>
      </c>
    </row>
    <row r="164" s="2" customFormat="1" ht="33" customHeight="1">
      <c r="A164" s="29"/>
      <c r="B164" s="30"/>
      <c r="C164" s="217" t="s">
        <v>402</v>
      </c>
      <c r="D164" s="217" t="s">
        <v>284</v>
      </c>
      <c r="E164" s="218" t="s">
        <v>399</v>
      </c>
      <c r="F164" s="219" t="s">
        <v>400</v>
      </c>
      <c r="G164" s="220" t="s">
        <v>356</v>
      </c>
      <c r="H164" s="221">
        <v>1395.962</v>
      </c>
      <c r="I164" s="222">
        <v>115</v>
      </c>
      <c r="J164" s="222">
        <f>ROUND(I164*H164,2)</f>
        <v>160535.63000000001</v>
      </c>
      <c r="K164" s="223"/>
      <c r="L164" s="35"/>
      <c r="M164" s="224" t="s">
        <v>1</v>
      </c>
      <c r="N164" s="225" t="s">
        <v>38</v>
      </c>
      <c r="O164" s="226">
        <v>0.057000000000000002</v>
      </c>
      <c r="P164" s="226">
        <f>O164*H164</f>
        <v>79.569834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160535.63000000001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160535.63000000001</v>
      </c>
      <c r="BL164" s="14" t="s">
        <v>288</v>
      </c>
      <c r="BM164" s="228" t="s">
        <v>401</v>
      </c>
    </row>
    <row r="165" s="2" customFormat="1" ht="21.75" customHeight="1">
      <c r="A165" s="29"/>
      <c r="B165" s="30"/>
      <c r="C165" s="217" t="s">
        <v>406</v>
      </c>
      <c r="D165" s="217" t="s">
        <v>284</v>
      </c>
      <c r="E165" s="218" t="s">
        <v>407</v>
      </c>
      <c r="F165" s="219" t="s">
        <v>408</v>
      </c>
      <c r="G165" s="220" t="s">
        <v>356</v>
      </c>
      <c r="H165" s="221">
        <v>2481.5500000000002</v>
      </c>
      <c r="I165" s="222">
        <v>45.5</v>
      </c>
      <c r="J165" s="222">
        <f>ROUND(I165*H165,2)</f>
        <v>112910.53</v>
      </c>
      <c r="K165" s="223"/>
      <c r="L165" s="35"/>
      <c r="M165" s="224" t="s">
        <v>1</v>
      </c>
      <c r="N165" s="225" t="s">
        <v>38</v>
      </c>
      <c r="O165" s="226">
        <v>0.071999999999999995</v>
      </c>
      <c r="P165" s="226">
        <f>O165*H165</f>
        <v>178.67160000000001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112910.53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112910.53</v>
      </c>
      <c r="BL165" s="14" t="s">
        <v>288</v>
      </c>
      <c r="BM165" s="228" t="s">
        <v>409</v>
      </c>
    </row>
    <row r="166" s="2" customFormat="1" ht="21.75" customHeight="1">
      <c r="A166" s="29"/>
      <c r="B166" s="30"/>
      <c r="C166" s="217" t="s">
        <v>410</v>
      </c>
      <c r="D166" s="217" t="s">
        <v>284</v>
      </c>
      <c r="E166" s="218" t="s">
        <v>411</v>
      </c>
      <c r="F166" s="219" t="s">
        <v>412</v>
      </c>
      <c r="G166" s="220" t="s">
        <v>356</v>
      </c>
      <c r="H166" s="221">
        <v>1157.4980000000001</v>
      </c>
      <c r="I166" s="222">
        <v>60.700000000000003</v>
      </c>
      <c r="J166" s="222">
        <f>ROUND(I166*H166,2)</f>
        <v>70260.130000000005</v>
      </c>
      <c r="K166" s="223"/>
      <c r="L166" s="35"/>
      <c r="M166" s="224" t="s">
        <v>1</v>
      </c>
      <c r="N166" s="225" t="s">
        <v>38</v>
      </c>
      <c r="O166" s="226">
        <v>0.096000000000000002</v>
      </c>
      <c r="P166" s="226">
        <f>O166*H166</f>
        <v>111.11980800000001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70260.130000000005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70260.130000000005</v>
      </c>
      <c r="BL166" s="14" t="s">
        <v>288</v>
      </c>
      <c r="BM166" s="228" t="s">
        <v>413</v>
      </c>
    </row>
    <row r="167" s="2" customFormat="1" ht="16.5" customHeight="1">
      <c r="A167" s="29"/>
      <c r="B167" s="30"/>
      <c r="C167" s="217" t="s">
        <v>414</v>
      </c>
      <c r="D167" s="217" t="s">
        <v>284</v>
      </c>
      <c r="E167" s="218" t="s">
        <v>419</v>
      </c>
      <c r="F167" s="219" t="s">
        <v>420</v>
      </c>
      <c r="G167" s="220" t="s">
        <v>356</v>
      </c>
      <c r="H167" s="221">
        <v>2373.5239999999999</v>
      </c>
      <c r="I167" s="222">
        <v>18.5</v>
      </c>
      <c r="J167" s="222">
        <f>ROUND(I167*H167,2)</f>
        <v>43910.190000000002</v>
      </c>
      <c r="K167" s="223"/>
      <c r="L167" s="35"/>
      <c r="M167" s="224" t="s">
        <v>1</v>
      </c>
      <c r="N167" s="225" t="s">
        <v>38</v>
      </c>
      <c r="O167" s="226">
        <v>0.0089999999999999993</v>
      </c>
      <c r="P167" s="226">
        <f>O167*H167</f>
        <v>21.361715999999998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43910.190000000002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43910.190000000002</v>
      </c>
      <c r="BL167" s="14" t="s">
        <v>288</v>
      </c>
      <c r="BM167" s="228" t="s">
        <v>421</v>
      </c>
    </row>
    <row r="168" s="2" customFormat="1" ht="21.75" customHeight="1">
      <c r="A168" s="29"/>
      <c r="B168" s="30"/>
      <c r="C168" s="217" t="s">
        <v>418</v>
      </c>
      <c r="D168" s="217" t="s">
        <v>284</v>
      </c>
      <c r="E168" s="218" t="s">
        <v>423</v>
      </c>
      <c r="F168" s="219" t="s">
        <v>424</v>
      </c>
      <c r="G168" s="220" t="s">
        <v>356</v>
      </c>
      <c r="H168" s="221">
        <v>500.493</v>
      </c>
      <c r="I168" s="222">
        <v>195</v>
      </c>
      <c r="J168" s="222">
        <f>ROUND(I168*H168,2)</f>
        <v>97596.139999999999</v>
      </c>
      <c r="K168" s="223"/>
      <c r="L168" s="35"/>
      <c r="M168" s="224" t="s">
        <v>1</v>
      </c>
      <c r="N168" s="225" t="s">
        <v>38</v>
      </c>
      <c r="O168" s="226">
        <v>0.435</v>
      </c>
      <c r="P168" s="226">
        <f>O168*H168</f>
        <v>217.71445499999999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288</v>
      </c>
      <c r="AT168" s="228" t="s">
        <v>284</v>
      </c>
      <c r="AU168" s="228" t="s">
        <v>82</v>
      </c>
      <c r="AY168" s="14" t="s">
        <v>282</v>
      </c>
      <c r="BE168" s="229">
        <f>IF(N168="základní",J168,0)</f>
        <v>97596.139999999999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97596.139999999999</v>
      </c>
      <c r="BL168" s="14" t="s">
        <v>288</v>
      </c>
      <c r="BM168" s="228" t="s">
        <v>425</v>
      </c>
    </row>
    <row r="169" s="2" customFormat="1" ht="16.5" customHeight="1">
      <c r="A169" s="29"/>
      <c r="B169" s="30"/>
      <c r="C169" s="230" t="s">
        <v>422</v>
      </c>
      <c r="D169" s="230" t="s">
        <v>378</v>
      </c>
      <c r="E169" s="231" t="s">
        <v>427</v>
      </c>
      <c r="F169" s="232" t="s">
        <v>428</v>
      </c>
      <c r="G169" s="233" t="s">
        <v>429</v>
      </c>
      <c r="H169" s="234">
        <v>900.88699999999994</v>
      </c>
      <c r="I169" s="235">
        <v>349</v>
      </c>
      <c r="J169" s="235">
        <f>ROUND(I169*H169,2)</f>
        <v>314409.56</v>
      </c>
      <c r="K169" s="236"/>
      <c r="L169" s="237"/>
      <c r="M169" s="238" t="s">
        <v>1</v>
      </c>
      <c r="N169" s="239" t="s">
        <v>38</v>
      </c>
      <c r="O169" s="226">
        <v>0</v>
      </c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311</v>
      </c>
      <c r="AT169" s="228" t="s">
        <v>378</v>
      </c>
      <c r="AU169" s="228" t="s">
        <v>82</v>
      </c>
      <c r="AY169" s="14" t="s">
        <v>282</v>
      </c>
      <c r="BE169" s="229">
        <f>IF(N169="základní",J169,0)</f>
        <v>314409.56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314409.56</v>
      </c>
      <c r="BL169" s="14" t="s">
        <v>288</v>
      </c>
      <c r="BM169" s="228" t="s">
        <v>430</v>
      </c>
    </row>
    <row r="170" s="2" customFormat="1" ht="21.75" customHeight="1">
      <c r="A170" s="29"/>
      <c r="B170" s="30"/>
      <c r="C170" s="217" t="s">
        <v>426</v>
      </c>
      <c r="D170" s="217" t="s">
        <v>284</v>
      </c>
      <c r="E170" s="218" t="s">
        <v>432</v>
      </c>
      <c r="F170" s="219" t="s">
        <v>433</v>
      </c>
      <c r="G170" s="220" t="s">
        <v>356</v>
      </c>
      <c r="H170" s="221">
        <v>1444.52</v>
      </c>
      <c r="I170" s="222">
        <v>133</v>
      </c>
      <c r="J170" s="222">
        <f>ROUND(I170*H170,2)</f>
        <v>192121.16</v>
      </c>
      <c r="K170" s="223"/>
      <c r="L170" s="35"/>
      <c r="M170" s="224" t="s">
        <v>1</v>
      </c>
      <c r="N170" s="225" t="s">
        <v>38</v>
      </c>
      <c r="O170" s="226">
        <v>0.32800000000000001</v>
      </c>
      <c r="P170" s="226">
        <f>O170*H170</f>
        <v>473.80256000000003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288</v>
      </c>
      <c r="AT170" s="228" t="s">
        <v>284</v>
      </c>
      <c r="AU170" s="228" t="s">
        <v>82</v>
      </c>
      <c r="AY170" s="14" t="s">
        <v>282</v>
      </c>
      <c r="BE170" s="229">
        <f>IF(N170="základní",J170,0)</f>
        <v>192121.16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192121.16</v>
      </c>
      <c r="BL170" s="14" t="s">
        <v>288</v>
      </c>
      <c r="BM170" s="228" t="s">
        <v>434</v>
      </c>
    </row>
    <row r="171" s="2" customFormat="1" ht="16.5" customHeight="1">
      <c r="A171" s="29"/>
      <c r="B171" s="30"/>
      <c r="C171" s="230" t="s">
        <v>431</v>
      </c>
      <c r="D171" s="230" t="s">
        <v>378</v>
      </c>
      <c r="E171" s="231" t="s">
        <v>436</v>
      </c>
      <c r="F171" s="232" t="s">
        <v>437</v>
      </c>
      <c r="G171" s="233" t="s">
        <v>429</v>
      </c>
      <c r="H171" s="234">
        <v>1043.8900000000001</v>
      </c>
      <c r="I171" s="235">
        <v>220</v>
      </c>
      <c r="J171" s="235">
        <f>ROUND(I171*H171,2)</f>
        <v>229655.79999999999</v>
      </c>
      <c r="K171" s="236"/>
      <c r="L171" s="237"/>
      <c r="M171" s="238" t="s">
        <v>1</v>
      </c>
      <c r="N171" s="239" t="s">
        <v>38</v>
      </c>
      <c r="O171" s="226">
        <v>0</v>
      </c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311</v>
      </c>
      <c r="AT171" s="228" t="s">
        <v>378</v>
      </c>
      <c r="AU171" s="228" t="s">
        <v>82</v>
      </c>
      <c r="AY171" s="14" t="s">
        <v>282</v>
      </c>
      <c r="BE171" s="229">
        <f>IF(N171="základní",J171,0)</f>
        <v>229655.79999999999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229655.79999999999</v>
      </c>
      <c r="BL171" s="14" t="s">
        <v>288</v>
      </c>
      <c r="BM171" s="228" t="s">
        <v>438</v>
      </c>
    </row>
    <row r="172" s="2" customFormat="1" ht="33" customHeight="1">
      <c r="A172" s="29"/>
      <c r="B172" s="30"/>
      <c r="C172" s="217" t="s">
        <v>435</v>
      </c>
      <c r="D172" s="217" t="s">
        <v>284</v>
      </c>
      <c r="E172" s="218" t="s">
        <v>440</v>
      </c>
      <c r="F172" s="219" t="s">
        <v>441</v>
      </c>
      <c r="G172" s="220" t="s">
        <v>356</v>
      </c>
      <c r="H172" s="221">
        <v>613.08299999999997</v>
      </c>
      <c r="I172" s="222">
        <v>256</v>
      </c>
      <c r="J172" s="222">
        <f>ROUND(I172*H172,2)</f>
        <v>156949.25</v>
      </c>
      <c r="K172" s="223"/>
      <c r="L172" s="35"/>
      <c r="M172" s="224" t="s">
        <v>1</v>
      </c>
      <c r="N172" s="225" t="s">
        <v>38</v>
      </c>
      <c r="O172" s="226">
        <v>0.086999999999999994</v>
      </c>
      <c r="P172" s="226">
        <f>O172*H172</f>
        <v>53.338220999999997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156949.25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156949.25</v>
      </c>
      <c r="BL172" s="14" t="s">
        <v>288</v>
      </c>
      <c r="BM172" s="228" t="s">
        <v>442</v>
      </c>
    </row>
    <row r="173" s="2" customFormat="1" ht="33" customHeight="1">
      <c r="A173" s="29"/>
      <c r="B173" s="30"/>
      <c r="C173" s="217" t="s">
        <v>439</v>
      </c>
      <c r="D173" s="217" t="s">
        <v>284</v>
      </c>
      <c r="E173" s="218" t="s">
        <v>444</v>
      </c>
      <c r="F173" s="219" t="s">
        <v>445</v>
      </c>
      <c r="G173" s="220" t="s">
        <v>356</v>
      </c>
      <c r="H173" s="221">
        <v>6130.8299999999999</v>
      </c>
      <c r="I173" s="222">
        <v>19.399999999999999</v>
      </c>
      <c r="J173" s="222">
        <f>ROUND(I173*H173,2)</f>
        <v>118938.10000000001</v>
      </c>
      <c r="K173" s="223"/>
      <c r="L173" s="35"/>
      <c r="M173" s="224" t="s">
        <v>1</v>
      </c>
      <c r="N173" s="225" t="s">
        <v>38</v>
      </c>
      <c r="O173" s="226">
        <v>0.0050000000000000001</v>
      </c>
      <c r="P173" s="226">
        <f>O173*H173</f>
        <v>30.654150000000001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118938.10000000001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118938.10000000001</v>
      </c>
      <c r="BL173" s="14" t="s">
        <v>288</v>
      </c>
      <c r="BM173" s="228" t="s">
        <v>446</v>
      </c>
    </row>
    <row r="174" s="2" customFormat="1" ht="33" customHeight="1">
      <c r="A174" s="29"/>
      <c r="B174" s="30"/>
      <c r="C174" s="217" t="s">
        <v>443</v>
      </c>
      <c r="D174" s="217" t="s">
        <v>284</v>
      </c>
      <c r="E174" s="218" t="s">
        <v>448</v>
      </c>
      <c r="F174" s="219" t="s">
        <v>449</v>
      </c>
      <c r="G174" s="220" t="s">
        <v>356</v>
      </c>
      <c r="H174" s="221">
        <v>919.03399999999999</v>
      </c>
      <c r="I174" s="222">
        <v>296</v>
      </c>
      <c r="J174" s="222">
        <f>ROUND(I174*H174,2)</f>
        <v>272034.06</v>
      </c>
      <c r="K174" s="223"/>
      <c r="L174" s="35"/>
      <c r="M174" s="224" t="s">
        <v>1</v>
      </c>
      <c r="N174" s="225" t="s">
        <v>38</v>
      </c>
      <c r="O174" s="226">
        <v>0.099000000000000005</v>
      </c>
      <c r="P174" s="226">
        <f>O174*H174</f>
        <v>90.984366000000009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272034.06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272034.06</v>
      </c>
      <c r="BL174" s="14" t="s">
        <v>288</v>
      </c>
      <c r="BM174" s="228" t="s">
        <v>450</v>
      </c>
    </row>
    <row r="175" s="2" customFormat="1" ht="33" customHeight="1">
      <c r="A175" s="29"/>
      <c r="B175" s="30"/>
      <c r="C175" s="217" t="s">
        <v>447</v>
      </c>
      <c r="D175" s="217" t="s">
        <v>284</v>
      </c>
      <c r="E175" s="218" t="s">
        <v>452</v>
      </c>
      <c r="F175" s="219" t="s">
        <v>453</v>
      </c>
      <c r="G175" s="220" t="s">
        <v>356</v>
      </c>
      <c r="H175" s="221">
        <v>9190.3400000000001</v>
      </c>
      <c r="I175" s="222">
        <v>22.800000000000001</v>
      </c>
      <c r="J175" s="222">
        <f>ROUND(I175*H175,2)</f>
        <v>209539.75</v>
      </c>
      <c r="K175" s="223"/>
      <c r="L175" s="35"/>
      <c r="M175" s="224" t="s">
        <v>1</v>
      </c>
      <c r="N175" s="225" t="s">
        <v>38</v>
      </c>
      <c r="O175" s="226">
        <v>0.0060000000000000001</v>
      </c>
      <c r="P175" s="226">
        <f>O175*H175</f>
        <v>55.142040000000002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209539.75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209539.75</v>
      </c>
      <c r="BL175" s="14" t="s">
        <v>288</v>
      </c>
      <c r="BM175" s="228" t="s">
        <v>454</v>
      </c>
    </row>
    <row r="176" s="2" customFormat="1" ht="33" customHeight="1">
      <c r="A176" s="29"/>
      <c r="B176" s="30"/>
      <c r="C176" s="217" t="s">
        <v>451</v>
      </c>
      <c r="D176" s="217" t="s">
        <v>284</v>
      </c>
      <c r="E176" s="218" t="s">
        <v>464</v>
      </c>
      <c r="F176" s="219" t="s">
        <v>465</v>
      </c>
      <c r="G176" s="220" t="s">
        <v>429</v>
      </c>
      <c r="H176" s="221">
        <v>2604.5990000000002</v>
      </c>
      <c r="I176" s="222">
        <v>253</v>
      </c>
      <c r="J176" s="222">
        <f>ROUND(I176*H176,2)</f>
        <v>658963.55000000005</v>
      </c>
      <c r="K176" s="223"/>
      <c r="L176" s="35"/>
      <c r="M176" s="224" t="s">
        <v>1</v>
      </c>
      <c r="N176" s="225" t="s">
        <v>38</v>
      </c>
      <c r="O176" s="226">
        <v>0</v>
      </c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658963.55000000005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658963.55000000005</v>
      </c>
      <c r="BL176" s="14" t="s">
        <v>288</v>
      </c>
      <c r="BM176" s="228" t="s">
        <v>466</v>
      </c>
    </row>
    <row r="177" s="2" customFormat="1" ht="21.75" customHeight="1">
      <c r="A177" s="29"/>
      <c r="B177" s="30"/>
      <c r="C177" s="217" t="s">
        <v>455</v>
      </c>
      <c r="D177" s="217" t="s">
        <v>284</v>
      </c>
      <c r="E177" s="218" t="s">
        <v>468</v>
      </c>
      <c r="F177" s="219" t="s">
        <v>469</v>
      </c>
      <c r="G177" s="220" t="s">
        <v>287</v>
      </c>
      <c r="H177" s="221">
        <v>245.24000000000001</v>
      </c>
      <c r="I177" s="222">
        <v>13.699999999999999</v>
      </c>
      <c r="J177" s="222">
        <f>ROUND(I177*H177,2)</f>
        <v>3359.79</v>
      </c>
      <c r="K177" s="223"/>
      <c r="L177" s="35"/>
      <c r="M177" s="224" t="s">
        <v>1</v>
      </c>
      <c r="N177" s="225" t="s">
        <v>38</v>
      </c>
      <c r="O177" s="226">
        <v>0.019</v>
      </c>
      <c r="P177" s="226">
        <f>O177*H177</f>
        <v>4.6595599999999999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3359.79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3359.79</v>
      </c>
      <c r="BL177" s="14" t="s">
        <v>288</v>
      </c>
      <c r="BM177" s="228" t="s">
        <v>1045</v>
      </c>
    </row>
    <row r="178" s="2" customFormat="1" ht="21.75" customHeight="1">
      <c r="A178" s="29"/>
      <c r="B178" s="30"/>
      <c r="C178" s="217" t="s">
        <v>459</v>
      </c>
      <c r="D178" s="217" t="s">
        <v>284</v>
      </c>
      <c r="E178" s="218" t="s">
        <v>472</v>
      </c>
      <c r="F178" s="219" t="s">
        <v>473</v>
      </c>
      <c r="G178" s="220" t="s">
        <v>287</v>
      </c>
      <c r="H178" s="221">
        <v>817.58799999999997</v>
      </c>
      <c r="I178" s="222">
        <v>21.800000000000001</v>
      </c>
      <c r="J178" s="222">
        <f>ROUND(I178*H178,2)</f>
        <v>17823.419999999998</v>
      </c>
      <c r="K178" s="223"/>
      <c r="L178" s="35"/>
      <c r="M178" s="224" t="s">
        <v>1</v>
      </c>
      <c r="N178" s="225" t="s">
        <v>38</v>
      </c>
      <c r="O178" s="226">
        <v>0.025000000000000001</v>
      </c>
      <c r="P178" s="226">
        <f>O178*H178</f>
        <v>20.439700000000002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17823.419999999998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17823.419999999998</v>
      </c>
      <c r="BL178" s="14" t="s">
        <v>288</v>
      </c>
      <c r="BM178" s="228" t="s">
        <v>1046</v>
      </c>
    </row>
    <row r="179" s="2" customFormat="1" ht="21.75" customHeight="1">
      <c r="A179" s="29"/>
      <c r="B179" s="30"/>
      <c r="C179" s="217" t="s">
        <v>463</v>
      </c>
      <c r="D179" s="217" t="s">
        <v>284</v>
      </c>
      <c r="E179" s="218" t="s">
        <v>476</v>
      </c>
      <c r="F179" s="219" t="s">
        <v>477</v>
      </c>
      <c r="G179" s="220" t="s">
        <v>287</v>
      </c>
      <c r="H179" s="221">
        <v>232.63999999999999</v>
      </c>
      <c r="I179" s="222">
        <v>76</v>
      </c>
      <c r="J179" s="222">
        <f>ROUND(I179*H179,2)</f>
        <v>17680.639999999999</v>
      </c>
      <c r="K179" s="223"/>
      <c r="L179" s="35"/>
      <c r="M179" s="224" t="s">
        <v>1</v>
      </c>
      <c r="N179" s="225" t="s">
        <v>38</v>
      </c>
      <c r="O179" s="226">
        <v>0.114</v>
      </c>
      <c r="P179" s="226">
        <f>O179*H179</f>
        <v>26.520959999999999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17680.639999999999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17680.639999999999</v>
      </c>
      <c r="BL179" s="14" t="s">
        <v>288</v>
      </c>
      <c r="BM179" s="228" t="s">
        <v>478</v>
      </c>
    </row>
    <row r="180" s="2" customFormat="1" ht="21.75" customHeight="1">
      <c r="A180" s="29"/>
      <c r="B180" s="30"/>
      <c r="C180" s="217" t="s">
        <v>467</v>
      </c>
      <c r="D180" s="217" t="s">
        <v>284</v>
      </c>
      <c r="E180" s="218" t="s">
        <v>480</v>
      </c>
      <c r="F180" s="219" t="s">
        <v>481</v>
      </c>
      <c r="G180" s="220" t="s">
        <v>287</v>
      </c>
      <c r="H180" s="221">
        <v>232.63999999999999</v>
      </c>
      <c r="I180" s="222">
        <v>5.7999999999999998</v>
      </c>
      <c r="J180" s="222">
        <f>ROUND(I180*H180,2)</f>
        <v>1349.31</v>
      </c>
      <c r="K180" s="223"/>
      <c r="L180" s="35"/>
      <c r="M180" s="224" t="s">
        <v>1</v>
      </c>
      <c r="N180" s="225" t="s">
        <v>38</v>
      </c>
      <c r="O180" s="226">
        <v>0.0070000000000000001</v>
      </c>
      <c r="P180" s="226">
        <f>O180*H180</f>
        <v>1.6284799999999999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1349.31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1349.31</v>
      </c>
      <c r="BL180" s="14" t="s">
        <v>288</v>
      </c>
      <c r="BM180" s="228" t="s">
        <v>482</v>
      </c>
    </row>
    <row r="181" s="2" customFormat="1" ht="16.5" customHeight="1">
      <c r="A181" s="29"/>
      <c r="B181" s="30"/>
      <c r="C181" s="230" t="s">
        <v>471</v>
      </c>
      <c r="D181" s="230" t="s">
        <v>378</v>
      </c>
      <c r="E181" s="231" t="s">
        <v>484</v>
      </c>
      <c r="F181" s="232" t="s">
        <v>485</v>
      </c>
      <c r="G181" s="233" t="s">
        <v>486</v>
      </c>
      <c r="H181" s="234">
        <v>5.8159999999999998</v>
      </c>
      <c r="I181" s="235">
        <v>104</v>
      </c>
      <c r="J181" s="235">
        <f>ROUND(I181*H181,2)</f>
        <v>604.86000000000001</v>
      </c>
      <c r="K181" s="236"/>
      <c r="L181" s="237"/>
      <c r="M181" s="238" t="s">
        <v>1</v>
      </c>
      <c r="N181" s="239" t="s">
        <v>38</v>
      </c>
      <c r="O181" s="226">
        <v>0</v>
      </c>
      <c r="P181" s="226">
        <f>O181*H181</f>
        <v>0</v>
      </c>
      <c r="Q181" s="226">
        <v>0.001</v>
      </c>
      <c r="R181" s="226">
        <f>Q181*H181</f>
        <v>0.005816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311</v>
      </c>
      <c r="AT181" s="228" t="s">
        <v>378</v>
      </c>
      <c r="AU181" s="228" t="s">
        <v>82</v>
      </c>
      <c r="AY181" s="14" t="s">
        <v>282</v>
      </c>
      <c r="BE181" s="229">
        <f>IF(N181="základní",J181,0)</f>
        <v>604.86000000000001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604.86000000000001</v>
      </c>
      <c r="BL181" s="14" t="s">
        <v>288</v>
      </c>
      <c r="BM181" s="228" t="s">
        <v>487</v>
      </c>
    </row>
    <row r="182" s="12" customFormat="1" ht="22.8" customHeight="1">
      <c r="A182" s="12"/>
      <c r="B182" s="202"/>
      <c r="C182" s="203"/>
      <c r="D182" s="204" t="s">
        <v>72</v>
      </c>
      <c r="E182" s="215" t="s">
        <v>82</v>
      </c>
      <c r="F182" s="215" t="s">
        <v>488</v>
      </c>
      <c r="G182" s="203"/>
      <c r="H182" s="203"/>
      <c r="I182" s="203"/>
      <c r="J182" s="216">
        <f>BK182</f>
        <v>141335.32000000001</v>
      </c>
      <c r="K182" s="203"/>
      <c r="L182" s="207"/>
      <c r="M182" s="208"/>
      <c r="N182" s="209"/>
      <c r="O182" s="209"/>
      <c r="P182" s="210">
        <f>SUM(P183:P184)</f>
        <v>215.83240000000001</v>
      </c>
      <c r="Q182" s="209"/>
      <c r="R182" s="210">
        <f>SUM(R183:R184)</f>
        <v>105.2387336</v>
      </c>
      <c r="S182" s="209"/>
      <c r="T182" s="211">
        <f>SUM(T183:T184)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12" t="s">
        <v>80</v>
      </c>
      <c r="AT182" s="213" t="s">
        <v>72</v>
      </c>
      <c r="AU182" s="213" t="s">
        <v>80</v>
      </c>
      <c r="AY182" s="212" t="s">
        <v>282</v>
      </c>
      <c r="BK182" s="214">
        <f>SUM(BK183:BK184)</f>
        <v>141335.32000000001</v>
      </c>
    </row>
    <row r="183" s="2" customFormat="1" ht="33" customHeight="1">
      <c r="A183" s="29"/>
      <c r="B183" s="30"/>
      <c r="C183" s="217" t="s">
        <v>475</v>
      </c>
      <c r="D183" s="217" t="s">
        <v>284</v>
      </c>
      <c r="E183" s="218" t="s">
        <v>490</v>
      </c>
      <c r="F183" s="219" t="s">
        <v>491</v>
      </c>
      <c r="G183" s="220" t="s">
        <v>322</v>
      </c>
      <c r="H183" s="221">
        <v>514.63999999999999</v>
      </c>
      <c r="I183" s="222">
        <v>263</v>
      </c>
      <c r="J183" s="222">
        <f>ROUND(I183*H183,2)</f>
        <v>135350.32000000001</v>
      </c>
      <c r="K183" s="223"/>
      <c r="L183" s="35"/>
      <c r="M183" s="224" t="s">
        <v>1</v>
      </c>
      <c r="N183" s="225" t="s">
        <v>38</v>
      </c>
      <c r="O183" s="226">
        <v>0.40999999999999998</v>
      </c>
      <c r="P183" s="226">
        <f>O183*H183</f>
        <v>211.00239999999999</v>
      </c>
      <c r="Q183" s="226">
        <v>0.20449000000000001</v>
      </c>
      <c r="R183" s="226">
        <f>Q183*H183</f>
        <v>105.2387336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135350.32000000001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135350.32000000001</v>
      </c>
      <c r="BL183" s="14" t="s">
        <v>288</v>
      </c>
      <c r="BM183" s="228" t="s">
        <v>492</v>
      </c>
    </row>
    <row r="184" s="2" customFormat="1" ht="33" customHeight="1">
      <c r="A184" s="29"/>
      <c r="B184" s="30"/>
      <c r="C184" s="217" t="s">
        <v>479</v>
      </c>
      <c r="D184" s="217" t="s">
        <v>284</v>
      </c>
      <c r="E184" s="218" t="s">
        <v>494</v>
      </c>
      <c r="F184" s="219" t="s">
        <v>495</v>
      </c>
      <c r="G184" s="220" t="s">
        <v>356</v>
      </c>
      <c r="H184" s="221">
        <v>5.25</v>
      </c>
      <c r="I184" s="222">
        <v>1140</v>
      </c>
      <c r="J184" s="222">
        <f>ROUND(I184*H184,2)</f>
        <v>5985</v>
      </c>
      <c r="K184" s="223"/>
      <c r="L184" s="35"/>
      <c r="M184" s="224" t="s">
        <v>1</v>
      </c>
      <c r="N184" s="225" t="s">
        <v>38</v>
      </c>
      <c r="O184" s="226">
        <v>0.92000000000000004</v>
      </c>
      <c r="P184" s="226">
        <f>O184*H184</f>
        <v>4.8300000000000001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5985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5985</v>
      </c>
      <c r="BL184" s="14" t="s">
        <v>288</v>
      </c>
      <c r="BM184" s="228" t="s">
        <v>496</v>
      </c>
    </row>
    <row r="185" s="12" customFormat="1" ht="22.8" customHeight="1">
      <c r="A185" s="12"/>
      <c r="B185" s="202"/>
      <c r="C185" s="203"/>
      <c r="D185" s="204" t="s">
        <v>72</v>
      </c>
      <c r="E185" s="215" t="s">
        <v>155</v>
      </c>
      <c r="F185" s="215" t="s">
        <v>497</v>
      </c>
      <c r="G185" s="203"/>
      <c r="H185" s="203"/>
      <c r="I185" s="203"/>
      <c r="J185" s="216">
        <f>BK185</f>
        <v>58983.07</v>
      </c>
      <c r="K185" s="203"/>
      <c r="L185" s="207"/>
      <c r="M185" s="208"/>
      <c r="N185" s="209"/>
      <c r="O185" s="209"/>
      <c r="P185" s="210">
        <f>SUM(P186:P187)</f>
        <v>125.80876000000001</v>
      </c>
      <c r="Q185" s="209"/>
      <c r="R185" s="210">
        <f>SUM(R186:R187)</f>
        <v>0</v>
      </c>
      <c r="S185" s="209"/>
      <c r="T185" s="211">
        <f>SUM(T186:T187)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2" t="s">
        <v>80</v>
      </c>
      <c r="AT185" s="213" t="s">
        <v>72</v>
      </c>
      <c r="AU185" s="213" t="s">
        <v>80</v>
      </c>
      <c r="AY185" s="212" t="s">
        <v>282</v>
      </c>
      <c r="BK185" s="214">
        <f>SUM(BK186:BK187)</f>
        <v>58983.07</v>
      </c>
    </row>
    <row r="186" s="2" customFormat="1" ht="16.5" customHeight="1">
      <c r="A186" s="29"/>
      <c r="B186" s="30"/>
      <c r="C186" s="217" t="s">
        <v>483</v>
      </c>
      <c r="D186" s="217" t="s">
        <v>284</v>
      </c>
      <c r="E186" s="218" t="s">
        <v>512</v>
      </c>
      <c r="F186" s="219" t="s">
        <v>513</v>
      </c>
      <c r="G186" s="220" t="s">
        <v>322</v>
      </c>
      <c r="H186" s="221">
        <v>816.94000000000005</v>
      </c>
      <c r="I186" s="222">
        <v>33.700000000000003</v>
      </c>
      <c r="J186" s="222">
        <f>ROUND(I186*H186,2)</f>
        <v>27530.880000000001</v>
      </c>
      <c r="K186" s="223"/>
      <c r="L186" s="35"/>
      <c r="M186" s="224" t="s">
        <v>1</v>
      </c>
      <c r="N186" s="225" t="s">
        <v>38</v>
      </c>
      <c r="O186" s="226">
        <v>0.069000000000000006</v>
      </c>
      <c r="P186" s="226">
        <f>O186*H186</f>
        <v>56.368860000000005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27530.880000000001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27530.880000000001</v>
      </c>
      <c r="BL186" s="14" t="s">
        <v>288</v>
      </c>
      <c r="BM186" s="228" t="s">
        <v>514</v>
      </c>
    </row>
    <row r="187" s="2" customFormat="1" ht="21.75" customHeight="1">
      <c r="A187" s="29"/>
      <c r="B187" s="30"/>
      <c r="C187" s="217" t="s">
        <v>489</v>
      </c>
      <c r="D187" s="217" t="s">
        <v>284</v>
      </c>
      <c r="E187" s="218" t="s">
        <v>516</v>
      </c>
      <c r="F187" s="219" t="s">
        <v>517</v>
      </c>
      <c r="G187" s="220" t="s">
        <v>322</v>
      </c>
      <c r="H187" s="221">
        <v>816.94000000000005</v>
      </c>
      <c r="I187" s="222">
        <v>38.5</v>
      </c>
      <c r="J187" s="222">
        <f>ROUND(I187*H187,2)</f>
        <v>31452.189999999999</v>
      </c>
      <c r="K187" s="223"/>
      <c r="L187" s="35"/>
      <c r="M187" s="224" t="s">
        <v>1</v>
      </c>
      <c r="N187" s="225" t="s">
        <v>38</v>
      </c>
      <c r="O187" s="226">
        <v>0.085000000000000006</v>
      </c>
      <c r="P187" s="226">
        <f>O187*H187</f>
        <v>69.439900000000009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288</v>
      </c>
      <c r="AT187" s="228" t="s">
        <v>284</v>
      </c>
      <c r="AU187" s="228" t="s">
        <v>82</v>
      </c>
      <c r="AY187" s="14" t="s">
        <v>282</v>
      </c>
      <c r="BE187" s="229">
        <f>IF(N187="základní",J187,0)</f>
        <v>31452.189999999999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31452.189999999999</v>
      </c>
      <c r="BL187" s="14" t="s">
        <v>288</v>
      </c>
      <c r="BM187" s="228" t="s">
        <v>518</v>
      </c>
    </row>
    <row r="188" s="12" customFormat="1" ht="22.8" customHeight="1">
      <c r="A188" s="12"/>
      <c r="B188" s="202"/>
      <c r="C188" s="203"/>
      <c r="D188" s="204" t="s">
        <v>72</v>
      </c>
      <c r="E188" s="215" t="s">
        <v>288</v>
      </c>
      <c r="F188" s="215" t="s">
        <v>519</v>
      </c>
      <c r="G188" s="203"/>
      <c r="H188" s="203"/>
      <c r="I188" s="203"/>
      <c r="J188" s="216">
        <f>BK188</f>
        <v>156898.47999999998</v>
      </c>
      <c r="K188" s="203"/>
      <c r="L188" s="207"/>
      <c r="M188" s="208"/>
      <c r="N188" s="209"/>
      <c r="O188" s="209"/>
      <c r="P188" s="210">
        <f>SUM(P189:P197)</f>
        <v>159.82670000000002</v>
      </c>
      <c r="Q188" s="209"/>
      <c r="R188" s="210">
        <f>SUM(R189:R197)</f>
        <v>22.320032000000001</v>
      </c>
      <c r="S188" s="209"/>
      <c r="T188" s="211">
        <f>SUM(T189:T197)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2" t="s">
        <v>80</v>
      </c>
      <c r="AT188" s="213" t="s">
        <v>72</v>
      </c>
      <c r="AU188" s="213" t="s">
        <v>80</v>
      </c>
      <c r="AY188" s="212" t="s">
        <v>282</v>
      </c>
      <c r="BK188" s="214">
        <f>SUM(BK189:BK197)</f>
        <v>156898.47999999998</v>
      </c>
    </row>
    <row r="189" s="2" customFormat="1" ht="33" customHeight="1">
      <c r="A189" s="29"/>
      <c r="B189" s="30"/>
      <c r="C189" s="217" t="s">
        <v>493</v>
      </c>
      <c r="D189" s="217" t="s">
        <v>284</v>
      </c>
      <c r="E189" s="218" t="s">
        <v>521</v>
      </c>
      <c r="F189" s="219" t="s">
        <v>522</v>
      </c>
      <c r="G189" s="220" t="s">
        <v>356</v>
      </c>
      <c r="H189" s="221">
        <v>98.140000000000001</v>
      </c>
      <c r="I189" s="222">
        <v>1070</v>
      </c>
      <c r="J189" s="222">
        <f>ROUND(I189*H189,2)</f>
        <v>105009.8</v>
      </c>
      <c r="K189" s="223"/>
      <c r="L189" s="35"/>
      <c r="M189" s="224" t="s">
        <v>1</v>
      </c>
      <c r="N189" s="225" t="s">
        <v>38</v>
      </c>
      <c r="O189" s="226">
        <v>1.317</v>
      </c>
      <c r="P189" s="226">
        <f>O189*H189</f>
        <v>129.25038000000001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105009.8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105009.8</v>
      </c>
      <c r="BL189" s="14" t="s">
        <v>288</v>
      </c>
      <c r="BM189" s="228" t="s">
        <v>523</v>
      </c>
    </row>
    <row r="190" s="2" customFormat="1" ht="21.75" customHeight="1">
      <c r="A190" s="29"/>
      <c r="B190" s="30"/>
      <c r="C190" s="217" t="s">
        <v>498</v>
      </c>
      <c r="D190" s="217" t="s">
        <v>284</v>
      </c>
      <c r="E190" s="218" t="s">
        <v>525</v>
      </c>
      <c r="F190" s="219" t="s">
        <v>526</v>
      </c>
      <c r="G190" s="220" t="s">
        <v>501</v>
      </c>
      <c r="H190" s="221">
        <v>59</v>
      </c>
      <c r="I190" s="222">
        <v>144</v>
      </c>
      <c r="J190" s="222">
        <f>ROUND(I190*H190,2)</f>
        <v>8496</v>
      </c>
      <c r="K190" s="223"/>
      <c r="L190" s="35"/>
      <c r="M190" s="224" t="s">
        <v>1</v>
      </c>
      <c r="N190" s="225" t="s">
        <v>38</v>
      </c>
      <c r="O190" s="226">
        <v>0.28000000000000003</v>
      </c>
      <c r="P190" s="226">
        <f>O190*H190</f>
        <v>16.520000000000003</v>
      </c>
      <c r="Q190" s="226">
        <v>0.0066</v>
      </c>
      <c r="R190" s="226">
        <f>Q190*H190</f>
        <v>0.38940000000000002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8496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8496</v>
      </c>
      <c r="BL190" s="14" t="s">
        <v>288</v>
      </c>
      <c r="BM190" s="228" t="s">
        <v>527</v>
      </c>
    </row>
    <row r="191" s="2" customFormat="1" ht="21.75" customHeight="1">
      <c r="A191" s="29"/>
      <c r="B191" s="30"/>
      <c r="C191" s="217" t="s">
        <v>503</v>
      </c>
      <c r="D191" s="217" t="s">
        <v>284</v>
      </c>
      <c r="E191" s="218" t="s">
        <v>529</v>
      </c>
      <c r="F191" s="219" t="s">
        <v>530</v>
      </c>
      <c r="G191" s="220" t="s">
        <v>501</v>
      </c>
      <c r="H191" s="221">
        <v>3</v>
      </c>
      <c r="I191" s="222">
        <v>230</v>
      </c>
      <c r="J191" s="222">
        <f>ROUND(I191*H191,2)</f>
        <v>690</v>
      </c>
      <c r="K191" s="223"/>
      <c r="L191" s="35"/>
      <c r="M191" s="224" t="s">
        <v>1</v>
      </c>
      <c r="N191" s="225" t="s">
        <v>38</v>
      </c>
      <c r="O191" s="226">
        <v>0.56000000000000005</v>
      </c>
      <c r="P191" s="226">
        <f>O191*H191</f>
        <v>1.6800000000000002</v>
      </c>
      <c r="Q191" s="226">
        <v>0.0066</v>
      </c>
      <c r="R191" s="226">
        <f>Q191*H191</f>
        <v>0.019799999999999998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690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690</v>
      </c>
      <c r="BL191" s="14" t="s">
        <v>288</v>
      </c>
      <c r="BM191" s="228" t="s">
        <v>531</v>
      </c>
    </row>
    <row r="192" s="2" customFormat="1" ht="21.75" customHeight="1">
      <c r="A192" s="29"/>
      <c r="B192" s="30"/>
      <c r="C192" s="230" t="s">
        <v>507</v>
      </c>
      <c r="D192" s="230" t="s">
        <v>378</v>
      </c>
      <c r="E192" s="231" t="s">
        <v>533</v>
      </c>
      <c r="F192" s="232" t="s">
        <v>534</v>
      </c>
      <c r="G192" s="233" t="s">
        <v>501</v>
      </c>
      <c r="H192" s="234">
        <v>2</v>
      </c>
      <c r="I192" s="235">
        <v>221</v>
      </c>
      <c r="J192" s="235">
        <f>ROUND(I192*H192,2)</f>
        <v>442</v>
      </c>
      <c r="K192" s="236"/>
      <c r="L192" s="237"/>
      <c r="M192" s="238" t="s">
        <v>1</v>
      </c>
      <c r="N192" s="239" t="s">
        <v>38</v>
      </c>
      <c r="O192" s="226">
        <v>0</v>
      </c>
      <c r="P192" s="226">
        <f>O192*H192</f>
        <v>0</v>
      </c>
      <c r="Q192" s="226">
        <v>0.028000000000000001</v>
      </c>
      <c r="R192" s="226">
        <f>Q192*H192</f>
        <v>0.056000000000000001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311</v>
      </c>
      <c r="AT192" s="228" t="s">
        <v>378</v>
      </c>
      <c r="AU192" s="228" t="s">
        <v>82</v>
      </c>
      <c r="AY192" s="14" t="s">
        <v>282</v>
      </c>
      <c r="BE192" s="229">
        <f>IF(N192="základní",J192,0)</f>
        <v>442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442</v>
      </c>
      <c r="BL192" s="14" t="s">
        <v>288</v>
      </c>
      <c r="BM192" s="228" t="s">
        <v>535</v>
      </c>
    </row>
    <row r="193" s="2" customFormat="1" ht="21.75" customHeight="1">
      <c r="A193" s="29"/>
      <c r="B193" s="30"/>
      <c r="C193" s="230" t="s">
        <v>511</v>
      </c>
      <c r="D193" s="230" t="s">
        <v>378</v>
      </c>
      <c r="E193" s="231" t="s">
        <v>537</v>
      </c>
      <c r="F193" s="232" t="s">
        <v>538</v>
      </c>
      <c r="G193" s="233" t="s">
        <v>501</v>
      </c>
      <c r="H193" s="234">
        <v>23</v>
      </c>
      <c r="I193" s="235">
        <v>258</v>
      </c>
      <c r="J193" s="235">
        <f>ROUND(I193*H193,2)</f>
        <v>5934</v>
      </c>
      <c r="K193" s="236"/>
      <c r="L193" s="237"/>
      <c r="M193" s="238" t="s">
        <v>1</v>
      </c>
      <c r="N193" s="239" t="s">
        <v>38</v>
      </c>
      <c r="O193" s="226">
        <v>0</v>
      </c>
      <c r="P193" s="226">
        <f>O193*H193</f>
        <v>0</v>
      </c>
      <c r="Q193" s="226">
        <v>0.040000000000000001</v>
      </c>
      <c r="R193" s="226">
        <f>Q193*H193</f>
        <v>0.92000000000000004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311</v>
      </c>
      <c r="AT193" s="228" t="s">
        <v>378</v>
      </c>
      <c r="AU193" s="228" t="s">
        <v>82</v>
      </c>
      <c r="AY193" s="14" t="s">
        <v>282</v>
      </c>
      <c r="BE193" s="229">
        <f>IF(N193="základní",J193,0)</f>
        <v>5934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5934</v>
      </c>
      <c r="BL193" s="14" t="s">
        <v>288</v>
      </c>
      <c r="BM193" s="228" t="s">
        <v>539</v>
      </c>
    </row>
    <row r="194" s="2" customFormat="1" ht="21.75" customHeight="1">
      <c r="A194" s="29"/>
      <c r="B194" s="30"/>
      <c r="C194" s="230" t="s">
        <v>515</v>
      </c>
      <c r="D194" s="230" t="s">
        <v>378</v>
      </c>
      <c r="E194" s="231" t="s">
        <v>541</v>
      </c>
      <c r="F194" s="232" t="s">
        <v>542</v>
      </c>
      <c r="G194" s="233" t="s">
        <v>501</v>
      </c>
      <c r="H194" s="234">
        <v>29</v>
      </c>
      <c r="I194" s="235">
        <v>309</v>
      </c>
      <c r="J194" s="235">
        <f>ROUND(I194*H194,2)</f>
        <v>8961</v>
      </c>
      <c r="K194" s="236"/>
      <c r="L194" s="237"/>
      <c r="M194" s="238" t="s">
        <v>1</v>
      </c>
      <c r="N194" s="239" t="s">
        <v>38</v>
      </c>
      <c r="O194" s="226">
        <v>0</v>
      </c>
      <c r="P194" s="226">
        <f>O194*H194</f>
        <v>0</v>
      </c>
      <c r="Q194" s="226">
        <v>0.050999999999999997</v>
      </c>
      <c r="R194" s="226">
        <f>Q194*H194</f>
        <v>1.4789999999999999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311</v>
      </c>
      <c r="AT194" s="228" t="s">
        <v>378</v>
      </c>
      <c r="AU194" s="228" t="s">
        <v>82</v>
      </c>
      <c r="AY194" s="14" t="s">
        <v>282</v>
      </c>
      <c r="BE194" s="229">
        <f>IF(N194="základní",J194,0)</f>
        <v>8961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8961</v>
      </c>
      <c r="BL194" s="14" t="s">
        <v>288</v>
      </c>
      <c r="BM194" s="228" t="s">
        <v>543</v>
      </c>
    </row>
    <row r="195" s="2" customFormat="1" ht="21.75" customHeight="1">
      <c r="A195" s="29"/>
      <c r="B195" s="30"/>
      <c r="C195" s="230" t="s">
        <v>520</v>
      </c>
      <c r="D195" s="230" t="s">
        <v>378</v>
      </c>
      <c r="E195" s="231" t="s">
        <v>785</v>
      </c>
      <c r="F195" s="232" t="s">
        <v>786</v>
      </c>
      <c r="G195" s="233" t="s">
        <v>501</v>
      </c>
      <c r="H195" s="234">
        <v>5</v>
      </c>
      <c r="I195" s="235">
        <v>332</v>
      </c>
      <c r="J195" s="235">
        <f>ROUND(I195*H195,2)</f>
        <v>1660</v>
      </c>
      <c r="K195" s="236"/>
      <c r="L195" s="237"/>
      <c r="M195" s="238" t="s">
        <v>1</v>
      </c>
      <c r="N195" s="239" t="s">
        <v>38</v>
      </c>
      <c r="O195" s="226">
        <v>0</v>
      </c>
      <c r="P195" s="226">
        <f>O195*H195</f>
        <v>0</v>
      </c>
      <c r="Q195" s="226">
        <v>0.068000000000000005</v>
      </c>
      <c r="R195" s="226">
        <f>Q195*H195</f>
        <v>0.34000000000000002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311</v>
      </c>
      <c r="AT195" s="228" t="s">
        <v>378</v>
      </c>
      <c r="AU195" s="228" t="s">
        <v>82</v>
      </c>
      <c r="AY195" s="14" t="s">
        <v>282</v>
      </c>
      <c r="BE195" s="229">
        <f>IF(N195="základní",J195,0)</f>
        <v>1660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1660</v>
      </c>
      <c r="BL195" s="14" t="s">
        <v>288</v>
      </c>
      <c r="BM195" s="228" t="s">
        <v>787</v>
      </c>
    </row>
    <row r="196" s="2" customFormat="1" ht="21.75" customHeight="1">
      <c r="A196" s="29"/>
      <c r="B196" s="30"/>
      <c r="C196" s="230" t="s">
        <v>524</v>
      </c>
      <c r="D196" s="230" t="s">
        <v>378</v>
      </c>
      <c r="E196" s="231" t="s">
        <v>545</v>
      </c>
      <c r="F196" s="232" t="s">
        <v>546</v>
      </c>
      <c r="G196" s="233" t="s">
        <v>501</v>
      </c>
      <c r="H196" s="234">
        <v>3</v>
      </c>
      <c r="I196" s="235">
        <v>374</v>
      </c>
      <c r="J196" s="235">
        <f>ROUND(I196*H196,2)</f>
        <v>1122</v>
      </c>
      <c r="K196" s="236"/>
      <c r="L196" s="237"/>
      <c r="M196" s="238" t="s">
        <v>1</v>
      </c>
      <c r="N196" s="239" t="s">
        <v>38</v>
      </c>
      <c r="O196" s="226">
        <v>0</v>
      </c>
      <c r="P196" s="226">
        <f>O196*H196</f>
        <v>0</v>
      </c>
      <c r="Q196" s="226">
        <v>0.081000000000000003</v>
      </c>
      <c r="R196" s="226">
        <f>Q196*H196</f>
        <v>0.24299999999999999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311</v>
      </c>
      <c r="AT196" s="228" t="s">
        <v>378</v>
      </c>
      <c r="AU196" s="228" t="s">
        <v>82</v>
      </c>
      <c r="AY196" s="14" t="s">
        <v>282</v>
      </c>
      <c r="BE196" s="229">
        <f>IF(N196="základní",J196,0)</f>
        <v>1122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1122</v>
      </c>
      <c r="BL196" s="14" t="s">
        <v>288</v>
      </c>
      <c r="BM196" s="228" t="s">
        <v>547</v>
      </c>
    </row>
    <row r="197" s="2" customFormat="1" ht="21.75" customHeight="1">
      <c r="A197" s="29"/>
      <c r="B197" s="30"/>
      <c r="C197" s="217" t="s">
        <v>528</v>
      </c>
      <c r="D197" s="217" t="s">
        <v>284</v>
      </c>
      <c r="E197" s="218" t="s">
        <v>549</v>
      </c>
      <c r="F197" s="219" t="s">
        <v>550</v>
      </c>
      <c r="G197" s="220" t="s">
        <v>356</v>
      </c>
      <c r="H197" s="221">
        <v>8.4480000000000004</v>
      </c>
      <c r="I197" s="222">
        <v>2910</v>
      </c>
      <c r="J197" s="222">
        <f>ROUND(I197*H197,2)</f>
        <v>24583.68</v>
      </c>
      <c r="K197" s="223"/>
      <c r="L197" s="35"/>
      <c r="M197" s="224" t="s">
        <v>1</v>
      </c>
      <c r="N197" s="225" t="s">
        <v>38</v>
      </c>
      <c r="O197" s="226">
        <v>1.4650000000000001</v>
      </c>
      <c r="P197" s="226">
        <f>O197*H197</f>
        <v>12.376320000000002</v>
      </c>
      <c r="Q197" s="226">
        <v>2.234</v>
      </c>
      <c r="R197" s="226">
        <f>Q197*H197</f>
        <v>18.872832000000002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288</v>
      </c>
      <c r="AT197" s="228" t="s">
        <v>284</v>
      </c>
      <c r="AU197" s="228" t="s">
        <v>82</v>
      </c>
      <c r="AY197" s="14" t="s">
        <v>282</v>
      </c>
      <c r="BE197" s="229">
        <f>IF(N197="základní",J197,0)</f>
        <v>24583.68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24583.68</v>
      </c>
      <c r="BL197" s="14" t="s">
        <v>288</v>
      </c>
      <c r="BM197" s="228" t="s">
        <v>551</v>
      </c>
    </row>
    <row r="198" s="12" customFormat="1" ht="22.8" customHeight="1">
      <c r="A198" s="12"/>
      <c r="B198" s="202"/>
      <c r="C198" s="203"/>
      <c r="D198" s="204" t="s">
        <v>72</v>
      </c>
      <c r="E198" s="215" t="s">
        <v>299</v>
      </c>
      <c r="F198" s="215" t="s">
        <v>552</v>
      </c>
      <c r="G198" s="203"/>
      <c r="H198" s="203"/>
      <c r="I198" s="203"/>
      <c r="J198" s="216">
        <f>BK198</f>
        <v>1233768.6599999999</v>
      </c>
      <c r="K198" s="203"/>
      <c r="L198" s="207"/>
      <c r="M198" s="208"/>
      <c r="N198" s="209"/>
      <c r="O198" s="209"/>
      <c r="P198" s="210">
        <f>SUM(P199:P211)</f>
        <v>288.04197199999999</v>
      </c>
      <c r="Q198" s="209"/>
      <c r="R198" s="210">
        <f>SUM(R199:R211)</f>
        <v>359.67485863999997</v>
      </c>
      <c r="S198" s="209"/>
      <c r="T198" s="211">
        <f>SUM(T199:T211)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2" t="s">
        <v>80</v>
      </c>
      <c r="AT198" s="213" t="s">
        <v>72</v>
      </c>
      <c r="AU198" s="213" t="s">
        <v>80</v>
      </c>
      <c r="AY198" s="212" t="s">
        <v>282</v>
      </c>
      <c r="BK198" s="214">
        <f>SUM(BK199:BK211)</f>
        <v>1233768.6599999999</v>
      </c>
    </row>
    <row r="199" s="2" customFormat="1" ht="16.5" customHeight="1">
      <c r="A199" s="29"/>
      <c r="B199" s="30"/>
      <c r="C199" s="217" t="s">
        <v>532</v>
      </c>
      <c r="D199" s="217" t="s">
        <v>284</v>
      </c>
      <c r="E199" s="218" t="s">
        <v>554</v>
      </c>
      <c r="F199" s="219" t="s">
        <v>555</v>
      </c>
      <c r="G199" s="220" t="s">
        <v>287</v>
      </c>
      <c r="H199" s="221">
        <v>497.904</v>
      </c>
      <c r="I199" s="222">
        <v>56.5</v>
      </c>
      <c r="J199" s="222">
        <f>ROUND(I199*H199,2)</f>
        <v>28131.580000000002</v>
      </c>
      <c r="K199" s="223"/>
      <c r="L199" s="35"/>
      <c r="M199" s="224" t="s">
        <v>1</v>
      </c>
      <c r="N199" s="225" t="s">
        <v>38</v>
      </c>
      <c r="O199" s="226">
        <v>0.021000000000000001</v>
      </c>
      <c r="P199" s="226">
        <f>O199*H199</f>
        <v>10.455984000000001</v>
      </c>
      <c r="Q199" s="226">
        <v>0.11500000000000001</v>
      </c>
      <c r="R199" s="226">
        <f>Q199*H199</f>
        <v>57.258960000000002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28131.580000000002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28131.580000000002</v>
      </c>
      <c r="BL199" s="14" t="s">
        <v>288</v>
      </c>
      <c r="BM199" s="228" t="s">
        <v>556</v>
      </c>
    </row>
    <row r="200" s="2" customFormat="1" ht="16.5" customHeight="1">
      <c r="A200" s="29"/>
      <c r="B200" s="30"/>
      <c r="C200" s="217" t="s">
        <v>536</v>
      </c>
      <c r="D200" s="217" t="s">
        <v>284</v>
      </c>
      <c r="E200" s="218" t="s">
        <v>788</v>
      </c>
      <c r="F200" s="219" t="s">
        <v>789</v>
      </c>
      <c r="G200" s="220" t="s">
        <v>287</v>
      </c>
      <c r="H200" s="221">
        <v>54.195999999999998</v>
      </c>
      <c r="I200" s="222">
        <v>112</v>
      </c>
      <c r="J200" s="222">
        <f>ROUND(I200*H200,2)</f>
        <v>6069.9499999999998</v>
      </c>
      <c r="K200" s="223"/>
      <c r="L200" s="35"/>
      <c r="M200" s="224" t="s">
        <v>1</v>
      </c>
      <c r="N200" s="225" t="s">
        <v>38</v>
      </c>
      <c r="O200" s="226">
        <v>0.023</v>
      </c>
      <c r="P200" s="226">
        <f>O200*H200</f>
        <v>1.246508</v>
      </c>
      <c r="Q200" s="226">
        <v>0.23000000000000001</v>
      </c>
      <c r="R200" s="226">
        <f>Q200*H200</f>
        <v>12.46508</v>
      </c>
      <c r="S200" s="226">
        <v>0</v>
      </c>
      <c r="T200" s="227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228" t="s">
        <v>288</v>
      </c>
      <c r="AT200" s="228" t="s">
        <v>284</v>
      </c>
      <c r="AU200" s="228" t="s">
        <v>82</v>
      </c>
      <c r="AY200" s="14" t="s">
        <v>282</v>
      </c>
      <c r="BE200" s="229">
        <f>IF(N200="základní",J200,0)</f>
        <v>6069.9499999999998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4" t="s">
        <v>80</v>
      </c>
      <c r="BK200" s="229">
        <f>ROUND(I200*H200,2)</f>
        <v>6069.9499999999998</v>
      </c>
      <c r="BL200" s="14" t="s">
        <v>288</v>
      </c>
      <c r="BM200" s="228" t="s">
        <v>790</v>
      </c>
    </row>
    <row r="201" s="2" customFormat="1" ht="16.5" customHeight="1">
      <c r="A201" s="29"/>
      <c r="B201" s="30"/>
      <c r="C201" s="217" t="s">
        <v>540</v>
      </c>
      <c r="D201" s="217" t="s">
        <v>284</v>
      </c>
      <c r="E201" s="218" t="s">
        <v>558</v>
      </c>
      <c r="F201" s="219" t="s">
        <v>559</v>
      </c>
      <c r="G201" s="220" t="s">
        <v>287</v>
      </c>
      <c r="H201" s="221">
        <v>265.488</v>
      </c>
      <c r="I201" s="222">
        <v>162</v>
      </c>
      <c r="J201" s="222">
        <f>ROUND(I201*H201,2)</f>
        <v>43009.059999999998</v>
      </c>
      <c r="K201" s="223"/>
      <c r="L201" s="35"/>
      <c r="M201" s="224" t="s">
        <v>1</v>
      </c>
      <c r="N201" s="225" t="s">
        <v>38</v>
      </c>
      <c r="O201" s="226">
        <v>0.025999999999999999</v>
      </c>
      <c r="P201" s="226">
        <f>O201*H201</f>
        <v>6.9026879999999995</v>
      </c>
      <c r="Q201" s="226">
        <v>0.34499999999999997</v>
      </c>
      <c r="R201" s="226">
        <f>Q201*H201</f>
        <v>91.59335999999999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43009.059999999998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43009.059999999998</v>
      </c>
      <c r="BL201" s="14" t="s">
        <v>288</v>
      </c>
      <c r="BM201" s="228" t="s">
        <v>560</v>
      </c>
    </row>
    <row r="202" s="2" customFormat="1" ht="16.5" customHeight="1">
      <c r="A202" s="29"/>
      <c r="B202" s="30"/>
      <c r="C202" s="217" t="s">
        <v>544</v>
      </c>
      <c r="D202" s="217" t="s">
        <v>284</v>
      </c>
      <c r="E202" s="218" t="s">
        <v>562</v>
      </c>
      <c r="F202" s="219" t="s">
        <v>563</v>
      </c>
      <c r="G202" s="220" t="s">
        <v>287</v>
      </c>
      <c r="H202" s="221">
        <v>132.744</v>
      </c>
      <c r="I202" s="222">
        <v>211</v>
      </c>
      <c r="J202" s="222">
        <f>ROUND(I202*H202,2)</f>
        <v>28008.98</v>
      </c>
      <c r="K202" s="223"/>
      <c r="L202" s="35"/>
      <c r="M202" s="224" t="s">
        <v>1</v>
      </c>
      <c r="N202" s="225" t="s">
        <v>38</v>
      </c>
      <c r="O202" s="226">
        <v>0.029000000000000001</v>
      </c>
      <c r="P202" s="226">
        <f>O202*H202</f>
        <v>3.8495760000000003</v>
      </c>
      <c r="Q202" s="226">
        <v>0.46000000000000002</v>
      </c>
      <c r="R202" s="226">
        <f>Q202*H202</f>
        <v>61.062240000000003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288</v>
      </c>
      <c r="AT202" s="228" t="s">
        <v>284</v>
      </c>
      <c r="AU202" s="228" t="s">
        <v>82</v>
      </c>
      <c r="AY202" s="14" t="s">
        <v>282</v>
      </c>
      <c r="BE202" s="229">
        <f>IF(N202="základní",J202,0)</f>
        <v>28008.98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28008.98</v>
      </c>
      <c r="BL202" s="14" t="s">
        <v>288</v>
      </c>
      <c r="BM202" s="228" t="s">
        <v>564</v>
      </c>
    </row>
    <row r="203" s="2" customFormat="1" ht="16.5" customHeight="1">
      <c r="A203" s="29"/>
      <c r="B203" s="30"/>
      <c r="C203" s="217" t="s">
        <v>548</v>
      </c>
      <c r="D203" s="217" t="s">
        <v>284</v>
      </c>
      <c r="E203" s="218" t="s">
        <v>566</v>
      </c>
      <c r="F203" s="219" t="s">
        <v>567</v>
      </c>
      <c r="G203" s="220" t="s">
        <v>287</v>
      </c>
      <c r="H203" s="221">
        <v>497.904</v>
      </c>
      <c r="I203" s="222">
        <v>41</v>
      </c>
      <c r="J203" s="222">
        <f>ROUND(I203*H203,2)</f>
        <v>20414.060000000001</v>
      </c>
      <c r="K203" s="223"/>
      <c r="L203" s="35"/>
      <c r="M203" s="224" t="s">
        <v>1</v>
      </c>
      <c r="N203" s="225" t="s">
        <v>38</v>
      </c>
      <c r="O203" s="226">
        <v>0.021000000000000001</v>
      </c>
      <c r="P203" s="226">
        <f>O203*H203</f>
        <v>10.455984000000001</v>
      </c>
      <c r="Q203" s="226">
        <v>0.108</v>
      </c>
      <c r="R203" s="226">
        <f>Q203*H203</f>
        <v>53.773631999999999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20414.060000000001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20414.060000000001</v>
      </c>
      <c r="BL203" s="14" t="s">
        <v>288</v>
      </c>
      <c r="BM203" s="228" t="s">
        <v>568</v>
      </c>
    </row>
    <row r="204" s="2" customFormat="1" ht="16.5" customHeight="1">
      <c r="A204" s="29"/>
      <c r="B204" s="30"/>
      <c r="C204" s="217" t="s">
        <v>553</v>
      </c>
      <c r="D204" s="217" t="s">
        <v>284</v>
      </c>
      <c r="E204" s="218" t="s">
        <v>791</v>
      </c>
      <c r="F204" s="219" t="s">
        <v>792</v>
      </c>
      <c r="G204" s="220" t="s">
        <v>287</v>
      </c>
      <c r="H204" s="221">
        <v>54.195999999999998</v>
      </c>
      <c r="I204" s="222">
        <v>67.599999999999994</v>
      </c>
      <c r="J204" s="222">
        <f>ROUND(I204*H204,2)</f>
        <v>3663.6500000000001</v>
      </c>
      <c r="K204" s="223"/>
      <c r="L204" s="35"/>
      <c r="M204" s="224" t="s">
        <v>1</v>
      </c>
      <c r="N204" s="225" t="s">
        <v>38</v>
      </c>
      <c r="O204" s="226">
        <v>0.024</v>
      </c>
      <c r="P204" s="226">
        <f>O204*H204</f>
        <v>1.3007040000000001</v>
      </c>
      <c r="Q204" s="226">
        <v>0.216</v>
      </c>
      <c r="R204" s="226">
        <f>Q204*H204</f>
        <v>11.706336</v>
      </c>
      <c r="S204" s="226">
        <v>0</v>
      </c>
      <c r="T204" s="227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3663.6500000000001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3663.6500000000001</v>
      </c>
      <c r="BL204" s="14" t="s">
        <v>288</v>
      </c>
      <c r="BM204" s="228" t="s">
        <v>793</v>
      </c>
    </row>
    <row r="205" s="2" customFormat="1" ht="21.75" customHeight="1">
      <c r="A205" s="29"/>
      <c r="B205" s="30"/>
      <c r="C205" s="217" t="s">
        <v>557</v>
      </c>
      <c r="D205" s="217" t="s">
        <v>284</v>
      </c>
      <c r="E205" s="218" t="s">
        <v>1047</v>
      </c>
      <c r="F205" s="219" t="s">
        <v>1048</v>
      </c>
      <c r="G205" s="220" t="s">
        <v>287</v>
      </c>
      <c r="H205" s="221">
        <v>132.744</v>
      </c>
      <c r="I205" s="222">
        <v>448</v>
      </c>
      <c r="J205" s="222">
        <f>ROUND(I205*H205,2)</f>
        <v>59469.309999999998</v>
      </c>
      <c r="K205" s="223"/>
      <c r="L205" s="35"/>
      <c r="M205" s="224" t="s">
        <v>1</v>
      </c>
      <c r="N205" s="225" t="s">
        <v>38</v>
      </c>
      <c r="O205" s="226">
        <v>0.029999999999999999</v>
      </c>
      <c r="P205" s="226">
        <f>O205*H205</f>
        <v>3.9823199999999996</v>
      </c>
      <c r="Q205" s="226">
        <v>0.53188999999999997</v>
      </c>
      <c r="R205" s="226">
        <f>Q205*H205</f>
        <v>70.605206159999994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288</v>
      </c>
      <c r="AT205" s="228" t="s">
        <v>284</v>
      </c>
      <c r="AU205" s="228" t="s">
        <v>82</v>
      </c>
      <c r="AY205" s="14" t="s">
        <v>282</v>
      </c>
      <c r="BE205" s="229">
        <f>IF(N205="základní",J205,0)</f>
        <v>59469.309999999998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59469.309999999998</v>
      </c>
      <c r="BL205" s="14" t="s">
        <v>288</v>
      </c>
      <c r="BM205" s="228" t="s">
        <v>1049</v>
      </c>
    </row>
    <row r="206" s="2" customFormat="1" ht="21.75" customHeight="1">
      <c r="A206" s="29"/>
      <c r="B206" s="30"/>
      <c r="C206" s="217" t="s">
        <v>561</v>
      </c>
      <c r="D206" s="217" t="s">
        <v>284</v>
      </c>
      <c r="E206" s="218" t="s">
        <v>570</v>
      </c>
      <c r="F206" s="219" t="s">
        <v>571</v>
      </c>
      <c r="G206" s="220" t="s">
        <v>287</v>
      </c>
      <c r="H206" s="221">
        <v>497.904</v>
      </c>
      <c r="I206" s="222">
        <v>722</v>
      </c>
      <c r="J206" s="222">
        <f>ROUND(I206*H206,2)</f>
        <v>359486.69</v>
      </c>
      <c r="K206" s="223"/>
      <c r="L206" s="35"/>
      <c r="M206" s="224" t="s">
        <v>1</v>
      </c>
      <c r="N206" s="225" t="s">
        <v>38</v>
      </c>
      <c r="O206" s="226">
        <v>0.186</v>
      </c>
      <c r="P206" s="226">
        <f>O206*H206</f>
        <v>92.610144000000005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228" t="s">
        <v>288</v>
      </c>
      <c r="AT206" s="228" t="s">
        <v>284</v>
      </c>
      <c r="AU206" s="228" t="s">
        <v>82</v>
      </c>
      <c r="AY206" s="14" t="s">
        <v>282</v>
      </c>
      <c r="BE206" s="229">
        <f>IF(N206="základní",J206,0)</f>
        <v>359486.69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4" t="s">
        <v>80</v>
      </c>
      <c r="BK206" s="229">
        <f>ROUND(I206*H206,2)</f>
        <v>359486.69</v>
      </c>
      <c r="BL206" s="14" t="s">
        <v>288</v>
      </c>
      <c r="BM206" s="228" t="s">
        <v>572</v>
      </c>
    </row>
    <row r="207" s="2" customFormat="1" ht="21.75" customHeight="1">
      <c r="A207" s="29"/>
      <c r="B207" s="30"/>
      <c r="C207" s="217" t="s">
        <v>565</v>
      </c>
      <c r="D207" s="217" t="s">
        <v>284</v>
      </c>
      <c r="E207" s="218" t="s">
        <v>578</v>
      </c>
      <c r="F207" s="219" t="s">
        <v>579</v>
      </c>
      <c r="G207" s="220" t="s">
        <v>287</v>
      </c>
      <c r="H207" s="221">
        <v>763.39200000000005</v>
      </c>
      <c r="I207" s="222">
        <v>18.800000000000001</v>
      </c>
      <c r="J207" s="222">
        <f>ROUND(I207*H207,2)</f>
        <v>14351.77</v>
      </c>
      <c r="K207" s="223"/>
      <c r="L207" s="35"/>
      <c r="M207" s="224" t="s">
        <v>1</v>
      </c>
      <c r="N207" s="225" t="s">
        <v>38</v>
      </c>
      <c r="O207" s="226">
        <v>0.0080000000000000002</v>
      </c>
      <c r="P207" s="226">
        <f>O207*H207</f>
        <v>6.1071360000000006</v>
      </c>
      <c r="Q207" s="226">
        <v>0.00034000000000000002</v>
      </c>
      <c r="R207" s="226">
        <f>Q207*H207</f>
        <v>0.25955328000000005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14351.77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14351.77</v>
      </c>
      <c r="BL207" s="14" t="s">
        <v>288</v>
      </c>
      <c r="BM207" s="228" t="s">
        <v>580</v>
      </c>
    </row>
    <row r="208" s="2" customFormat="1" ht="21.75" customHeight="1">
      <c r="A208" s="29"/>
      <c r="B208" s="30"/>
      <c r="C208" s="217" t="s">
        <v>569</v>
      </c>
      <c r="D208" s="217" t="s">
        <v>284</v>
      </c>
      <c r="E208" s="218" t="s">
        <v>582</v>
      </c>
      <c r="F208" s="219" t="s">
        <v>583</v>
      </c>
      <c r="G208" s="220" t="s">
        <v>287</v>
      </c>
      <c r="H208" s="221">
        <v>1338.72</v>
      </c>
      <c r="I208" s="222">
        <v>15.300000000000001</v>
      </c>
      <c r="J208" s="222">
        <f>ROUND(I208*H208,2)</f>
        <v>20482.419999999998</v>
      </c>
      <c r="K208" s="223"/>
      <c r="L208" s="35"/>
      <c r="M208" s="224" t="s">
        <v>1</v>
      </c>
      <c r="N208" s="225" t="s">
        <v>38</v>
      </c>
      <c r="O208" s="226">
        <v>0.002</v>
      </c>
      <c r="P208" s="226">
        <f>O208*H208</f>
        <v>2.6774400000000003</v>
      </c>
      <c r="Q208" s="226">
        <v>0.00071000000000000002</v>
      </c>
      <c r="R208" s="226">
        <f>Q208*H208</f>
        <v>0.95049120000000009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20482.419999999998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20482.419999999998</v>
      </c>
      <c r="BL208" s="14" t="s">
        <v>288</v>
      </c>
      <c r="BM208" s="228" t="s">
        <v>584</v>
      </c>
    </row>
    <row r="209" s="2" customFormat="1" ht="21.75" customHeight="1">
      <c r="A209" s="29"/>
      <c r="B209" s="30"/>
      <c r="C209" s="217" t="s">
        <v>573</v>
      </c>
      <c r="D209" s="217" t="s">
        <v>284</v>
      </c>
      <c r="E209" s="218" t="s">
        <v>586</v>
      </c>
      <c r="F209" s="219" t="s">
        <v>587</v>
      </c>
      <c r="G209" s="220" t="s">
        <v>287</v>
      </c>
      <c r="H209" s="221">
        <v>265.488</v>
      </c>
      <c r="I209" s="222">
        <v>296</v>
      </c>
      <c r="J209" s="222">
        <f>ROUND(I209*H209,2)</f>
        <v>78584.449999999997</v>
      </c>
      <c r="K209" s="223"/>
      <c r="L209" s="35"/>
      <c r="M209" s="224" t="s">
        <v>1</v>
      </c>
      <c r="N209" s="225" t="s">
        <v>38</v>
      </c>
      <c r="O209" s="226">
        <v>0.068000000000000005</v>
      </c>
      <c r="P209" s="226">
        <f>O209*H209</f>
        <v>18.053184000000002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288</v>
      </c>
      <c r="AT209" s="228" t="s">
        <v>284</v>
      </c>
      <c r="AU209" s="228" t="s">
        <v>82</v>
      </c>
      <c r="AY209" s="14" t="s">
        <v>282</v>
      </c>
      <c r="BE209" s="229">
        <f>IF(N209="základní",J209,0)</f>
        <v>78584.449999999997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78584.449999999997</v>
      </c>
      <c r="BL209" s="14" t="s">
        <v>288</v>
      </c>
      <c r="BM209" s="228" t="s">
        <v>1050</v>
      </c>
    </row>
    <row r="210" s="2" customFormat="1" ht="21.75" customHeight="1">
      <c r="A210" s="29"/>
      <c r="B210" s="30"/>
      <c r="C210" s="217" t="s">
        <v>577</v>
      </c>
      <c r="D210" s="217" t="s">
        <v>284</v>
      </c>
      <c r="E210" s="218" t="s">
        <v>590</v>
      </c>
      <c r="F210" s="219" t="s">
        <v>591</v>
      </c>
      <c r="G210" s="220" t="s">
        <v>287</v>
      </c>
      <c r="H210" s="221">
        <v>497.904</v>
      </c>
      <c r="I210" s="222">
        <v>294</v>
      </c>
      <c r="J210" s="222">
        <f>ROUND(I210*H210,2)</f>
        <v>146383.78</v>
      </c>
      <c r="K210" s="223"/>
      <c r="L210" s="35"/>
      <c r="M210" s="224" t="s">
        <v>1</v>
      </c>
      <c r="N210" s="225" t="s">
        <v>38</v>
      </c>
      <c r="O210" s="226">
        <v>0.070999999999999994</v>
      </c>
      <c r="P210" s="226">
        <f>O210*H210</f>
        <v>35.351183999999996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288</v>
      </c>
      <c r="AT210" s="228" t="s">
        <v>284</v>
      </c>
      <c r="AU210" s="228" t="s">
        <v>82</v>
      </c>
      <c r="AY210" s="14" t="s">
        <v>282</v>
      </c>
      <c r="BE210" s="229">
        <f>IF(N210="základní",J210,0)</f>
        <v>146383.78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146383.78</v>
      </c>
      <c r="BL210" s="14" t="s">
        <v>288</v>
      </c>
      <c r="BM210" s="228" t="s">
        <v>592</v>
      </c>
    </row>
    <row r="211" s="2" customFormat="1" ht="33" customHeight="1">
      <c r="A211" s="29"/>
      <c r="B211" s="30"/>
      <c r="C211" s="217" t="s">
        <v>581</v>
      </c>
      <c r="D211" s="217" t="s">
        <v>284</v>
      </c>
      <c r="E211" s="218" t="s">
        <v>594</v>
      </c>
      <c r="F211" s="219" t="s">
        <v>595</v>
      </c>
      <c r="G211" s="220" t="s">
        <v>287</v>
      </c>
      <c r="H211" s="221">
        <v>1338.72</v>
      </c>
      <c r="I211" s="222">
        <v>318</v>
      </c>
      <c r="J211" s="222">
        <f>ROUND(I211*H211,2)</f>
        <v>425712.96000000002</v>
      </c>
      <c r="K211" s="223"/>
      <c r="L211" s="35"/>
      <c r="M211" s="224" t="s">
        <v>1</v>
      </c>
      <c r="N211" s="225" t="s">
        <v>38</v>
      </c>
      <c r="O211" s="226">
        <v>0.070999999999999994</v>
      </c>
      <c r="P211" s="226">
        <f>O211*H211</f>
        <v>95.049119999999988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425712.96000000002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425712.96000000002</v>
      </c>
      <c r="BL211" s="14" t="s">
        <v>288</v>
      </c>
      <c r="BM211" s="228" t="s">
        <v>596</v>
      </c>
    </row>
    <row r="212" s="12" customFormat="1" ht="22.8" customHeight="1">
      <c r="A212" s="12"/>
      <c r="B212" s="202"/>
      <c r="C212" s="203"/>
      <c r="D212" s="204" t="s">
        <v>72</v>
      </c>
      <c r="E212" s="215" t="s">
        <v>311</v>
      </c>
      <c r="F212" s="215" t="s">
        <v>597</v>
      </c>
      <c r="G212" s="203"/>
      <c r="H212" s="203"/>
      <c r="I212" s="203"/>
      <c r="J212" s="216">
        <f>BK212</f>
        <v>2085898.8600000001</v>
      </c>
      <c r="K212" s="203"/>
      <c r="L212" s="207"/>
      <c r="M212" s="208"/>
      <c r="N212" s="209"/>
      <c r="O212" s="209"/>
      <c r="P212" s="210">
        <f>SUM(P213:P239)</f>
        <v>1152.0472400000003</v>
      </c>
      <c r="Q212" s="209"/>
      <c r="R212" s="210">
        <f>SUM(R213:R239)</f>
        <v>183.59161468000005</v>
      </c>
      <c r="S212" s="209"/>
      <c r="T212" s="211">
        <f>SUM(T213:T239)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12" t="s">
        <v>80</v>
      </c>
      <c r="AT212" s="213" t="s">
        <v>72</v>
      </c>
      <c r="AU212" s="213" t="s">
        <v>80</v>
      </c>
      <c r="AY212" s="212" t="s">
        <v>282</v>
      </c>
      <c r="BK212" s="214">
        <f>SUM(BK213:BK239)</f>
        <v>2085898.8600000001</v>
      </c>
    </row>
    <row r="213" s="2" customFormat="1" ht="21.75" customHeight="1">
      <c r="A213" s="29"/>
      <c r="B213" s="30"/>
      <c r="C213" s="217" t="s">
        <v>585</v>
      </c>
      <c r="D213" s="217" t="s">
        <v>284</v>
      </c>
      <c r="E213" s="218" t="s">
        <v>941</v>
      </c>
      <c r="F213" s="219" t="s">
        <v>942</v>
      </c>
      <c r="G213" s="220" t="s">
        <v>322</v>
      </c>
      <c r="H213" s="221">
        <v>3.6000000000000001</v>
      </c>
      <c r="I213" s="222">
        <v>589</v>
      </c>
      <c r="J213" s="222">
        <f>ROUND(I213*H213,2)</f>
        <v>2120.4000000000001</v>
      </c>
      <c r="K213" s="223"/>
      <c r="L213" s="35"/>
      <c r="M213" s="224" t="s">
        <v>1</v>
      </c>
      <c r="N213" s="225" t="s">
        <v>38</v>
      </c>
      <c r="O213" s="226">
        <v>1.0409999999999999</v>
      </c>
      <c r="P213" s="226">
        <f>O213*H213</f>
        <v>3.7475999999999998</v>
      </c>
      <c r="Q213" s="226">
        <v>1.0000000000000001E-05</v>
      </c>
      <c r="R213" s="226">
        <f>Q213*H213</f>
        <v>3.6000000000000001E-05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2120.4000000000001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2120.4000000000001</v>
      </c>
      <c r="BL213" s="14" t="s">
        <v>288</v>
      </c>
      <c r="BM213" s="228" t="s">
        <v>943</v>
      </c>
    </row>
    <row r="214" s="2" customFormat="1" ht="16.5" customHeight="1">
      <c r="A214" s="29"/>
      <c r="B214" s="30"/>
      <c r="C214" s="230" t="s">
        <v>589</v>
      </c>
      <c r="D214" s="230" t="s">
        <v>378</v>
      </c>
      <c r="E214" s="231" t="s">
        <v>944</v>
      </c>
      <c r="F214" s="232" t="s">
        <v>945</v>
      </c>
      <c r="G214" s="233" t="s">
        <v>322</v>
      </c>
      <c r="H214" s="234">
        <v>3.7799999999999998</v>
      </c>
      <c r="I214" s="235">
        <v>1160</v>
      </c>
      <c r="J214" s="235">
        <f>ROUND(I214*H214,2)</f>
        <v>4384.8000000000002</v>
      </c>
      <c r="K214" s="236"/>
      <c r="L214" s="237"/>
      <c r="M214" s="238" t="s">
        <v>1</v>
      </c>
      <c r="N214" s="239" t="s">
        <v>38</v>
      </c>
      <c r="O214" s="226">
        <v>0</v>
      </c>
      <c r="P214" s="226">
        <f>O214*H214</f>
        <v>0</v>
      </c>
      <c r="Q214" s="226">
        <v>0.30399999999999999</v>
      </c>
      <c r="R214" s="226">
        <f>Q214*H214</f>
        <v>1.1491199999999999</v>
      </c>
      <c r="S214" s="226">
        <v>0</v>
      </c>
      <c r="T214" s="227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228" t="s">
        <v>311</v>
      </c>
      <c r="AT214" s="228" t="s">
        <v>378</v>
      </c>
      <c r="AU214" s="228" t="s">
        <v>82</v>
      </c>
      <c r="AY214" s="14" t="s">
        <v>282</v>
      </c>
      <c r="BE214" s="229">
        <f>IF(N214="základní",J214,0)</f>
        <v>4384.8000000000002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4" t="s">
        <v>80</v>
      </c>
      <c r="BK214" s="229">
        <f>ROUND(I214*H214,2)</f>
        <v>4384.8000000000002</v>
      </c>
      <c r="BL214" s="14" t="s">
        <v>288</v>
      </c>
      <c r="BM214" s="228" t="s">
        <v>946</v>
      </c>
    </row>
    <row r="215" s="2" customFormat="1" ht="33" customHeight="1">
      <c r="A215" s="29"/>
      <c r="B215" s="30"/>
      <c r="C215" s="217" t="s">
        <v>593</v>
      </c>
      <c r="D215" s="217" t="s">
        <v>284</v>
      </c>
      <c r="E215" s="218" t="s">
        <v>599</v>
      </c>
      <c r="F215" s="219" t="s">
        <v>600</v>
      </c>
      <c r="G215" s="220" t="s">
        <v>322</v>
      </c>
      <c r="H215" s="221">
        <v>813.34000000000003</v>
      </c>
      <c r="I215" s="222">
        <v>152</v>
      </c>
      <c r="J215" s="222">
        <f>ROUND(I215*H215,2)</f>
        <v>123627.67999999999</v>
      </c>
      <c r="K215" s="223"/>
      <c r="L215" s="35"/>
      <c r="M215" s="224" t="s">
        <v>1</v>
      </c>
      <c r="N215" s="225" t="s">
        <v>38</v>
      </c>
      <c r="O215" s="226">
        <v>0.32100000000000001</v>
      </c>
      <c r="P215" s="226">
        <f>O215*H215</f>
        <v>261.08214000000004</v>
      </c>
      <c r="Q215" s="226">
        <v>2.0000000000000002E-05</v>
      </c>
      <c r="R215" s="226">
        <f>Q215*H215</f>
        <v>0.016266800000000001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123627.67999999999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123627.67999999999</v>
      </c>
      <c r="BL215" s="14" t="s">
        <v>288</v>
      </c>
      <c r="BM215" s="228" t="s">
        <v>601</v>
      </c>
    </row>
    <row r="216" s="2" customFormat="1" ht="16.5" customHeight="1">
      <c r="A216" s="29"/>
      <c r="B216" s="30"/>
      <c r="C216" s="230" t="s">
        <v>598</v>
      </c>
      <c r="D216" s="230" t="s">
        <v>378</v>
      </c>
      <c r="E216" s="231" t="s">
        <v>603</v>
      </c>
      <c r="F216" s="232" t="s">
        <v>604</v>
      </c>
      <c r="G216" s="233" t="s">
        <v>322</v>
      </c>
      <c r="H216" s="234">
        <v>837.36400000000003</v>
      </c>
      <c r="I216" s="235">
        <v>893</v>
      </c>
      <c r="J216" s="235">
        <f>ROUND(I216*H216,2)</f>
        <v>747766.05000000005</v>
      </c>
      <c r="K216" s="236"/>
      <c r="L216" s="237"/>
      <c r="M216" s="238" t="s">
        <v>1</v>
      </c>
      <c r="N216" s="239" t="s">
        <v>38</v>
      </c>
      <c r="O216" s="226">
        <v>0</v>
      </c>
      <c r="P216" s="226">
        <f>O216*H216</f>
        <v>0</v>
      </c>
      <c r="Q216" s="226">
        <v>0.01052</v>
      </c>
      <c r="R216" s="226">
        <f>Q216*H216</f>
        <v>8.809069280000001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311</v>
      </c>
      <c r="AT216" s="228" t="s">
        <v>378</v>
      </c>
      <c r="AU216" s="228" t="s">
        <v>82</v>
      </c>
      <c r="AY216" s="14" t="s">
        <v>282</v>
      </c>
      <c r="BE216" s="229">
        <f>IF(N216="základní",J216,0)</f>
        <v>747766.05000000005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747766.05000000005</v>
      </c>
      <c r="BL216" s="14" t="s">
        <v>288</v>
      </c>
      <c r="BM216" s="228" t="s">
        <v>1051</v>
      </c>
    </row>
    <row r="217" s="2" customFormat="1" ht="21.75" customHeight="1">
      <c r="A217" s="29"/>
      <c r="B217" s="30"/>
      <c r="C217" s="217" t="s">
        <v>602</v>
      </c>
      <c r="D217" s="217" t="s">
        <v>284</v>
      </c>
      <c r="E217" s="218" t="s">
        <v>947</v>
      </c>
      <c r="F217" s="219" t="s">
        <v>948</v>
      </c>
      <c r="G217" s="220" t="s">
        <v>322</v>
      </c>
      <c r="H217" s="221">
        <v>12</v>
      </c>
      <c r="I217" s="222">
        <v>454</v>
      </c>
      <c r="J217" s="222">
        <f>ROUND(I217*H217,2)</f>
        <v>5448</v>
      </c>
      <c r="K217" s="223"/>
      <c r="L217" s="35"/>
      <c r="M217" s="224" t="s">
        <v>1</v>
      </c>
      <c r="N217" s="225" t="s">
        <v>38</v>
      </c>
      <c r="O217" s="226">
        <v>0.95899999999999996</v>
      </c>
      <c r="P217" s="226">
        <f>O217*H217</f>
        <v>11.507999999999999</v>
      </c>
      <c r="Q217" s="226">
        <v>4.0000000000000003E-05</v>
      </c>
      <c r="R217" s="226">
        <f>Q217*H217</f>
        <v>0.00048000000000000007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5448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5448</v>
      </c>
      <c r="BL217" s="14" t="s">
        <v>288</v>
      </c>
      <c r="BM217" s="228" t="s">
        <v>949</v>
      </c>
    </row>
    <row r="218" s="2" customFormat="1" ht="21.75" customHeight="1">
      <c r="A218" s="29"/>
      <c r="B218" s="30"/>
      <c r="C218" s="230" t="s">
        <v>606</v>
      </c>
      <c r="D218" s="230" t="s">
        <v>378</v>
      </c>
      <c r="E218" s="231" t="s">
        <v>950</v>
      </c>
      <c r="F218" s="232" t="s">
        <v>951</v>
      </c>
      <c r="G218" s="233" t="s">
        <v>322</v>
      </c>
      <c r="H218" s="234">
        <v>3.0750000000000002</v>
      </c>
      <c r="I218" s="235">
        <v>2160</v>
      </c>
      <c r="J218" s="235">
        <f>ROUND(I218*H218,2)</f>
        <v>6642</v>
      </c>
      <c r="K218" s="236"/>
      <c r="L218" s="237"/>
      <c r="M218" s="238" t="s">
        <v>1</v>
      </c>
      <c r="N218" s="239" t="s">
        <v>38</v>
      </c>
      <c r="O218" s="226">
        <v>0</v>
      </c>
      <c r="P218" s="226">
        <f>O218*H218</f>
        <v>0</v>
      </c>
      <c r="Q218" s="226">
        <v>0.020240000000000001</v>
      </c>
      <c r="R218" s="226">
        <f>Q218*H218</f>
        <v>0.062238000000000009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311</v>
      </c>
      <c r="AT218" s="228" t="s">
        <v>378</v>
      </c>
      <c r="AU218" s="228" t="s">
        <v>82</v>
      </c>
      <c r="AY218" s="14" t="s">
        <v>282</v>
      </c>
      <c r="BE218" s="229">
        <f>IF(N218="základní",J218,0)</f>
        <v>6642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6642</v>
      </c>
      <c r="BL218" s="14" t="s">
        <v>288</v>
      </c>
      <c r="BM218" s="228" t="s">
        <v>952</v>
      </c>
    </row>
    <row r="219" s="2" customFormat="1" ht="21.75" customHeight="1">
      <c r="A219" s="29"/>
      <c r="B219" s="30"/>
      <c r="C219" s="217" t="s">
        <v>610</v>
      </c>
      <c r="D219" s="217" t="s">
        <v>284</v>
      </c>
      <c r="E219" s="218" t="s">
        <v>607</v>
      </c>
      <c r="F219" s="219" t="s">
        <v>608</v>
      </c>
      <c r="G219" s="220" t="s">
        <v>501</v>
      </c>
      <c r="H219" s="221">
        <v>41</v>
      </c>
      <c r="I219" s="222">
        <v>86</v>
      </c>
      <c r="J219" s="222">
        <f>ROUND(I219*H219,2)</f>
        <v>3526</v>
      </c>
      <c r="K219" s="223"/>
      <c r="L219" s="35"/>
      <c r="M219" s="224" t="s">
        <v>1</v>
      </c>
      <c r="N219" s="225" t="s">
        <v>38</v>
      </c>
      <c r="O219" s="226">
        <v>0.68300000000000005</v>
      </c>
      <c r="P219" s="226">
        <f>O219*H219</f>
        <v>28.003000000000004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3526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3526</v>
      </c>
      <c r="BL219" s="14" t="s">
        <v>288</v>
      </c>
      <c r="BM219" s="228" t="s">
        <v>609</v>
      </c>
    </row>
    <row r="220" s="2" customFormat="1" ht="16.5" customHeight="1">
      <c r="A220" s="29"/>
      <c r="B220" s="30"/>
      <c r="C220" s="230" t="s">
        <v>614</v>
      </c>
      <c r="D220" s="230" t="s">
        <v>378</v>
      </c>
      <c r="E220" s="231" t="s">
        <v>611</v>
      </c>
      <c r="F220" s="232" t="s">
        <v>612</v>
      </c>
      <c r="G220" s="233" t="s">
        <v>501</v>
      </c>
      <c r="H220" s="234">
        <v>41</v>
      </c>
      <c r="I220" s="235">
        <v>40.399999999999999</v>
      </c>
      <c r="J220" s="235">
        <f>ROUND(I220*H220,2)</f>
        <v>1656.4000000000001</v>
      </c>
      <c r="K220" s="236"/>
      <c r="L220" s="237"/>
      <c r="M220" s="238" t="s">
        <v>1</v>
      </c>
      <c r="N220" s="239" t="s">
        <v>38</v>
      </c>
      <c r="O220" s="226">
        <v>0</v>
      </c>
      <c r="P220" s="226">
        <f>O220*H220</f>
        <v>0</v>
      </c>
      <c r="Q220" s="226">
        <v>0.00029</v>
      </c>
      <c r="R220" s="226">
        <f>Q220*H220</f>
        <v>0.01189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311</v>
      </c>
      <c r="AT220" s="228" t="s">
        <v>378</v>
      </c>
      <c r="AU220" s="228" t="s">
        <v>82</v>
      </c>
      <c r="AY220" s="14" t="s">
        <v>282</v>
      </c>
      <c r="BE220" s="229">
        <f>IF(N220="základní",J220,0)</f>
        <v>1656.4000000000001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1656.4000000000001</v>
      </c>
      <c r="BL220" s="14" t="s">
        <v>288</v>
      </c>
      <c r="BM220" s="228" t="s">
        <v>613</v>
      </c>
    </row>
    <row r="221" s="2" customFormat="1" ht="21.75" customHeight="1">
      <c r="A221" s="29"/>
      <c r="B221" s="30"/>
      <c r="C221" s="217" t="s">
        <v>618</v>
      </c>
      <c r="D221" s="217" t="s">
        <v>284</v>
      </c>
      <c r="E221" s="218" t="s">
        <v>615</v>
      </c>
      <c r="F221" s="219" t="s">
        <v>616</v>
      </c>
      <c r="G221" s="220" t="s">
        <v>501</v>
      </c>
      <c r="H221" s="221">
        <v>31</v>
      </c>
      <c r="I221" s="222">
        <v>450</v>
      </c>
      <c r="J221" s="222">
        <f>ROUND(I221*H221,2)</f>
        <v>13950</v>
      </c>
      <c r="K221" s="223"/>
      <c r="L221" s="35"/>
      <c r="M221" s="224" t="s">
        <v>1</v>
      </c>
      <c r="N221" s="225" t="s">
        <v>38</v>
      </c>
      <c r="O221" s="226">
        <v>1.3480000000000001</v>
      </c>
      <c r="P221" s="226">
        <f>O221*H221</f>
        <v>41.788000000000004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13950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13950</v>
      </c>
      <c r="BL221" s="14" t="s">
        <v>288</v>
      </c>
      <c r="BM221" s="228" t="s">
        <v>617</v>
      </c>
    </row>
    <row r="222" s="2" customFormat="1" ht="21.75" customHeight="1">
      <c r="A222" s="29"/>
      <c r="B222" s="30"/>
      <c r="C222" s="230" t="s">
        <v>622</v>
      </c>
      <c r="D222" s="230" t="s">
        <v>378</v>
      </c>
      <c r="E222" s="231" t="s">
        <v>619</v>
      </c>
      <c r="F222" s="232" t="s">
        <v>620</v>
      </c>
      <c r="G222" s="233" t="s">
        <v>501</v>
      </c>
      <c r="H222" s="234">
        <v>31</v>
      </c>
      <c r="I222" s="235">
        <v>1890</v>
      </c>
      <c r="J222" s="235">
        <f>ROUND(I222*H222,2)</f>
        <v>58590</v>
      </c>
      <c r="K222" s="236"/>
      <c r="L222" s="237"/>
      <c r="M222" s="238" t="s">
        <v>1</v>
      </c>
      <c r="N222" s="239" t="s">
        <v>38</v>
      </c>
      <c r="O222" s="226">
        <v>0</v>
      </c>
      <c r="P222" s="226">
        <f>O222*H222</f>
        <v>0</v>
      </c>
      <c r="Q222" s="226">
        <v>0.0041999999999999997</v>
      </c>
      <c r="R222" s="226">
        <f>Q222*H222</f>
        <v>0.13019999999999998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311</v>
      </c>
      <c r="AT222" s="228" t="s">
        <v>378</v>
      </c>
      <c r="AU222" s="228" t="s">
        <v>82</v>
      </c>
      <c r="AY222" s="14" t="s">
        <v>282</v>
      </c>
      <c r="BE222" s="229">
        <f>IF(N222="základní",J222,0)</f>
        <v>58590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58590</v>
      </c>
      <c r="BL222" s="14" t="s">
        <v>288</v>
      </c>
      <c r="BM222" s="228" t="s">
        <v>621</v>
      </c>
    </row>
    <row r="223" s="2" customFormat="1" ht="33" customHeight="1">
      <c r="A223" s="29"/>
      <c r="B223" s="30"/>
      <c r="C223" s="217" t="s">
        <v>626</v>
      </c>
      <c r="D223" s="217" t="s">
        <v>284</v>
      </c>
      <c r="E223" s="218" t="s">
        <v>623</v>
      </c>
      <c r="F223" s="219" t="s">
        <v>624</v>
      </c>
      <c r="G223" s="220" t="s">
        <v>501</v>
      </c>
      <c r="H223" s="221">
        <v>32</v>
      </c>
      <c r="I223" s="222">
        <v>11500</v>
      </c>
      <c r="J223" s="222">
        <f>ROUND(I223*H223,2)</f>
        <v>368000</v>
      </c>
      <c r="K223" s="223"/>
      <c r="L223" s="35"/>
      <c r="M223" s="224" t="s">
        <v>1</v>
      </c>
      <c r="N223" s="225" t="s">
        <v>38</v>
      </c>
      <c r="O223" s="226">
        <v>21.292000000000002</v>
      </c>
      <c r="P223" s="226">
        <f>O223*H223</f>
        <v>681.34400000000005</v>
      </c>
      <c r="Q223" s="226">
        <v>2.1167600000000002</v>
      </c>
      <c r="R223" s="226">
        <f>Q223*H223</f>
        <v>67.736320000000006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368000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368000</v>
      </c>
      <c r="BL223" s="14" t="s">
        <v>288</v>
      </c>
      <c r="BM223" s="228" t="s">
        <v>625</v>
      </c>
    </row>
    <row r="224" s="2" customFormat="1" ht="21.75" customHeight="1">
      <c r="A224" s="29"/>
      <c r="B224" s="30"/>
      <c r="C224" s="217" t="s">
        <v>630</v>
      </c>
      <c r="D224" s="217" t="s">
        <v>284</v>
      </c>
      <c r="E224" s="218" t="s">
        <v>795</v>
      </c>
      <c r="F224" s="219" t="s">
        <v>796</v>
      </c>
      <c r="G224" s="220" t="s">
        <v>501</v>
      </c>
      <c r="H224" s="221">
        <v>1</v>
      </c>
      <c r="I224" s="222">
        <v>13100</v>
      </c>
      <c r="J224" s="222">
        <f>ROUND(I224*H224,2)</f>
        <v>13100</v>
      </c>
      <c r="K224" s="223"/>
      <c r="L224" s="35"/>
      <c r="M224" s="224" t="s">
        <v>1</v>
      </c>
      <c r="N224" s="225" t="s">
        <v>38</v>
      </c>
      <c r="O224" s="226">
        <v>20.363</v>
      </c>
      <c r="P224" s="226">
        <f>O224*H224</f>
        <v>20.363</v>
      </c>
      <c r="Q224" s="226">
        <v>2.3557399999999999</v>
      </c>
      <c r="R224" s="226">
        <f>Q224*H224</f>
        <v>2.3557399999999999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13100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13100</v>
      </c>
      <c r="BL224" s="14" t="s">
        <v>288</v>
      </c>
      <c r="BM224" s="228" t="s">
        <v>1052</v>
      </c>
    </row>
    <row r="225" s="2" customFormat="1" ht="21.75" customHeight="1">
      <c r="A225" s="29"/>
      <c r="B225" s="30"/>
      <c r="C225" s="230" t="s">
        <v>634</v>
      </c>
      <c r="D225" s="230" t="s">
        <v>378</v>
      </c>
      <c r="E225" s="231" t="s">
        <v>627</v>
      </c>
      <c r="F225" s="232" t="s">
        <v>628</v>
      </c>
      <c r="G225" s="233" t="s">
        <v>501</v>
      </c>
      <c r="H225" s="234">
        <v>32</v>
      </c>
      <c r="I225" s="235">
        <v>7360</v>
      </c>
      <c r="J225" s="235">
        <f>ROUND(I225*H225,2)</f>
        <v>235520</v>
      </c>
      <c r="K225" s="236"/>
      <c r="L225" s="237"/>
      <c r="M225" s="238" t="s">
        <v>1</v>
      </c>
      <c r="N225" s="239" t="s">
        <v>38</v>
      </c>
      <c r="O225" s="226">
        <v>0</v>
      </c>
      <c r="P225" s="226">
        <f>O225*H225</f>
        <v>0</v>
      </c>
      <c r="Q225" s="226">
        <v>1.29</v>
      </c>
      <c r="R225" s="226">
        <f>Q225*H225</f>
        <v>41.280000000000001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311</v>
      </c>
      <c r="AT225" s="228" t="s">
        <v>378</v>
      </c>
      <c r="AU225" s="228" t="s">
        <v>82</v>
      </c>
      <c r="AY225" s="14" t="s">
        <v>282</v>
      </c>
      <c r="BE225" s="229">
        <f>IF(N225="základní",J225,0)</f>
        <v>235520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235520</v>
      </c>
      <c r="BL225" s="14" t="s">
        <v>288</v>
      </c>
      <c r="BM225" s="228" t="s">
        <v>629</v>
      </c>
    </row>
    <row r="226" s="2" customFormat="1" ht="21.75" customHeight="1">
      <c r="A226" s="29"/>
      <c r="B226" s="30"/>
      <c r="C226" s="230" t="s">
        <v>638</v>
      </c>
      <c r="D226" s="230" t="s">
        <v>378</v>
      </c>
      <c r="E226" s="231" t="s">
        <v>798</v>
      </c>
      <c r="F226" s="232" t="s">
        <v>799</v>
      </c>
      <c r="G226" s="233" t="s">
        <v>501</v>
      </c>
      <c r="H226" s="234">
        <v>1</v>
      </c>
      <c r="I226" s="235">
        <v>11000</v>
      </c>
      <c r="J226" s="235">
        <f>ROUND(I226*H226,2)</f>
        <v>11000</v>
      </c>
      <c r="K226" s="236"/>
      <c r="L226" s="237"/>
      <c r="M226" s="238" t="s">
        <v>1</v>
      </c>
      <c r="N226" s="239" t="s">
        <v>38</v>
      </c>
      <c r="O226" s="226">
        <v>0</v>
      </c>
      <c r="P226" s="226">
        <f>O226*H226</f>
        <v>0</v>
      </c>
      <c r="Q226" s="226">
        <v>1.6140000000000001</v>
      </c>
      <c r="R226" s="226">
        <f>Q226*H226</f>
        <v>1.6140000000000001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311</v>
      </c>
      <c r="AT226" s="228" t="s">
        <v>378</v>
      </c>
      <c r="AU226" s="228" t="s">
        <v>82</v>
      </c>
      <c r="AY226" s="14" t="s">
        <v>282</v>
      </c>
      <c r="BE226" s="229">
        <f>IF(N226="základní",J226,0)</f>
        <v>11000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11000</v>
      </c>
      <c r="BL226" s="14" t="s">
        <v>288</v>
      </c>
      <c r="BM226" s="228" t="s">
        <v>1053</v>
      </c>
    </row>
    <row r="227" s="2" customFormat="1" ht="21.75" customHeight="1">
      <c r="A227" s="29"/>
      <c r="B227" s="30"/>
      <c r="C227" s="230" t="s">
        <v>642</v>
      </c>
      <c r="D227" s="230" t="s">
        <v>378</v>
      </c>
      <c r="E227" s="231" t="s">
        <v>631</v>
      </c>
      <c r="F227" s="232" t="s">
        <v>632</v>
      </c>
      <c r="G227" s="233" t="s">
        <v>501</v>
      </c>
      <c r="H227" s="234">
        <v>29</v>
      </c>
      <c r="I227" s="235">
        <v>1320</v>
      </c>
      <c r="J227" s="235">
        <f>ROUND(I227*H227,2)</f>
        <v>38280</v>
      </c>
      <c r="K227" s="236"/>
      <c r="L227" s="237"/>
      <c r="M227" s="238" t="s">
        <v>1</v>
      </c>
      <c r="N227" s="239" t="s">
        <v>38</v>
      </c>
      <c r="O227" s="226">
        <v>0</v>
      </c>
      <c r="P227" s="226">
        <f>O227*H227</f>
        <v>0</v>
      </c>
      <c r="Q227" s="226">
        <v>0.254</v>
      </c>
      <c r="R227" s="226">
        <f>Q227*H227</f>
        <v>7.3659999999999997</v>
      </c>
      <c r="S227" s="226">
        <v>0</v>
      </c>
      <c r="T227" s="227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228" t="s">
        <v>311</v>
      </c>
      <c r="AT227" s="228" t="s">
        <v>378</v>
      </c>
      <c r="AU227" s="228" t="s">
        <v>82</v>
      </c>
      <c r="AY227" s="14" t="s">
        <v>282</v>
      </c>
      <c r="BE227" s="229">
        <f>IF(N227="základní",J227,0)</f>
        <v>38280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4" t="s">
        <v>80</v>
      </c>
      <c r="BK227" s="229">
        <f>ROUND(I227*H227,2)</f>
        <v>38280</v>
      </c>
      <c r="BL227" s="14" t="s">
        <v>288</v>
      </c>
      <c r="BM227" s="228" t="s">
        <v>633</v>
      </c>
    </row>
    <row r="228" s="2" customFormat="1" ht="21.75" customHeight="1">
      <c r="A228" s="29"/>
      <c r="B228" s="30"/>
      <c r="C228" s="230" t="s">
        <v>646</v>
      </c>
      <c r="D228" s="230" t="s">
        <v>378</v>
      </c>
      <c r="E228" s="231" t="s">
        <v>635</v>
      </c>
      <c r="F228" s="232" t="s">
        <v>636</v>
      </c>
      <c r="G228" s="233" t="s">
        <v>501</v>
      </c>
      <c r="H228" s="234">
        <v>27</v>
      </c>
      <c r="I228" s="235">
        <v>2120</v>
      </c>
      <c r="J228" s="235">
        <f>ROUND(I228*H228,2)</f>
        <v>57240</v>
      </c>
      <c r="K228" s="236"/>
      <c r="L228" s="237"/>
      <c r="M228" s="238" t="s">
        <v>1</v>
      </c>
      <c r="N228" s="239" t="s">
        <v>38</v>
      </c>
      <c r="O228" s="226">
        <v>0</v>
      </c>
      <c r="P228" s="226">
        <f>O228*H228</f>
        <v>0</v>
      </c>
      <c r="Q228" s="226">
        <v>0.50600000000000001</v>
      </c>
      <c r="R228" s="226">
        <f>Q228*H228</f>
        <v>13.662000000000001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311</v>
      </c>
      <c r="AT228" s="228" t="s">
        <v>378</v>
      </c>
      <c r="AU228" s="228" t="s">
        <v>82</v>
      </c>
      <c r="AY228" s="14" t="s">
        <v>282</v>
      </c>
      <c r="BE228" s="229">
        <f>IF(N228="základní",J228,0)</f>
        <v>57240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57240</v>
      </c>
      <c r="BL228" s="14" t="s">
        <v>288</v>
      </c>
      <c r="BM228" s="228" t="s">
        <v>637</v>
      </c>
    </row>
    <row r="229" s="2" customFormat="1" ht="21.75" customHeight="1">
      <c r="A229" s="29"/>
      <c r="B229" s="30"/>
      <c r="C229" s="230" t="s">
        <v>650</v>
      </c>
      <c r="D229" s="230" t="s">
        <v>378</v>
      </c>
      <c r="E229" s="231" t="s">
        <v>639</v>
      </c>
      <c r="F229" s="232" t="s">
        <v>640</v>
      </c>
      <c r="G229" s="233" t="s">
        <v>501</v>
      </c>
      <c r="H229" s="234">
        <v>9</v>
      </c>
      <c r="I229" s="235">
        <v>2810</v>
      </c>
      <c r="J229" s="235">
        <f>ROUND(I229*H229,2)</f>
        <v>25290</v>
      </c>
      <c r="K229" s="236"/>
      <c r="L229" s="237"/>
      <c r="M229" s="238" t="s">
        <v>1</v>
      </c>
      <c r="N229" s="239" t="s">
        <v>38</v>
      </c>
      <c r="O229" s="226">
        <v>0</v>
      </c>
      <c r="P229" s="226">
        <f>O229*H229</f>
        <v>0</v>
      </c>
      <c r="Q229" s="226">
        <v>1.0129999999999999</v>
      </c>
      <c r="R229" s="226">
        <f>Q229*H229</f>
        <v>9.1169999999999991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311</v>
      </c>
      <c r="AT229" s="228" t="s">
        <v>378</v>
      </c>
      <c r="AU229" s="228" t="s">
        <v>82</v>
      </c>
      <c r="AY229" s="14" t="s">
        <v>282</v>
      </c>
      <c r="BE229" s="229">
        <f>IF(N229="základní",J229,0)</f>
        <v>25290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25290</v>
      </c>
      <c r="BL229" s="14" t="s">
        <v>288</v>
      </c>
      <c r="BM229" s="228" t="s">
        <v>641</v>
      </c>
    </row>
    <row r="230" s="2" customFormat="1" ht="21.75" customHeight="1">
      <c r="A230" s="29"/>
      <c r="B230" s="30"/>
      <c r="C230" s="230" t="s">
        <v>654</v>
      </c>
      <c r="D230" s="230" t="s">
        <v>378</v>
      </c>
      <c r="E230" s="231" t="s">
        <v>643</v>
      </c>
      <c r="F230" s="232" t="s">
        <v>644</v>
      </c>
      <c r="G230" s="233" t="s">
        <v>501</v>
      </c>
      <c r="H230" s="234">
        <v>33</v>
      </c>
      <c r="I230" s="235">
        <v>2590</v>
      </c>
      <c r="J230" s="235">
        <f>ROUND(I230*H230,2)</f>
        <v>85470</v>
      </c>
      <c r="K230" s="236"/>
      <c r="L230" s="237"/>
      <c r="M230" s="238" t="s">
        <v>1</v>
      </c>
      <c r="N230" s="239" t="s">
        <v>38</v>
      </c>
      <c r="O230" s="226">
        <v>0</v>
      </c>
      <c r="P230" s="226">
        <f>O230*H230</f>
        <v>0</v>
      </c>
      <c r="Q230" s="226">
        <v>0.54800000000000004</v>
      </c>
      <c r="R230" s="226">
        <f>Q230*H230</f>
        <v>18.084000000000003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311</v>
      </c>
      <c r="AT230" s="228" t="s">
        <v>378</v>
      </c>
      <c r="AU230" s="228" t="s">
        <v>82</v>
      </c>
      <c r="AY230" s="14" t="s">
        <v>282</v>
      </c>
      <c r="BE230" s="229">
        <f>IF(N230="základní",J230,0)</f>
        <v>85470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85470</v>
      </c>
      <c r="BL230" s="14" t="s">
        <v>288</v>
      </c>
      <c r="BM230" s="228" t="s">
        <v>645</v>
      </c>
    </row>
    <row r="231" s="2" customFormat="1" ht="21.75" customHeight="1">
      <c r="A231" s="29"/>
      <c r="B231" s="30"/>
      <c r="C231" s="230" t="s">
        <v>658</v>
      </c>
      <c r="D231" s="230" t="s">
        <v>378</v>
      </c>
      <c r="E231" s="231" t="s">
        <v>647</v>
      </c>
      <c r="F231" s="232" t="s">
        <v>648</v>
      </c>
      <c r="G231" s="233" t="s">
        <v>501</v>
      </c>
      <c r="H231" s="234">
        <v>98</v>
      </c>
      <c r="I231" s="235">
        <v>193</v>
      </c>
      <c r="J231" s="235">
        <f>ROUND(I231*H231,2)</f>
        <v>18914</v>
      </c>
      <c r="K231" s="236"/>
      <c r="L231" s="237"/>
      <c r="M231" s="238" t="s">
        <v>1</v>
      </c>
      <c r="N231" s="239" t="s">
        <v>38</v>
      </c>
      <c r="O231" s="226">
        <v>0</v>
      </c>
      <c r="P231" s="226">
        <f>O231*H231</f>
        <v>0</v>
      </c>
      <c r="Q231" s="226">
        <v>0.002</v>
      </c>
      <c r="R231" s="226">
        <f>Q231*H231</f>
        <v>0.19600000000000001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311</v>
      </c>
      <c r="AT231" s="228" t="s">
        <v>378</v>
      </c>
      <c r="AU231" s="228" t="s">
        <v>82</v>
      </c>
      <c r="AY231" s="14" t="s">
        <v>282</v>
      </c>
      <c r="BE231" s="229">
        <f>IF(N231="základní",J231,0)</f>
        <v>18914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18914</v>
      </c>
      <c r="BL231" s="14" t="s">
        <v>288</v>
      </c>
      <c r="BM231" s="228" t="s">
        <v>649</v>
      </c>
    </row>
    <row r="232" s="2" customFormat="1" ht="21.75" customHeight="1">
      <c r="A232" s="29"/>
      <c r="B232" s="30"/>
      <c r="C232" s="217" t="s">
        <v>662</v>
      </c>
      <c r="D232" s="217" t="s">
        <v>284</v>
      </c>
      <c r="E232" s="218" t="s">
        <v>651</v>
      </c>
      <c r="F232" s="219" t="s">
        <v>652</v>
      </c>
      <c r="G232" s="220" t="s">
        <v>501</v>
      </c>
      <c r="H232" s="221">
        <v>33</v>
      </c>
      <c r="I232" s="222">
        <v>1080</v>
      </c>
      <c r="J232" s="222">
        <f>ROUND(I232*H232,2)</f>
        <v>35640</v>
      </c>
      <c r="K232" s="223"/>
      <c r="L232" s="35"/>
      <c r="M232" s="224" t="s">
        <v>1</v>
      </c>
      <c r="N232" s="225" t="s">
        <v>38</v>
      </c>
      <c r="O232" s="226">
        <v>1.694</v>
      </c>
      <c r="P232" s="226">
        <f>O232*H232</f>
        <v>55.902000000000001</v>
      </c>
      <c r="Q232" s="226">
        <v>0.21734000000000001</v>
      </c>
      <c r="R232" s="226">
        <f>Q232*H232</f>
        <v>7.1722200000000003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35640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35640</v>
      </c>
      <c r="BL232" s="14" t="s">
        <v>288</v>
      </c>
      <c r="BM232" s="228" t="s">
        <v>653</v>
      </c>
    </row>
    <row r="233" s="2" customFormat="1" ht="21.75" customHeight="1">
      <c r="A233" s="29"/>
      <c r="B233" s="30"/>
      <c r="C233" s="230" t="s">
        <v>666</v>
      </c>
      <c r="D233" s="230" t="s">
        <v>378</v>
      </c>
      <c r="E233" s="231" t="s">
        <v>655</v>
      </c>
      <c r="F233" s="232" t="s">
        <v>656</v>
      </c>
      <c r="G233" s="233" t="s">
        <v>501</v>
      </c>
      <c r="H233" s="234">
        <v>15</v>
      </c>
      <c r="I233" s="235">
        <v>4800</v>
      </c>
      <c r="J233" s="235">
        <f>ROUND(I233*H233,2)</f>
        <v>72000</v>
      </c>
      <c r="K233" s="236"/>
      <c r="L233" s="237"/>
      <c r="M233" s="238" t="s">
        <v>1</v>
      </c>
      <c r="N233" s="239" t="s">
        <v>38</v>
      </c>
      <c r="O233" s="226">
        <v>0</v>
      </c>
      <c r="P233" s="226">
        <f>O233*H233</f>
        <v>0</v>
      </c>
      <c r="Q233" s="226">
        <v>0.19600000000000001</v>
      </c>
      <c r="R233" s="226">
        <f>Q233*H233</f>
        <v>2.9399999999999999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311</v>
      </c>
      <c r="AT233" s="228" t="s">
        <v>378</v>
      </c>
      <c r="AU233" s="228" t="s">
        <v>82</v>
      </c>
      <c r="AY233" s="14" t="s">
        <v>282</v>
      </c>
      <c r="BE233" s="229">
        <f>IF(N233="základní",J233,0)</f>
        <v>72000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72000</v>
      </c>
      <c r="BL233" s="14" t="s">
        <v>288</v>
      </c>
      <c r="BM233" s="228" t="s">
        <v>657</v>
      </c>
    </row>
    <row r="234" s="2" customFormat="1" ht="21.75" customHeight="1">
      <c r="A234" s="29"/>
      <c r="B234" s="30"/>
      <c r="C234" s="230" t="s">
        <v>670</v>
      </c>
      <c r="D234" s="230" t="s">
        <v>378</v>
      </c>
      <c r="E234" s="231" t="s">
        <v>659</v>
      </c>
      <c r="F234" s="232" t="s">
        <v>660</v>
      </c>
      <c r="G234" s="233" t="s">
        <v>501</v>
      </c>
      <c r="H234" s="234">
        <v>3</v>
      </c>
      <c r="I234" s="235">
        <v>4800</v>
      </c>
      <c r="J234" s="235">
        <f>ROUND(I234*H234,2)</f>
        <v>14400</v>
      </c>
      <c r="K234" s="236"/>
      <c r="L234" s="237"/>
      <c r="M234" s="238" t="s">
        <v>1</v>
      </c>
      <c r="N234" s="239" t="s">
        <v>38</v>
      </c>
      <c r="O234" s="226">
        <v>0</v>
      </c>
      <c r="P234" s="226">
        <f>O234*H234</f>
        <v>0</v>
      </c>
      <c r="Q234" s="226">
        <v>0.19600000000000001</v>
      </c>
      <c r="R234" s="226">
        <f>Q234*H234</f>
        <v>0.58800000000000008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311</v>
      </c>
      <c r="AT234" s="228" t="s">
        <v>378</v>
      </c>
      <c r="AU234" s="228" t="s">
        <v>82</v>
      </c>
      <c r="AY234" s="14" t="s">
        <v>282</v>
      </c>
      <c r="BE234" s="229">
        <f>IF(N234="základní",J234,0)</f>
        <v>14400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14400</v>
      </c>
      <c r="BL234" s="14" t="s">
        <v>288</v>
      </c>
      <c r="BM234" s="228" t="s">
        <v>661</v>
      </c>
    </row>
    <row r="235" s="2" customFormat="1" ht="21.75" customHeight="1">
      <c r="A235" s="29"/>
      <c r="B235" s="30"/>
      <c r="C235" s="230" t="s">
        <v>675</v>
      </c>
      <c r="D235" s="230" t="s">
        <v>378</v>
      </c>
      <c r="E235" s="231" t="s">
        <v>663</v>
      </c>
      <c r="F235" s="232" t="s">
        <v>664</v>
      </c>
      <c r="G235" s="233" t="s">
        <v>501</v>
      </c>
      <c r="H235" s="234">
        <v>13</v>
      </c>
      <c r="I235" s="235">
        <v>6390</v>
      </c>
      <c r="J235" s="235">
        <f>ROUND(I235*H235,2)</f>
        <v>83070</v>
      </c>
      <c r="K235" s="236"/>
      <c r="L235" s="237"/>
      <c r="M235" s="238" t="s">
        <v>1</v>
      </c>
      <c r="N235" s="239" t="s">
        <v>38</v>
      </c>
      <c r="O235" s="226">
        <v>0</v>
      </c>
      <c r="P235" s="226">
        <f>O235*H235</f>
        <v>0</v>
      </c>
      <c r="Q235" s="226">
        <v>0.081000000000000003</v>
      </c>
      <c r="R235" s="226">
        <f>Q235*H235</f>
        <v>1.0529999999999999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311</v>
      </c>
      <c r="AT235" s="228" t="s">
        <v>378</v>
      </c>
      <c r="AU235" s="228" t="s">
        <v>82</v>
      </c>
      <c r="AY235" s="14" t="s">
        <v>282</v>
      </c>
      <c r="BE235" s="229">
        <f>IF(N235="základní",J235,0)</f>
        <v>83070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83070</v>
      </c>
      <c r="BL235" s="14" t="s">
        <v>288</v>
      </c>
      <c r="BM235" s="228" t="s">
        <v>665</v>
      </c>
    </row>
    <row r="236" s="2" customFormat="1" ht="21.75" customHeight="1">
      <c r="A236" s="29"/>
      <c r="B236" s="30"/>
      <c r="C236" s="230" t="s">
        <v>679</v>
      </c>
      <c r="D236" s="230" t="s">
        <v>378</v>
      </c>
      <c r="E236" s="231" t="s">
        <v>667</v>
      </c>
      <c r="F236" s="232" t="s">
        <v>668</v>
      </c>
      <c r="G236" s="233" t="s">
        <v>501</v>
      </c>
      <c r="H236" s="234">
        <v>2</v>
      </c>
      <c r="I236" s="235">
        <v>6390</v>
      </c>
      <c r="J236" s="235">
        <f>ROUND(I236*H236,2)</f>
        <v>12780</v>
      </c>
      <c r="K236" s="236"/>
      <c r="L236" s="237"/>
      <c r="M236" s="238" t="s">
        <v>1</v>
      </c>
      <c r="N236" s="239" t="s">
        <v>38</v>
      </c>
      <c r="O236" s="226">
        <v>0</v>
      </c>
      <c r="P236" s="226">
        <f>O236*H236</f>
        <v>0</v>
      </c>
      <c r="Q236" s="226">
        <v>0.081000000000000003</v>
      </c>
      <c r="R236" s="226">
        <f>Q236*H236</f>
        <v>0.16200000000000001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311</v>
      </c>
      <c r="AT236" s="228" t="s">
        <v>378</v>
      </c>
      <c r="AU236" s="228" t="s">
        <v>82</v>
      </c>
      <c r="AY236" s="14" t="s">
        <v>282</v>
      </c>
      <c r="BE236" s="229">
        <f>IF(N236="základní",J236,0)</f>
        <v>12780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12780</v>
      </c>
      <c r="BL236" s="14" t="s">
        <v>288</v>
      </c>
      <c r="BM236" s="228" t="s">
        <v>669</v>
      </c>
    </row>
    <row r="237" s="2" customFormat="1" ht="21.75" customHeight="1">
      <c r="A237" s="29"/>
      <c r="B237" s="30"/>
      <c r="C237" s="217" t="s">
        <v>684</v>
      </c>
      <c r="D237" s="217" t="s">
        <v>284</v>
      </c>
      <c r="E237" s="218" t="s">
        <v>671</v>
      </c>
      <c r="F237" s="219" t="s">
        <v>672</v>
      </c>
      <c r="G237" s="220" t="s">
        <v>673</v>
      </c>
      <c r="H237" s="221">
        <v>33</v>
      </c>
      <c r="I237" s="222">
        <v>985</v>
      </c>
      <c r="J237" s="222">
        <f>ROUND(I237*H237,2)</f>
        <v>32505</v>
      </c>
      <c r="K237" s="223"/>
      <c r="L237" s="35"/>
      <c r="M237" s="224" t="s">
        <v>1</v>
      </c>
      <c r="N237" s="225" t="s">
        <v>38</v>
      </c>
      <c r="O237" s="226">
        <v>0.83599999999999997</v>
      </c>
      <c r="P237" s="226">
        <f>O237*H237</f>
        <v>27.587999999999997</v>
      </c>
      <c r="Q237" s="226">
        <v>0.00031</v>
      </c>
      <c r="R237" s="226">
        <f>Q237*H237</f>
        <v>0.01023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288</v>
      </c>
      <c r="AT237" s="228" t="s">
        <v>284</v>
      </c>
      <c r="AU237" s="228" t="s">
        <v>82</v>
      </c>
      <c r="AY237" s="14" t="s">
        <v>282</v>
      </c>
      <c r="BE237" s="229">
        <f>IF(N237="základní",J237,0)</f>
        <v>32505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32505</v>
      </c>
      <c r="BL237" s="14" t="s">
        <v>288</v>
      </c>
      <c r="BM237" s="228" t="s">
        <v>674</v>
      </c>
    </row>
    <row r="238" s="2" customFormat="1" ht="21.75" customHeight="1">
      <c r="A238" s="29"/>
      <c r="B238" s="30"/>
      <c r="C238" s="217" t="s">
        <v>688</v>
      </c>
      <c r="D238" s="217" t="s">
        <v>284</v>
      </c>
      <c r="E238" s="218" t="s">
        <v>676</v>
      </c>
      <c r="F238" s="219" t="s">
        <v>677</v>
      </c>
      <c r="G238" s="220" t="s">
        <v>322</v>
      </c>
      <c r="H238" s="221">
        <v>816.94000000000005</v>
      </c>
      <c r="I238" s="222">
        <v>12.9</v>
      </c>
      <c r="J238" s="222">
        <f>ROUND(I238*H238,2)</f>
        <v>10538.530000000001</v>
      </c>
      <c r="K238" s="223"/>
      <c r="L238" s="35"/>
      <c r="M238" s="224" t="s">
        <v>1</v>
      </c>
      <c r="N238" s="225" t="s">
        <v>38</v>
      </c>
      <c r="O238" s="226">
        <v>0.025000000000000001</v>
      </c>
      <c r="P238" s="226">
        <f>O238*H238</f>
        <v>20.423500000000004</v>
      </c>
      <c r="Q238" s="226">
        <v>9.0000000000000006E-05</v>
      </c>
      <c r="R238" s="226">
        <f>Q238*H238</f>
        <v>0.073524600000000009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10538.530000000001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10538.530000000001</v>
      </c>
      <c r="BL238" s="14" t="s">
        <v>288</v>
      </c>
      <c r="BM238" s="228" t="s">
        <v>678</v>
      </c>
    </row>
    <row r="239" s="2" customFormat="1" ht="21.75" customHeight="1">
      <c r="A239" s="29"/>
      <c r="B239" s="30"/>
      <c r="C239" s="217" t="s">
        <v>692</v>
      </c>
      <c r="D239" s="217" t="s">
        <v>284</v>
      </c>
      <c r="E239" s="218" t="s">
        <v>680</v>
      </c>
      <c r="F239" s="219" t="s">
        <v>681</v>
      </c>
      <c r="G239" s="220" t="s">
        <v>501</v>
      </c>
      <c r="H239" s="221">
        <v>2</v>
      </c>
      <c r="I239" s="222">
        <v>2220</v>
      </c>
      <c r="J239" s="222">
        <f>ROUND(I239*H239,2)</f>
        <v>4440</v>
      </c>
      <c r="K239" s="223"/>
      <c r="L239" s="35"/>
      <c r="M239" s="224" t="s">
        <v>1</v>
      </c>
      <c r="N239" s="225" t="s">
        <v>38</v>
      </c>
      <c r="O239" s="226">
        <v>0.14899999999999999</v>
      </c>
      <c r="P239" s="226">
        <f>O239*H239</f>
        <v>0.29799999999999999</v>
      </c>
      <c r="Q239" s="226">
        <v>0.00114</v>
      </c>
      <c r="R239" s="226">
        <f>Q239*H239</f>
        <v>0.0022799999999999999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288</v>
      </c>
      <c r="AT239" s="228" t="s">
        <v>284</v>
      </c>
      <c r="AU239" s="228" t="s">
        <v>82</v>
      </c>
      <c r="AY239" s="14" t="s">
        <v>282</v>
      </c>
      <c r="BE239" s="229">
        <f>IF(N239="základní",J239,0)</f>
        <v>4440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4440</v>
      </c>
      <c r="BL239" s="14" t="s">
        <v>288</v>
      </c>
      <c r="BM239" s="228" t="s">
        <v>682</v>
      </c>
    </row>
    <row r="240" s="12" customFormat="1" ht="22.8" customHeight="1">
      <c r="A240" s="12"/>
      <c r="B240" s="202"/>
      <c r="C240" s="203"/>
      <c r="D240" s="204" t="s">
        <v>72</v>
      </c>
      <c r="E240" s="215" t="s">
        <v>315</v>
      </c>
      <c r="F240" s="215" t="s">
        <v>683</v>
      </c>
      <c r="G240" s="203"/>
      <c r="H240" s="203"/>
      <c r="I240" s="203"/>
      <c r="J240" s="216">
        <f>BK240</f>
        <v>124565.28</v>
      </c>
      <c r="K240" s="203"/>
      <c r="L240" s="207"/>
      <c r="M240" s="208"/>
      <c r="N240" s="209"/>
      <c r="O240" s="209"/>
      <c r="P240" s="210">
        <f>SUM(P241:P252)</f>
        <v>100.40555499999998</v>
      </c>
      <c r="Q240" s="209"/>
      <c r="R240" s="210">
        <f>SUM(R241:R252)</f>
        <v>2.2396636000000001</v>
      </c>
      <c r="S240" s="209"/>
      <c r="T240" s="211">
        <f>SUM(T241:T252)</f>
        <v>21.464639999999999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2" t="s">
        <v>80</v>
      </c>
      <c r="AT240" s="213" t="s">
        <v>72</v>
      </c>
      <c r="AU240" s="213" t="s">
        <v>80</v>
      </c>
      <c r="AY240" s="212" t="s">
        <v>282</v>
      </c>
      <c r="BK240" s="214">
        <f>SUM(BK241:BK252)</f>
        <v>124565.28</v>
      </c>
    </row>
    <row r="241" s="2" customFormat="1" ht="21.75" customHeight="1">
      <c r="A241" s="29"/>
      <c r="B241" s="30"/>
      <c r="C241" s="217" t="s">
        <v>696</v>
      </c>
      <c r="D241" s="217" t="s">
        <v>284</v>
      </c>
      <c r="E241" s="218" t="s">
        <v>685</v>
      </c>
      <c r="F241" s="219" t="s">
        <v>686</v>
      </c>
      <c r="G241" s="220" t="s">
        <v>322</v>
      </c>
      <c r="H241" s="221">
        <v>109.52</v>
      </c>
      <c r="I241" s="222">
        <v>7.0300000000000002</v>
      </c>
      <c r="J241" s="222">
        <f>ROUND(I241*H241,2)</f>
        <v>769.92999999999995</v>
      </c>
      <c r="K241" s="223"/>
      <c r="L241" s="35"/>
      <c r="M241" s="224" t="s">
        <v>1</v>
      </c>
      <c r="N241" s="225" t="s">
        <v>38</v>
      </c>
      <c r="O241" s="226">
        <v>0.0030000000000000001</v>
      </c>
      <c r="P241" s="226">
        <f>O241*H241</f>
        <v>0.32856000000000002</v>
      </c>
      <c r="Q241" s="226">
        <v>8.0000000000000007E-05</v>
      </c>
      <c r="R241" s="226">
        <f>Q241*H241</f>
        <v>0.0087615999999999996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288</v>
      </c>
      <c r="AT241" s="228" t="s">
        <v>284</v>
      </c>
      <c r="AU241" s="228" t="s">
        <v>82</v>
      </c>
      <c r="AY241" s="14" t="s">
        <v>282</v>
      </c>
      <c r="BE241" s="229">
        <f>IF(N241="základní",J241,0)</f>
        <v>769.92999999999995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769.92999999999995</v>
      </c>
      <c r="BL241" s="14" t="s">
        <v>288</v>
      </c>
      <c r="BM241" s="228" t="s">
        <v>1054</v>
      </c>
    </row>
    <row r="242" s="2" customFormat="1" ht="16.5" customHeight="1">
      <c r="A242" s="29"/>
      <c r="B242" s="30"/>
      <c r="C242" s="217" t="s">
        <v>700</v>
      </c>
      <c r="D242" s="217" t="s">
        <v>284</v>
      </c>
      <c r="E242" s="218" t="s">
        <v>689</v>
      </c>
      <c r="F242" s="219" t="s">
        <v>690</v>
      </c>
      <c r="G242" s="220" t="s">
        <v>322</v>
      </c>
      <c r="H242" s="221">
        <v>109.52</v>
      </c>
      <c r="I242" s="222">
        <v>5.7199999999999998</v>
      </c>
      <c r="J242" s="222">
        <f>ROUND(I242*H242,2)</f>
        <v>626.45000000000005</v>
      </c>
      <c r="K242" s="223"/>
      <c r="L242" s="35"/>
      <c r="M242" s="224" t="s">
        <v>1</v>
      </c>
      <c r="N242" s="225" t="s">
        <v>38</v>
      </c>
      <c r="O242" s="226">
        <v>0.016</v>
      </c>
      <c r="P242" s="226">
        <f>O242*H242</f>
        <v>1.7523199999999999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626.45000000000005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626.45000000000005</v>
      </c>
      <c r="BL242" s="14" t="s">
        <v>288</v>
      </c>
      <c r="BM242" s="228" t="s">
        <v>1055</v>
      </c>
    </row>
    <row r="243" s="2" customFormat="1" ht="33" customHeight="1">
      <c r="A243" s="29"/>
      <c r="B243" s="30"/>
      <c r="C243" s="217" t="s">
        <v>704</v>
      </c>
      <c r="D243" s="217" t="s">
        <v>284</v>
      </c>
      <c r="E243" s="218" t="s">
        <v>857</v>
      </c>
      <c r="F243" s="219" t="s">
        <v>858</v>
      </c>
      <c r="G243" s="220" t="s">
        <v>322</v>
      </c>
      <c r="H243" s="221">
        <v>10</v>
      </c>
      <c r="I243" s="222">
        <v>256</v>
      </c>
      <c r="J243" s="222">
        <f>ROUND(I243*H243,2)</f>
        <v>2560</v>
      </c>
      <c r="K243" s="223"/>
      <c r="L243" s="35"/>
      <c r="M243" s="224" t="s">
        <v>1</v>
      </c>
      <c r="N243" s="225" t="s">
        <v>38</v>
      </c>
      <c r="O243" s="226">
        <v>0.26800000000000002</v>
      </c>
      <c r="P243" s="226">
        <f>O243*H243</f>
        <v>2.6800000000000002</v>
      </c>
      <c r="Q243" s="226">
        <v>0.15540000000000001</v>
      </c>
      <c r="R243" s="226">
        <f>Q243*H243</f>
        <v>1.5540000000000001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288</v>
      </c>
      <c r="AT243" s="228" t="s">
        <v>284</v>
      </c>
      <c r="AU243" s="228" t="s">
        <v>82</v>
      </c>
      <c r="AY243" s="14" t="s">
        <v>282</v>
      </c>
      <c r="BE243" s="229">
        <f>IF(N243="základní",J243,0)</f>
        <v>2560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2560</v>
      </c>
      <c r="BL243" s="14" t="s">
        <v>288</v>
      </c>
      <c r="BM243" s="228" t="s">
        <v>859</v>
      </c>
    </row>
    <row r="244" s="2" customFormat="1" ht="21.75" customHeight="1">
      <c r="A244" s="29"/>
      <c r="B244" s="30"/>
      <c r="C244" s="217" t="s">
        <v>708</v>
      </c>
      <c r="D244" s="217" t="s">
        <v>284</v>
      </c>
      <c r="E244" s="218" t="s">
        <v>860</v>
      </c>
      <c r="F244" s="219" t="s">
        <v>861</v>
      </c>
      <c r="G244" s="220" t="s">
        <v>356</v>
      </c>
      <c r="H244" s="221">
        <v>0.29999999999999999</v>
      </c>
      <c r="I244" s="222">
        <v>3020</v>
      </c>
      <c r="J244" s="222">
        <f>ROUND(I244*H244,2)</f>
        <v>906</v>
      </c>
      <c r="K244" s="223"/>
      <c r="L244" s="35"/>
      <c r="M244" s="224" t="s">
        <v>1</v>
      </c>
      <c r="N244" s="225" t="s">
        <v>38</v>
      </c>
      <c r="O244" s="226">
        <v>1.442</v>
      </c>
      <c r="P244" s="226">
        <f>O244*H244</f>
        <v>0.43259999999999998</v>
      </c>
      <c r="Q244" s="226">
        <v>2.2563399999999998</v>
      </c>
      <c r="R244" s="226">
        <f>Q244*H244</f>
        <v>0.67690199999999989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906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906</v>
      </c>
      <c r="BL244" s="14" t="s">
        <v>288</v>
      </c>
      <c r="BM244" s="228" t="s">
        <v>862</v>
      </c>
    </row>
    <row r="245" s="2" customFormat="1" ht="33" customHeight="1">
      <c r="A245" s="29"/>
      <c r="B245" s="30"/>
      <c r="C245" s="217" t="s">
        <v>712</v>
      </c>
      <c r="D245" s="217" t="s">
        <v>284</v>
      </c>
      <c r="E245" s="218" t="s">
        <v>693</v>
      </c>
      <c r="F245" s="219" t="s">
        <v>694</v>
      </c>
      <c r="G245" s="220" t="s">
        <v>322</v>
      </c>
      <c r="H245" s="221">
        <v>593.30999999999995</v>
      </c>
      <c r="I245" s="222">
        <v>115</v>
      </c>
      <c r="J245" s="222">
        <f>ROUND(I245*H245,2)</f>
        <v>68230.649999999994</v>
      </c>
      <c r="K245" s="223"/>
      <c r="L245" s="35"/>
      <c r="M245" s="224" t="s">
        <v>1</v>
      </c>
      <c r="N245" s="225" t="s">
        <v>38</v>
      </c>
      <c r="O245" s="226">
        <v>0</v>
      </c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288</v>
      </c>
      <c r="AT245" s="228" t="s">
        <v>284</v>
      </c>
      <c r="AU245" s="228" t="s">
        <v>82</v>
      </c>
      <c r="AY245" s="14" t="s">
        <v>282</v>
      </c>
      <c r="BE245" s="229">
        <f>IF(N245="základní",J245,0)</f>
        <v>68230.649999999994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68230.649999999994</v>
      </c>
      <c r="BL245" s="14" t="s">
        <v>288</v>
      </c>
      <c r="BM245" s="228" t="s">
        <v>695</v>
      </c>
    </row>
    <row r="246" s="2" customFormat="1" ht="21.75" customHeight="1">
      <c r="A246" s="29"/>
      <c r="B246" s="30"/>
      <c r="C246" s="217" t="s">
        <v>716</v>
      </c>
      <c r="D246" s="217" t="s">
        <v>284</v>
      </c>
      <c r="E246" s="218" t="s">
        <v>697</v>
      </c>
      <c r="F246" s="219" t="s">
        <v>698</v>
      </c>
      <c r="G246" s="220" t="s">
        <v>322</v>
      </c>
      <c r="H246" s="221">
        <v>794.51099999999997</v>
      </c>
      <c r="I246" s="222">
        <v>30.100000000000001</v>
      </c>
      <c r="J246" s="222">
        <f>ROUND(I246*H246,2)</f>
        <v>23914.779999999999</v>
      </c>
      <c r="K246" s="223"/>
      <c r="L246" s="35"/>
      <c r="M246" s="224" t="s">
        <v>1</v>
      </c>
      <c r="N246" s="225" t="s">
        <v>38</v>
      </c>
      <c r="O246" s="226">
        <v>0.067000000000000004</v>
      </c>
      <c r="P246" s="226">
        <f>O246*H246</f>
        <v>53.232236999999998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288</v>
      </c>
      <c r="AT246" s="228" t="s">
        <v>284</v>
      </c>
      <c r="AU246" s="228" t="s">
        <v>82</v>
      </c>
      <c r="AY246" s="14" t="s">
        <v>282</v>
      </c>
      <c r="BE246" s="229">
        <f>IF(N246="základní",J246,0)</f>
        <v>23914.779999999999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23914.779999999999</v>
      </c>
      <c r="BL246" s="14" t="s">
        <v>288</v>
      </c>
      <c r="BM246" s="228" t="s">
        <v>699</v>
      </c>
    </row>
    <row r="247" s="2" customFormat="1" ht="16.5" customHeight="1">
      <c r="A247" s="29"/>
      <c r="B247" s="30"/>
      <c r="C247" s="217" t="s">
        <v>723</v>
      </c>
      <c r="D247" s="217" t="s">
        <v>284</v>
      </c>
      <c r="E247" s="218" t="s">
        <v>701</v>
      </c>
      <c r="F247" s="219" t="s">
        <v>702</v>
      </c>
      <c r="G247" s="220" t="s">
        <v>322</v>
      </c>
      <c r="H247" s="221">
        <v>88.278999999999996</v>
      </c>
      <c r="I247" s="222">
        <v>66.599999999999994</v>
      </c>
      <c r="J247" s="222">
        <f>ROUND(I247*H247,2)</f>
        <v>5879.3800000000001</v>
      </c>
      <c r="K247" s="223"/>
      <c r="L247" s="35"/>
      <c r="M247" s="224" t="s">
        <v>1</v>
      </c>
      <c r="N247" s="225" t="s">
        <v>38</v>
      </c>
      <c r="O247" s="226">
        <v>0.155</v>
      </c>
      <c r="P247" s="226">
        <f>O247*H247</f>
        <v>13.683244999999999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5879.3800000000001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5879.3800000000001</v>
      </c>
      <c r="BL247" s="14" t="s">
        <v>288</v>
      </c>
      <c r="BM247" s="228" t="s">
        <v>703</v>
      </c>
    </row>
    <row r="248" s="2" customFormat="1" ht="21.75" customHeight="1">
      <c r="A248" s="29"/>
      <c r="B248" s="30"/>
      <c r="C248" s="217" t="s">
        <v>727</v>
      </c>
      <c r="D248" s="217" t="s">
        <v>284</v>
      </c>
      <c r="E248" s="218" t="s">
        <v>705</v>
      </c>
      <c r="F248" s="219" t="s">
        <v>706</v>
      </c>
      <c r="G248" s="220" t="s">
        <v>322</v>
      </c>
      <c r="H248" s="221">
        <v>24.173999999999999</v>
      </c>
      <c r="I248" s="222">
        <v>84</v>
      </c>
      <c r="J248" s="222">
        <f>ROUND(I248*H248,2)</f>
        <v>2030.6199999999999</v>
      </c>
      <c r="K248" s="223"/>
      <c r="L248" s="35"/>
      <c r="M248" s="224" t="s">
        <v>1</v>
      </c>
      <c r="N248" s="225" t="s">
        <v>38</v>
      </c>
      <c r="O248" s="226">
        <v>0.19600000000000001</v>
      </c>
      <c r="P248" s="226">
        <f>O248*H248</f>
        <v>4.7381039999999999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288</v>
      </c>
      <c r="AT248" s="228" t="s">
        <v>284</v>
      </c>
      <c r="AU248" s="228" t="s">
        <v>82</v>
      </c>
      <c r="AY248" s="14" t="s">
        <v>282</v>
      </c>
      <c r="BE248" s="229">
        <f>IF(N248="základní",J248,0)</f>
        <v>2030.6199999999999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2030.6199999999999</v>
      </c>
      <c r="BL248" s="14" t="s">
        <v>288</v>
      </c>
      <c r="BM248" s="228" t="s">
        <v>707</v>
      </c>
    </row>
    <row r="249" s="2" customFormat="1" ht="21.75" customHeight="1">
      <c r="A249" s="29"/>
      <c r="B249" s="30"/>
      <c r="C249" s="217" t="s">
        <v>731</v>
      </c>
      <c r="D249" s="217" t="s">
        <v>284</v>
      </c>
      <c r="E249" s="218" t="s">
        <v>709</v>
      </c>
      <c r="F249" s="219" t="s">
        <v>710</v>
      </c>
      <c r="G249" s="220" t="s">
        <v>322</v>
      </c>
      <c r="H249" s="221">
        <v>64.105000000000004</v>
      </c>
      <c r="I249" s="222">
        <v>129</v>
      </c>
      <c r="J249" s="222">
        <f>ROUND(I249*H249,2)</f>
        <v>8269.5499999999993</v>
      </c>
      <c r="K249" s="223"/>
      <c r="L249" s="35"/>
      <c r="M249" s="224" t="s">
        <v>1</v>
      </c>
      <c r="N249" s="225" t="s">
        <v>38</v>
      </c>
      <c r="O249" s="226">
        <v>0.30499999999999999</v>
      </c>
      <c r="P249" s="226">
        <f>O249*H249</f>
        <v>19.552025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288</v>
      </c>
      <c r="AT249" s="228" t="s">
        <v>284</v>
      </c>
      <c r="AU249" s="228" t="s">
        <v>82</v>
      </c>
      <c r="AY249" s="14" t="s">
        <v>282</v>
      </c>
      <c r="BE249" s="229">
        <f>IF(N249="základní",J249,0)</f>
        <v>8269.5499999999993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8269.5499999999993</v>
      </c>
      <c r="BL249" s="14" t="s">
        <v>288</v>
      </c>
      <c r="BM249" s="228" t="s">
        <v>711</v>
      </c>
    </row>
    <row r="250" s="2" customFormat="1" ht="21.75" customHeight="1">
      <c r="A250" s="29"/>
      <c r="B250" s="30"/>
      <c r="C250" s="217" t="s">
        <v>735</v>
      </c>
      <c r="D250" s="217" t="s">
        <v>284</v>
      </c>
      <c r="E250" s="218" t="s">
        <v>713</v>
      </c>
      <c r="F250" s="219" t="s">
        <v>714</v>
      </c>
      <c r="G250" s="220" t="s">
        <v>287</v>
      </c>
      <c r="H250" s="221">
        <v>1073.232</v>
      </c>
      <c r="I250" s="222">
        <v>0.75</v>
      </c>
      <c r="J250" s="222">
        <f>ROUND(I250*H250,2)</f>
        <v>804.91999999999996</v>
      </c>
      <c r="K250" s="223"/>
      <c r="L250" s="35"/>
      <c r="M250" s="224" t="s">
        <v>1</v>
      </c>
      <c r="N250" s="225" t="s">
        <v>38</v>
      </c>
      <c r="O250" s="226">
        <v>0.002</v>
      </c>
      <c r="P250" s="226">
        <f>O250*H250</f>
        <v>2.1464639999999999</v>
      </c>
      <c r="Q250" s="226">
        <v>0</v>
      </c>
      <c r="R250" s="226">
        <f>Q250*H250</f>
        <v>0</v>
      </c>
      <c r="S250" s="226">
        <v>0.02</v>
      </c>
      <c r="T250" s="227">
        <f>S250*H250</f>
        <v>21.464639999999999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804.91999999999996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804.91999999999996</v>
      </c>
      <c r="BL250" s="14" t="s">
        <v>288</v>
      </c>
      <c r="BM250" s="228" t="s">
        <v>715</v>
      </c>
    </row>
    <row r="251" s="2" customFormat="1" ht="21.75" customHeight="1">
      <c r="A251" s="29"/>
      <c r="B251" s="30"/>
      <c r="C251" s="217" t="s">
        <v>739</v>
      </c>
      <c r="D251" s="217" t="s">
        <v>284</v>
      </c>
      <c r="E251" s="218" t="s">
        <v>863</v>
      </c>
      <c r="F251" s="219" t="s">
        <v>864</v>
      </c>
      <c r="G251" s="220" t="s">
        <v>322</v>
      </c>
      <c r="H251" s="221">
        <v>10</v>
      </c>
      <c r="I251" s="222">
        <v>57.299999999999997</v>
      </c>
      <c r="J251" s="222">
        <f>ROUND(I251*H251,2)</f>
        <v>573</v>
      </c>
      <c r="K251" s="223"/>
      <c r="L251" s="35"/>
      <c r="M251" s="224" t="s">
        <v>1</v>
      </c>
      <c r="N251" s="225" t="s">
        <v>38</v>
      </c>
      <c r="O251" s="226">
        <v>0.186</v>
      </c>
      <c r="P251" s="226">
        <f>O251*H251</f>
        <v>1.8599999999999999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288</v>
      </c>
      <c r="AT251" s="228" t="s">
        <v>284</v>
      </c>
      <c r="AU251" s="228" t="s">
        <v>82</v>
      </c>
      <c r="AY251" s="14" t="s">
        <v>282</v>
      </c>
      <c r="BE251" s="229">
        <f>IF(N251="základní",J251,0)</f>
        <v>573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573</v>
      </c>
      <c r="BL251" s="14" t="s">
        <v>288</v>
      </c>
      <c r="BM251" s="228" t="s">
        <v>865</v>
      </c>
    </row>
    <row r="252" s="2" customFormat="1" ht="16.5" customHeight="1">
      <c r="A252" s="29"/>
      <c r="B252" s="30"/>
      <c r="C252" s="217" t="s">
        <v>743</v>
      </c>
      <c r="D252" s="217" t="s">
        <v>284</v>
      </c>
      <c r="E252" s="218" t="s">
        <v>717</v>
      </c>
      <c r="F252" s="219" t="s">
        <v>718</v>
      </c>
      <c r="G252" s="220" t="s">
        <v>719</v>
      </c>
      <c r="H252" s="221">
        <v>1</v>
      </c>
      <c r="I252" s="222">
        <v>10000</v>
      </c>
      <c r="J252" s="222">
        <f>ROUND(I252*H252,2)</f>
        <v>10000</v>
      </c>
      <c r="K252" s="223"/>
      <c r="L252" s="35"/>
      <c r="M252" s="224" t="s">
        <v>1</v>
      </c>
      <c r="N252" s="225" t="s">
        <v>38</v>
      </c>
      <c r="O252" s="226">
        <v>0</v>
      </c>
      <c r="P252" s="226">
        <f>O252*H252</f>
        <v>0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288</v>
      </c>
      <c r="AT252" s="228" t="s">
        <v>284</v>
      </c>
      <c r="AU252" s="228" t="s">
        <v>82</v>
      </c>
      <c r="AY252" s="14" t="s">
        <v>282</v>
      </c>
      <c r="BE252" s="229">
        <f>IF(N252="základní",J252,0)</f>
        <v>10000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10000</v>
      </c>
      <c r="BL252" s="14" t="s">
        <v>288</v>
      </c>
      <c r="BM252" s="228" t="s">
        <v>1056</v>
      </c>
    </row>
    <row r="253" s="12" customFormat="1" ht="22.8" customHeight="1">
      <c r="A253" s="12"/>
      <c r="B253" s="202"/>
      <c r="C253" s="203"/>
      <c r="D253" s="204" t="s">
        <v>72</v>
      </c>
      <c r="E253" s="215" t="s">
        <v>721</v>
      </c>
      <c r="F253" s="215" t="s">
        <v>722</v>
      </c>
      <c r="G253" s="203"/>
      <c r="H253" s="203"/>
      <c r="I253" s="203"/>
      <c r="J253" s="216">
        <f>BK253</f>
        <v>225895.54999999999</v>
      </c>
      <c r="K253" s="203"/>
      <c r="L253" s="207"/>
      <c r="M253" s="208"/>
      <c r="N253" s="209"/>
      <c r="O253" s="209"/>
      <c r="P253" s="210">
        <f>SUM(P254:P262)</f>
        <v>90.887836000000007</v>
      </c>
      <c r="Q253" s="209"/>
      <c r="R253" s="210">
        <f>SUM(R254:R262)</f>
        <v>0</v>
      </c>
      <c r="S253" s="209"/>
      <c r="T253" s="211">
        <f>SUM(T254:T262)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12" t="s">
        <v>80</v>
      </c>
      <c r="AT253" s="213" t="s">
        <v>72</v>
      </c>
      <c r="AU253" s="213" t="s">
        <v>80</v>
      </c>
      <c r="AY253" s="212" t="s">
        <v>282</v>
      </c>
      <c r="BK253" s="214">
        <f>SUM(BK254:BK262)</f>
        <v>225895.54999999999</v>
      </c>
    </row>
    <row r="254" s="2" customFormat="1" ht="21.75" customHeight="1">
      <c r="A254" s="29"/>
      <c r="B254" s="30"/>
      <c r="C254" s="217" t="s">
        <v>747</v>
      </c>
      <c r="D254" s="217" t="s">
        <v>284</v>
      </c>
      <c r="E254" s="218" t="s">
        <v>724</v>
      </c>
      <c r="F254" s="219" t="s">
        <v>725</v>
      </c>
      <c r="G254" s="220" t="s">
        <v>429</v>
      </c>
      <c r="H254" s="221">
        <v>871.21600000000001</v>
      </c>
      <c r="I254" s="222">
        <v>42.700000000000003</v>
      </c>
      <c r="J254" s="222">
        <f>ROUND(I254*H254,2)</f>
        <v>37200.919999999998</v>
      </c>
      <c r="K254" s="223"/>
      <c r="L254" s="35"/>
      <c r="M254" s="224" t="s">
        <v>1</v>
      </c>
      <c r="N254" s="225" t="s">
        <v>38</v>
      </c>
      <c r="O254" s="226">
        <v>0.029999999999999999</v>
      </c>
      <c r="P254" s="226">
        <f>O254*H254</f>
        <v>26.136479999999999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37200.919999999998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37200.919999999998</v>
      </c>
      <c r="BL254" s="14" t="s">
        <v>288</v>
      </c>
      <c r="BM254" s="228" t="s">
        <v>726</v>
      </c>
    </row>
    <row r="255" s="2" customFormat="1" ht="21.75" customHeight="1">
      <c r="A255" s="29"/>
      <c r="B255" s="30"/>
      <c r="C255" s="217" t="s">
        <v>751</v>
      </c>
      <c r="D255" s="217" t="s">
        <v>284</v>
      </c>
      <c r="E255" s="218" t="s">
        <v>728</v>
      </c>
      <c r="F255" s="219" t="s">
        <v>729</v>
      </c>
      <c r="G255" s="220" t="s">
        <v>429</v>
      </c>
      <c r="H255" s="221">
        <v>6632.2179999999998</v>
      </c>
      <c r="I255" s="222">
        <v>9.6300000000000008</v>
      </c>
      <c r="J255" s="222">
        <f>ROUND(I255*H255,2)</f>
        <v>63868.260000000002</v>
      </c>
      <c r="K255" s="223"/>
      <c r="L255" s="35"/>
      <c r="M255" s="224" t="s">
        <v>1</v>
      </c>
      <c r="N255" s="225" t="s">
        <v>38</v>
      </c>
      <c r="O255" s="226">
        <v>0.002</v>
      </c>
      <c r="P255" s="226">
        <f>O255*H255</f>
        <v>13.264436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63868.260000000002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63868.260000000002</v>
      </c>
      <c r="BL255" s="14" t="s">
        <v>288</v>
      </c>
      <c r="BM255" s="228" t="s">
        <v>730</v>
      </c>
    </row>
    <row r="256" s="2" customFormat="1" ht="21.75" customHeight="1">
      <c r="A256" s="29"/>
      <c r="B256" s="30"/>
      <c r="C256" s="217" t="s">
        <v>757</v>
      </c>
      <c r="D256" s="217" t="s">
        <v>284</v>
      </c>
      <c r="E256" s="218" t="s">
        <v>732</v>
      </c>
      <c r="F256" s="219" t="s">
        <v>733</v>
      </c>
      <c r="G256" s="220" t="s">
        <v>429</v>
      </c>
      <c r="H256" s="221">
        <v>68.841999999999999</v>
      </c>
      <c r="I256" s="222">
        <v>48</v>
      </c>
      <c r="J256" s="222">
        <f>ROUND(I256*H256,2)</f>
        <v>3304.4200000000001</v>
      </c>
      <c r="K256" s="223"/>
      <c r="L256" s="35"/>
      <c r="M256" s="224" t="s">
        <v>1</v>
      </c>
      <c r="N256" s="225" t="s">
        <v>38</v>
      </c>
      <c r="O256" s="226">
        <v>0.032000000000000001</v>
      </c>
      <c r="P256" s="226">
        <f>O256*H256</f>
        <v>2.202944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3304.4200000000001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3304.4200000000001</v>
      </c>
      <c r="BL256" s="14" t="s">
        <v>288</v>
      </c>
      <c r="BM256" s="228" t="s">
        <v>734</v>
      </c>
    </row>
    <row r="257" s="2" customFormat="1" ht="21.75" customHeight="1">
      <c r="A257" s="29"/>
      <c r="B257" s="30"/>
      <c r="C257" s="217" t="s">
        <v>764</v>
      </c>
      <c r="D257" s="217" t="s">
        <v>284</v>
      </c>
      <c r="E257" s="218" t="s">
        <v>736</v>
      </c>
      <c r="F257" s="219" t="s">
        <v>737</v>
      </c>
      <c r="G257" s="220" t="s">
        <v>429</v>
      </c>
      <c r="H257" s="221">
        <v>688.41999999999996</v>
      </c>
      <c r="I257" s="222">
        <v>12.300000000000001</v>
      </c>
      <c r="J257" s="222">
        <f>ROUND(I257*H257,2)</f>
        <v>8467.5699999999997</v>
      </c>
      <c r="K257" s="223"/>
      <c r="L257" s="35"/>
      <c r="M257" s="224" t="s">
        <v>1</v>
      </c>
      <c r="N257" s="225" t="s">
        <v>38</v>
      </c>
      <c r="O257" s="226">
        <v>0.0030000000000000001</v>
      </c>
      <c r="P257" s="226">
        <f>O257*H257</f>
        <v>2.0652599999999999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288</v>
      </c>
      <c r="AT257" s="228" t="s">
        <v>284</v>
      </c>
      <c r="AU257" s="228" t="s">
        <v>82</v>
      </c>
      <c r="AY257" s="14" t="s">
        <v>282</v>
      </c>
      <c r="BE257" s="229">
        <f>IF(N257="základní",J257,0)</f>
        <v>8467.5699999999997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8467.5699999999997</v>
      </c>
      <c r="BL257" s="14" t="s">
        <v>288</v>
      </c>
      <c r="BM257" s="228" t="s">
        <v>738</v>
      </c>
    </row>
    <row r="258" s="2" customFormat="1" ht="21.75" customHeight="1">
      <c r="A258" s="29"/>
      <c r="B258" s="30"/>
      <c r="C258" s="217" t="s">
        <v>768</v>
      </c>
      <c r="D258" s="217" t="s">
        <v>284</v>
      </c>
      <c r="E258" s="218" t="s">
        <v>740</v>
      </c>
      <c r="F258" s="219" t="s">
        <v>741</v>
      </c>
      <c r="G258" s="220" t="s">
        <v>429</v>
      </c>
      <c r="H258" s="221">
        <v>285.084</v>
      </c>
      <c r="I258" s="222">
        <v>165</v>
      </c>
      <c r="J258" s="222">
        <f>ROUND(I258*H258,2)</f>
        <v>47038.860000000001</v>
      </c>
      <c r="K258" s="223"/>
      <c r="L258" s="35"/>
      <c r="M258" s="224" t="s">
        <v>1</v>
      </c>
      <c r="N258" s="225" t="s">
        <v>38</v>
      </c>
      <c r="O258" s="226">
        <v>0.159</v>
      </c>
      <c r="P258" s="226">
        <f>O258*H258</f>
        <v>45.328355999999999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288</v>
      </c>
      <c r="AT258" s="228" t="s">
        <v>284</v>
      </c>
      <c r="AU258" s="228" t="s">
        <v>82</v>
      </c>
      <c r="AY258" s="14" t="s">
        <v>282</v>
      </c>
      <c r="BE258" s="229">
        <f>IF(N258="základní",J258,0)</f>
        <v>47038.860000000001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47038.860000000001</v>
      </c>
      <c r="BL258" s="14" t="s">
        <v>288</v>
      </c>
      <c r="BM258" s="228" t="s">
        <v>742</v>
      </c>
    </row>
    <row r="259" s="2" customFormat="1" ht="16.5" customHeight="1">
      <c r="A259" s="29"/>
      <c r="B259" s="30"/>
      <c r="C259" s="217" t="s">
        <v>772</v>
      </c>
      <c r="D259" s="217" t="s">
        <v>284</v>
      </c>
      <c r="E259" s="218" t="s">
        <v>744</v>
      </c>
      <c r="F259" s="219" t="s">
        <v>745</v>
      </c>
      <c r="G259" s="220" t="s">
        <v>429</v>
      </c>
      <c r="H259" s="221">
        <v>315.06</v>
      </c>
      <c r="I259" s="222">
        <v>11.1</v>
      </c>
      <c r="J259" s="222">
        <f>ROUND(I259*H259,2)</f>
        <v>3497.1700000000001</v>
      </c>
      <c r="K259" s="223"/>
      <c r="L259" s="35"/>
      <c r="M259" s="224" t="s">
        <v>1</v>
      </c>
      <c r="N259" s="225" t="s">
        <v>38</v>
      </c>
      <c r="O259" s="226">
        <v>0.0060000000000000001</v>
      </c>
      <c r="P259" s="226">
        <f>O259*H259</f>
        <v>1.89036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288</v>
      </c>
      <c r="AT259" s="228" t="s">
        <v>284</v>
      </c>
      <c r="AU259" s="228" t="s">
        <v>82</v>
      </c>
      <c r="AY259" s="14" t="s">
        <v>282</v>
      </c>
      <c r="BE259" s="229">
        <f>IF(N259="základní",J259,0)</f>
        <v>3497.1700000000001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3497.1700000000001</v>
      </c>
      <c r="BL259" s="14" t="s">
        <v>288</v>
      </c>
      <c r="BM259" s="228" t="s">
        <v>1057</v>
      </c>
    </row>
    <row r="260" s="2" customFormat="1" ht="33" customHeight="1">
      <c r="A260" s="29"/>
      <c r="B260" s="30"/>
      <c r="C260" s="217" t="s">
        <v>879</v>
      </c>
      <c r="D260" s="217" t="s">
        <v>284</v>
      </c>
      <c r="E260" s="218" t="s">
        <v>884</v>
      </c>
      <c r="F260" s="219" t="s">
        <v>885</v>
      </c>
      <c r="G260" s="220" t="s">
        <v>429</v>
      </c>
      <c r="H260" s="221">
        <v>1.2</v>
      </c>
      <c r="I260" s="222">
        <v>162</v>
      </c>
      <c r="J260" s="222">
        <f>ROUND(I260*H260,2)</f>
        <v>194.40000000000001</v>
      </c>
      <c r="K260" s="223"/>
      <c r="L260" s="35"/>
      <c r="M260" s="224" t="s">
        <v>1</v>
      </c>
      <c r="N260" s="225" t="s">
        <v>38</v>
      </c>
      <c r="O260" s="226">
        <v>0</v>
      </c>
      <c r="P260" s="226">
        <f>O260*H260</f>
        <v>0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288</v>
      </c>
      <c r="AT260" s="228" t="s">
        <v>284</v>
      </c>
      <c r="AU260" s="228" t="s">
        <v>82</v>
      </c>
      <c r="AY260" s="14" t="s">
        <v>282</v>
      </c>
      <c r="BE260" s="229">
        <f>IF(N260="základní",J260,0)</f>
        <v>194.40000000000001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194.40000000000001</v>
      </c>
      <c r="BL260" s="14" t="s">
        <v>288</v>
      </c>
      <c r="BM260" s="228" t="s">
        <v>886</v>
      </c>
    </row>
    <row r="261" s="2" customFormat="1" ht="44.25" customHeight="1">
      <c r="A261" s="29"/>
      <c r="B261" s="30"/>
      <c r="C261" s="217" t="s">
        <v>880</v>
      </c>
      <c r="D261" s="217" t="s">
        <v>284</v>
      </c>
      <c r="E261" s="218" t="s">
        <v>748</v>
      </c>
      <c r="F261" s="219" t="s">
        <v>749</v>
      </c>
      <c r="G261" s="220" t="s">
        <v>429</v>
      </c>
      <c r="H261" s="221">
        <v>180.029</v>
      </c>
      <c r="I261" s="222">
        <v>253</v>
      </c>
      <c r="J261" s="222">
        <f>ROUND(I261*H261,2)</f>
        <v>45547.339999999997</v>
      </c>
      <c r="K261" s="223"/>
      <c r="L261" s="35"/>
      <c r="M261" s="224" t="s">
        <v>1</v>
      </c>
      <c r="N261" s="225" t="s">
        <v>38</v>
      </c>
      <c r="O261" s="226">
        <v>0</v>
      </c>
      <c r="P261" s="226">
        <f>O261*H261</f>
        <v>0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288</v>
      </c>
      <c r="AT261" s="228" t="s">
        <v>284</v>
      </c>
      <c r="AU261" s="228" t="s">
        <v>82</v>
      </c>
      <c r="AY261" s="14" t="s">
        <v>282</v>
      </c>
      <c r="BE261" s="229">
        <f>IF(N261="základní",J261,0)</f>
        <v>45547.339999999997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45547.339999999997</v>
      </c>
      <c r="BL261" s="14" t="s">
        <v>288</v>
      </c>
      <c r="BM261" s="228" t="s">
        <v>750</v>
      </c>
    </row>
    <row r="262" s="2" customFormat="1" ht="44.25" customHeight="1">
      <c r="A262" s="29"/>
      <c r="B262" s="30"/>
      <c r="C262" s="217" t="s">
        <v>881</v>
      </c>
      <c r="D262" s="217" t="s">
        <v>284</v>
      </c>
      <c r="E262" s="218" t="s">
        <v>752</v>
      </c>
      <c r="F262" s="219" t="s">
        <v>753</v>
      </c>
      <c r="G262" s="220" t="s">
        <v>429</v>
      </c>
      <c r="H262" s="221">
        <v>33.220999999999997</v>
      </c>
      <c r="I262" s="222">
        <v>505</v>
      </c>
      <c r="J262" s="222">
        <f>ROUND(I262*H262,2)</f>
        <v>16776.610000000001</v>
      </c>
      <c r="K262" s="223"/>
      <c r="L262" s="35"/>
      <c r="M262" s="224" t="s">
        <v>1</v>
      </c>
      <c r="N262" s="225" t="s">
        <v>38</v>
      </c>
      <c r="O262" s="226">
        <v>0</v>
      </c>
      <c r="P262" s="226">
        <f>O262*H262</f>
        <v>0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288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16776.610000000001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16776.610000000001</v>
      </c>
      <c r="BL262" s="14" t="s">
        <v>288</v>
      </c>
      <c r="BM262" s="228" t="s">
        <v>754</v>
      </c>
    </row>
    <row r="263" s="12" customFormat="1" ht="22.8" customHeight="1">
      <c r="A263" s="12"/>
      <c r="B263" s="202"/>
      <c r="C263" s="203"/>
      <c r="D263" s="204" t="s">
        <v>72</v>
      </c>
      <c r="E263" s="215" t="s">
        <v>755</v>
      </c>
      <c r="F263" s="215" t="s">
        <v>756</v>
      </c>
      <c r="G263" s="203"/>
      <c r="H263" s="203"/>
      <c r="I263" s="203"/>
      <c r="J263" s="216">
        <f>BK263</f>
        <v>649891.82999999996</v>
      </c>
      <c r="K263" s="203"/>
      <c r="L263" s="207"/>
      <c r="M263" s="208"/>
      <c r="N263" s="209"/>
      <c r="O263" s="209"/>
      <c r="P263" s="210">
        <f>P264</f>
        <v>1007.1622</v>
      </c>
      <c r="Q263" s="209"/>
      <c r="R263" s="210">
        <f>R264</f>
        <v>0</v>
      </c>
      <c r="S263" s="209"/>
      <c r="T263" s="211">
        <f>T264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12" t="s">
        <v>80</v>
      </c>
      <c r="AT263" s="213" t="s">
        <v>72</v>
      </c>
      <c r="AU263" s="213" t="s">
        <v>80</v>
      </c>
      <c r="AY263" s="212" t="s">
        <v>282</v>
      </c>
      <c r="BK263" s="214">
        <f>BK264</f>
        <v>649891.82999999996</v>
      </c>
    </row>
    <row r="264" s="2" customFormat="1" ht="21.75" customHeight="1">
      <c r="A264" s="29"/>
      <c r="B264" s="30"/>
      <c r="C264" s="217" t="s">
        <v>883</v>
      </c>
      <c r="D264" s="217" t="s">
        <v>284</v>
      </c>
      <c r="E264" s="218" t="s">
        <v>758</v>
      </c>
      <c r="F264" s="219" t="s">
        <v>759</v>
      </c>
      <c r="G264" s="220" t="s">
        <v>429</v>
      </c>
      <c r="H264" s="221">
        <v>680.51499999999999</v>
      </c>
      <c r="I264" s="222">
        <v>955</v>
      </c>
      <c r="J264" s="222">
        <f>ROUND(I264*H264,2)</f>
        <v>649891.82999999996</v>
      </c>
      <c r="K264" s="223"/>
      <c r="L264" s="35"/>
      <c r="M264" s="224" t="s">
        <v>1</v>
      </c>
      <c r="N264" s="225" t="s">
        <v>38</v>
      </c>
      <c r="O264" s="226">
        <v>1.48</v>
      </c>
      <c r="P264" s="226">
        <f>O264*H264</f>
        <v>1007.1622</v>
      </c>
      <c r="Q264" s="226">
        <v>0</v>
      </c>
      <c r="R264" s="226">
        <f>Q264*H264</f>
        <v>0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288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649891.82999999996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649891.82999999996</v>
      </c>
      <c r="BL264" s="14" t="s">
        <v>288</v>
      </c>
      <c r="BM264" s="228" t="s">
        <v>1058</v>
      </c>
    </row>
    <row r="265" s="12" customFormat="1" ht="25.92" customHeight="1">
      <c r="A265" s="12"/>
      <c r="B265" s="202"/>
      <c r="C265" s="203"/>
      <c r="D265" s="204" t="s">
        <v>72</v>
      </c>
      <c r="E265" s="205" t="s">
        <v>378</v>
      </c>
      <c r="F265" s="205" t="s">
        <v>761</v>
      </c>
      <c r="G265" s="203"/>
      <c r="H265" s="203"/>
      <c r="I265" s="203"/>
      <c r="J265" s="206">
        <f>BK265</f>
        <v>6228</v>
      </c>
      <c r="K265" s="203"/>
      <c r="L265" s="207"/>
      <c r="M265" s="208"/>
      <c r="N265" s="209"/>
      <c r="O265" s="209"/>
      <c r="P265" s="210">
        <f>P266</f>
        <v>2.4983999999999997</v>
      </c>
      <c r="Q265" s="209"/>
      <c r="R265" s="210">
        <f>R266</f>
        <v>0.019404000000000001</v>
      </c>
      <c r="S265" s="209"/>
      <c r="T265" s="211">
        <f>T266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2" t="s">
        <v>155</v>
      </c>
      <c r="AT265" s="213" t="s">
        <v>72</v>
      </c>
      <c r="AU265" s="213" t="s">
        <v>73</v>
      </c>
      <c r="AY265" s="212" t="s">
        <v>282</v>
      </c>
      <c r="BK265" s="214">
        <f>BK266</f>
        <v>6228</v>
      </c>
    </row>
    <row r="266" s="12" customFormat="1" ht="22.8" customHeight="1">
      <c r="A266" s="12"/>
      <c r="B266" s="202"/>
      <c r="C266" s="203"/>
      <c r="D266" s="204" t="s">
        <v>72</v>
      </c>
      <c r="E266" s="215" t="s">
        <v>762</v>
      </c>
      <c r="F266" s="215" t="s">
        <v>763</v>
      </c>
      <c r="G266" s="203"/>
      <c r="H266" s="203"/>
      <c r="I266" s="203"/>
      <c r="J266" s="216">
        <f>BK266</f>
        <v>6228</v>
      </c>
      <c r="K266" s="203"/>
      <c r="L266" s="207"/>
      <c r="M266" s="208"/>
      <c r="N266" s="209"/>
      <c r="O266" s="209"/>
      <c r="P266" s="210">
        <f>P267</f>
        <v>2.4983999999999997</v>
      </c>
      <c r="Q266" s="209"/>
      <c r="R266" s="210">
        <f>R267</f>
        <v>0.019404000000000001</v>
      </c>
      <c r="S266" s="209"/>
      <c r="T266" s="211">
        <f>T267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12" t="s">
        <v>155</v>
      </c>
      <c r="AT266" s="213" t="s">
        <v>72</v>
      </c>
      <c r="AU266" s="213" t="s">
        <v>80</v>
      </c>
      <c r="AY266" s="212" t="s">
        <v>282</v>
      </c>
      <c r="BK266" s="214">
        <f>BK267</f>
        <v>6228</v>
      </c>
    </row>
    <row r="267" s="2" customFormat="1" ht="21.75" customHeight="1">
      <c r="A267" s="29"/>
      <c r="B267" s="30"/>
      <c r="C267" s="217" t="s">
        <v>887</v>
      </c>
      <c r="D267" s="217" t="s">
        <v>284</v>
      </c>
      <c r="E267" s="218" t="s">
        <v>773</v>
      </c>
      <c r="F267" s="219" t="s">
        <v>774</v>
      </c>
      <c r="G267" s="220" t="s">
        <v>322</v>
      </c>
      <c r="H267" s="221">
        <v>3.6000000000000001</v>
      </c>
      <c r="I267" s="222">
        <v>1730</v>
      </c>
      <c r="J267" s="222">
        <f>ROUND(I267*H267,2)</f>
        <v>6228</v>
      </c>
      <c r="K267" s="223"/>
      <c r="L267" s="35"/>
      <c r="M267" s="240" t="s">
        <v>1</v>
      </c>
      <c r="N267" s="241" t="s">
        <v>38</v>
      </c>
      <c r="O267" s="242">
        <v>0.69399999999999995</v>
      </c>
      <c r="P267" s="242">
        <f>O267*H267</f>
        <v>2.4983999999999997</v>
      </c>
      <c r="Q267" s="242">
        <v>0.0053899999999999998</v>
      </c>
      <c r="R267" s="242">
        <f>Q267*H267</f>
        <v>0.019404000000000001</v>
      </c>
      <c r="S267" s="242">
        <v>0</v>
      </c>
      <c r="T267" s="243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228" t="s">
        <v>544</v>
      </c>
      <c r="AT267" s="228" t="s">
        <v>284</v>
      </c>
      <c r="AU267" s="228" t="s">
        <v>82</v>
      </c>
      <c r="AY267" s="14" t="s">
        <v>282</v>
      </c>
      <c r="BE267" s="229">
        <f>IF(N267="základní",J267,0)</f>
        <v>6228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4" t="s">
        <v>80</v>
      </c>
      <c r="BK267" s="229">
        <f>ROUND(I267*H267,2)</f>
        <v>6228</v>
      </c>
      <c r="BL267" s="14" t="s">
        <v>544</v>
      </c>
      <c r="BM267" s="228" t="s">
        <v>775</v>
      </c>
    </row>
    <row r="268" s="2" customFormat="1" ht="6.96" customHeight="1">
      <c r="A268" s="29"/>
      <c r="B268" s="56"/>
      <c r="C268" s="57"/>
      <c r="D268" s="57"/>
      <c r="E268" s="57"/>
      <c r="F268" s="57"/>
      <c r="G268" s="57"/>
      <c r="H268" s="57"/>
      <c r="I268" s="57"/>
      <c r="J268" s="57"/>
      <c r="K268" s="57"/>
      <c r="L268" s="35"/>
      <c r="M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</row>
  </sheetData>
  <sheetProtection sheet="1" autoFilter="0" formatColumns="0" formatRows="0" objects="1" scenarios="1" spinCount="100000" saltValue="BonzkrGU1qJ1qWMIlG35U7gYSA8TCVXCudYZGBE0UhrvdCPvw3yqlQZfJLdNAslnBxJyfmN3hGq0trlEWDAjsQ==" hashValue="2cXFN/WUc1srMlxTBVuhMxD9nROUUpa3YeBeBT0n6A5O5iPoDkAgukJGBPeIVpOofnYT/U9jgWiaA38pgGVKaQ==" algorithmName="SHA-512" password="CC35"/>
  <autoFilter ref="C131:K26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19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4" t="s">
        <v>111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7"/>
      <c r="AT3" s="14" t="s">
        <v>82</v>
      </c>
    </row>
    <row r="4" s="1" customFormat="1" ht="24.96" customHeight="1">
      <c r="B4" s="17"/>
      <c r="D4" s="139" t="s">
        <v>245</v>
      </c>
      <c r="L4" s="17"/>
      <c r="M4" s="140" t="s">
        <v>10</v>
      </c>
      <c r="AT4" s="14" t="s">
        <v>4</v>
      </c>
    </row>
    <row r="5" s="1" customFormat="1" ht="6.96" customHeight="1">
      <c r="B5" s="17"/>
      <c r="L5" s="17"/>
    </row>
    <row r="6" s="1" customFormat="1" ht="12" customHeight="1">
      <c r="B6" s="17"/>
      <c r="D6" s="141" t="s">
        <v>14</v>
      </c>
      <c r="L6" s="17"/>
    </row>
    <row r="7" s="1" customFormat="1" ht="26.25" customHeight="1">
      <c r="B7" s="17"/>
      <c r="E7" s="142" t="str">
        <f>'Rekapitulace stavby'!K6</f>
        <v>Kanalizace a ČOV pro obec Horní Kruty, místní část Dolní Kruty, Přestavlky a Bohouňovice II</v>
      </c>
      <c r="F7" s="141"/>
      <c r="G7" s="141"/>
      <c r="H7" s="141"/>
      <c r="L7" s="17"/>
    </row>
    <row r="8" s="1" customFormat="1" ht="12" customHeight="1">
      <c r="B8" s="17"/>
      <c r="D8" s="141" t="s">
        <v>246</v>
      </c>
      <c r="L8" s="17"/>
    </row>
    <row r="9" s="2" customFormat="1" ht="16.5" customHeight="1">
      <c r="A9" s="29"/>
      <c r="B9" s="35"/>
      <c r="C9" s="29"/>
      <c r="D9" s="29"/>
      <c r="E9" s="142" t="s">
        <v>1059</v>
      </c>
      <c r="F9" s="29"/>
      <c r="G9" s="29"/>
      <c r="H9" s="29"/>
      <c r="I9" s="29"/>
      <c r="J9" s="29"/>
      <c r="K9" s="29"/>
      <c r="L9" s="53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="2" customFormat="1" ht="12" customHeight="1">
      <c r="A10" s="29"/>
      <c r="B10" s="35"/>
      <c r="C10" s="29"/>
      <c r="D10" s="141" t="s">
        <v>248</v>
      </c>
      <c r="E10" s="29"/>
      <c r="F10" s="29"/>
      <c r="G10" s="29"/>
      <c r="H10" s="29"/>
      <c r="I10" s="29"/>
      <c r="J10" s="29"/>
      <c r="K10" s="29"/>
      <c r="L10" s="53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="2" customFormat="1" ht="16.5" customHeight="1">
      <c r="A11" s="29"/>
      <c r="B11" s="35"/>
      <c r="C11" s="29"/>
      <c r="D11" s="29"/>
      <c r="E11" s="143" t="s">
        <v>1060</v>
      </c>
      <c r="F11" s="29"/>
      <c r="G11" s="29"/>
      <c r="H11" s="29"/>
      <c r="I11" s="29"/>
      <c r="J11" s="29"/>
      <c r="K11" s="29"/>
      <c r="L11" s="53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="2" customFormat="1">
      <c r="A12" s="29"/>
      <c r="B12" s="35"/>
      <c r="C12" s="29"/>
      <c r="D12" s="29"/>
      <c r="E12" s="29"/>
      <c r="F12" s="29"/>
      <c r="G12" s="29"/>
      <c r="H12" s="29"/>
      <c r="I12" s="29"/>
      <c r="J12" s="29"/>
      <c r="K12" s="29"/>
      <c r="L12" s="53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="2" customFormat="1" ht="12" customHeight="1">
      <c r="A13" s="29"/>
      <c r="B13" s="35"/>
      <c r="C13" s="29"/>
      <c r="D13" s="141" t="s">
        <v>16</v>
      </c>
      <c r="E13" s="29"/>
      <c r="F13" s="131" t="s">
        <v>1</v>
      </c>
      <c r="G13" s="29"/>
      <c r="H13" s="29"/>
      <c r="I13" s="141" t="s">
        <v>17</v>
      </c>
      <c r="J13" s="131" t="s">
        <v>1</v>
      </c>
      <c r="K13" s="29"/>
      <c r="L13" s="53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="2" customFormat="1" ht="12" customHeight="1">
      <c r="A14" s="29"/>
      <c r="B14" s="35"/>
      <c r="C14" s="29"/>
      <c r="D14" s="141" t="s">
        <v>18</v>
      </c>
      <c r="E14" s="29"/>
      <c r="F14" s="131" t="s">
        <v>19</v>
      </c>
      <c r="G14" s="29"/>
      <c r="H14" s="29"/>
      <c r="I14" s="141" t="s">
        <v>20</v>
      </c>
      <c r="J14" s="144" t="str">
        <f>'Rekapitulace stavby'!AN8</f>
        <v>10. 2. 2021</v>
      </c>
      <c r="K14" s="29"/>
      <c r="L14" s="5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="2" customFormat="1" ht="10.8" customHeight="1">
      <c r="A15" s="29"/>
      <c r="B15" s="35"/>
      <c r="C15" s="29"/>
      <c r="D15" s="29"/>
      <c r="E15" s="29"/>
      <c r="F15" s="29"/>
      <c r="G15" s="29"/>
      <c r="H15" s="29"/>
      <c r="I15" s="29"/>
      <c r="J15" s="29"/>
      <c r="K15" s="29"/>
      <c r="L15" s="53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="2" customFormat="1" ht="12" customHeight="1">
      <c r="A16" s="29"/>
      <c r="B16" s="35"/>
      <c r="C16" s="29"/>
      <c r="D16" s="141" t="s">
        <v>22</v>
      </c>
      <c r="E16" s="29"/>
      <c r="F16" s="29"/>
      <c r="G16" s="29"/>
      <c r="H16" s="29"/>
      <c r="I16" s="141" t="s">
        <v>23</v>
      </c>
      <c r="J16" s="131" t="s">
        <v>1</v>
      </c>
      <c r="K16" s="29"/>
      <c r="L16" s="53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="2" customFormat="1" ht="18" customHeight="1">
      <c r="A17" s="29"/>
      <c r="B17" s="35"/>
      <c r="C17" s="29"/>
      <c r="D17" s="29"/>
      <c r="E17" s="131" t="s">
        <v>24</v>
      </c>
      <c r="F17" s="29"/>
      <c r="G17" s="29"/>
      <c r="H17" s="29"/>
      <c r="I17" s="141" t="s">
        <v>25</v>
      </c>
      <c r="J17" s="131" t="s">
        <v>1</v>
      </c>
      <c r="K17" s="29"/>
      <c r="L17" s="53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" customFormat="1" ht="6.96" customHeight="1">
      <c r="A18" s="29"/>
      <c r="B18" s="35"/>
      <c r="C18" s="29"/>
      <c r="D18" s="29"/>
      <c r="E18" s="29"/>
      <c r="F18" s="29"/>
      <c r="G18" s="29"/>
      <c r="H18" s="29"/>
      <c r="I18" s="29"/>
      <c r="J18" s="29"/>
      <c r="K18" s="29"/>
      <c r="L18" s="53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" customFormat="1" ht="12" customHeight="1">
      <c r="A19" s="29"/>
      <c r="B19" s="35"/>
      <c r="C19" s="29"/>
      <c r="D19" s="141" t="s">
        <v>26</v>
      </c>
      <c r="E19" s="29"/>
      <c r="F19" s="29"/>
      <c r="G19" s="29"/>
      <c r="H19" s="29"/>
      <c r="I19" s="141" t="s">
        <v>23</v>
      </c>
      <c r="J19" s="131" t="str">
        <f>'Rekapitulace stavby'!AN13</f>
        <v/>
      </c>
      <c r="K19" s="29"/>
      <c r="L19" s="53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="2" customFormat="1" ht="18" customHeight="1">
      <c r="A20" s="29"/>
      <c r="B20" s="35"/>
      <c r="C20" s="29"/>
      <c r="D20" s="29"/>
      <c r="E20" s="131" t="str">
        <f>'Rekapitulace stavby'!E14</f>
        <v xml:space="preserve"> </v>
      </c>
      <c r="F20" s="131"/>
      <c r="G20" s="131"/>
      <c r="H20" s="131"/>
      <c r="I20" s="141" t="s">
        <v>25</v>
      </c>
      <c r="J20" s="131" t="str">
        <f>'Rekapitulace stavby'!AN14</f>
        <v/>
      </c>
      <c r="K20" s="29"/>
      <c r="L20" s="53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="2" customFormat="1" ht="6.96" customHeight="1">
      <c r="A21" s="29"/>
      <c r="B21" s="35"/>
      <c r="C21" s="29"/>
      <c r="D21" s="29"/>
      <c r="E21" s="29"/>
      <c r="F21" s="29"/>
      <c r="G21" s="29"/>
      <c r="H21" s="29"/>
      <c r="I21" s="29"/>
      <c r="J21" s="29"/>
      <c r="K21" s="29"/>
      <c r="L21" s="53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="2" customFormat="1" ht="12" customHeight="1">
      <c r="A22" s="29"/>
      <c r="B22" s="35"/>
      <c r="C22" s="29"/>
      <c r="D22" s="141" t="s">
        <v>28</v>
      </c>
      <c r="E22" s="29"/>
      <c r="F22" s="29"/>
      <c r="G22" s="29"/>
      <c r="H22" s="29"/>
      <c r="I22" s="141" t="s">
        <v>23</v>
      </c>
      <c r="J22" s="131" t="s">
        <v>1</v>
      </c>
      <c r="K22" s="29"/>
      <c r="L22" s="53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="2" customFormat="1" ht="18" customHeight="1">
      <c r="A23" s="29"/>
      <c r="B23" s="35"/>
      <c r="C23" s="29"/>
      <c r="D23" s="29"/>
      <c r="E23" s="131" t="s">
        <v>29</v>
      </c>
      <c r="F23" s="29"/>
      <c r="G23" s="29"/>
      <c r="H23" s="29"/>
      <c r="I23" s="141" t="s">
        <v>25</v>
      </c>
      <c r="J23" s="131" t="s">
        <v>1</v>
      </c>
      <c r="K23" s="29"/>
      <c r="L23" s="53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="2" customFormat="1" ht="6.96" customHeight="1">
      <c r="A24" s="29"/>
      <c r="B24" s="35"/>
      <c r="C24" s="29"/>
      <c r="D24" s="29"/>
      <c r="E24" s="29"/>
      <c r="F24" s="29"/>
      <c r="G24" s="29"/>
      <c r="H24" s="29"/>
      <c r="I24" s="29"/>
      <c r="J24" s="29"/>
      <c r="K24" s="29"/>
      <c r="L24" s="53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="2" customFormat="1" ht="12" customHeight="1">
      <c r="A25" s="29"/>
      <c r="B25" s="35"/>
      <c r="C25" s="29"/>
      <c r="D25" s="141" t="s">
        <v>31</v>
      </c>
      <c r="E25" s="29"/>
      <c r="F25" s="29"/>
      <c r="G25" s="29"/>
      <c r="H25" s="29"/>
      <c r="I25" s="141" t="s">
        <v>23</v>
      </c>
      <c r="J25" s="131" t="str">
        <f>IF('Rekapitulace stavby'!AN19="","",'Rekapitulace stavby'!AN19)</f>
        <v/>
      </c>
      <c r="K25" s="29"/>
      <c r="L25" s="53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="2" customFormat="1" ht="18" customHeight="1">
      <c r="A26" s="29"/>
      <c r="B26" s="35"/>
      <c r="C26" s="29"/>
      <c r="D26" s="29"/>
      <c r="E26" s="131" t="str">
        <f>IF('Rekapitulace stavby'!E20="","",'Rekapitulace stavby'!E20)</f>
        <v xml:space="preserve"> </v>
      </c>
      <c r="F26" s="29"/>
      <c r="G26" s="29"/>
      <c r="H26" s="29"/>
      <c r="I26" s="141" t="s">
        <v>25</v>
      </c>
      <c r="J26" s="131" t="str">
        <f>IF('Rekapitulace stavby'!AN20="","",'Rekapitulace stavby'!AN20)</f>
        <v/>
      </c>
      <c r="K26" s="29"/>
      <c r="L26" s="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="2" customFormat="1" ht="6.96" customHeight="1">
      <c r="A27" s="29"/>
      <c r="B27" s="35"/>
      <c r="C27" s="29"/>
      <c r="D27" s="29"/>
      <c r="E27" s="29"/>
      <c r="F27" s="29"/>
      <c r="G27" s="29"/>
      <c r="H27" s="29"/>
      <c r="I27" s="29"/>
      <c r="J27" s="29"/>
      <c r="K27" s="29"/>
      <c r="L27" s="53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="2" customFormat="1" ht="12" customHeight="1">
      <c r="A28" s="29"/>
      <c r="B28" s="35"/>
      <c r="C28" s="29"/>
      <c r="D28" s="141" t="s">
        <v>32</v>
      </c>
      <c r="E28" s="29"/>
      <c r="F28" s="29"/>
      <c r="G28" s="29"/>
      <c r="H28" s="29"/>
      <c r="I28" s="29"/>
      <c r="J28" s="29"/>
      <c r="K28" s="29"/>
      <c r="L28" s="53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="8" customFormat="1" ht="16.5" customHeight="1">
      <c r="A29" s="145"/>
      <c r="B29" s="146"/>
      <c r="C29" s="145"/>
      <c r="D29" s="145"/>
      <c r="E29" s="147" t="s">
        <v>1</v>
      </c>
      <c r="F29" s="147"/>
      <c r="G29" s="147"/>
      <c r="H29" s="147"/>
      <c r="I29" s="145"/>
      <c r="J29" s="145"/>
      <c r="K29" s="145"/>
      <c r="L29" s="148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</row>
    <row r="30" s="2" customFormat="1" ht="6.96" customHeight="1">
      <c r="A30" s="29"/>
      <c r="B30" s="35"/>
      <c r="C30" s="29"/>
      <c r="D30" s="29"/>
      <c r="E30" s="29"/>
      <c r="F30" s="29"/>
      <c r="G30" s="29"/>
      <c r="H30" s="29"/>
      <c r="I30" s="29"/>
      <c r="J30" s="29"/>
      <c r="K30" s="29"/>
      <c r="L30" s="53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="2" customFormat="1" ht="6.96" customHeight="1">
      <c r="A31" s="29"/>
      <c r="B31" s="35"/>
      <c r="C31" s="29"/>
      <c r="D31" s="149"/>
      <c r="E31" s="149"/>
      <c r="F31" s="149"/>
      <c r="G31" s="149"/>
      <c r="H31" s="149"/>
      <c r="I31" s="149"/>
      <c r="J31" s="149"/>
      <c r="K31" s="149"/>
      <c r="L31" s="53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="2" customFormat="1" ht="25.44" customHeight="1">
      <c r="A32" s="29"/>
      <c r="B32" s="35"/>
      <c r="C32" s="29"/>
      <c r="D32" s="150" t="s">
        <v>33</v>
      </c>
      <c r="E32" s="29"/>
      <c r="F32" s="29"/>
      <c r="G32" s="29"/>
      <c r="H32" s="29"/>
      <c r="I32" s="29"/>
      <c r="J32" s="151">
        <f>ROUND(J132, 2)</f>
        <v>9288936.7100000009</v>
      </c>
      <c r="K32" s="29"/>
      <c r="L32" s="53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="2" customFormat="1" ht="6.96" customHeight="1">
      <c r="A33" s="29"/>
      <c r="B33" s="35"/>
      <c r="C33" s="29"/>
      <c r="D33" s="149"/>
      <c r="E33" s="149"/>
      <c r="F33" s="149"/>
      <c r="G33" s="149"/>
      <c r="H33" s="149"/>
      <c r="I33" s="149"/>
      <c r="J33" s="149"/>
      <c r="K33" s="149"/>
      <c r="L33" s="53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="2" customFormat="1" ht="14.4" customHeight="1">
      <c r="A34" s="29"/>
      <c r="B34" s="35"/>
      <c r="C34" s="29"/>
      <c r="D34" s="29"/>
      <c r="E34" s="29"/>
      <c r="F34" s="152" t="s">
        <v>35</v>
      </c>
      <c r="G34" s="29"/>
      <c r="H34" s="29"/>
      <c r="I34" s="152" t="s">
        <v>34</v>
      </c>
      <c r="J34" s="152" t="s">
        <v>36</v>
      </c>
      <c r="K34" s="29"/>
      <c r="L34" s="53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="2" customFormat="1" ht="14.4" customHeight="1">
      <c r="A35" s="29"/>
      <c r="B35" s="35"/>
      <c r="C35" s="29"/>
      <c r="D35" s="153" t="s">
        <v>37</v>
      </c>
      <c r="E35" s="141" t="s">
        <v>38</v>
      </c>
      <c r="F35" s="154">
        <f>ROUND((SUM(BE132:BE343)),  2)</f>
        <v>9288936.7100000009</v>
      </c>
      <c r="G35" s="29"/>
      <c r="H35" s="29"/>
      <c r="I35" s="155">
        <v>0.20999999999999999</v>
      </c>
      <c r="J35" s="154">
        <f>ROUND(((SUM(BE132:BE343))*I35),  2)</f>
        <v>1950676.71</v>
      </c>
      <c r="K35" s="29"/>
      <c r="L35" s="53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="2" customFormat="1" ht="14.4" customHeight="1">
      <c r="A36" s="29"/>
      <c r="B36" s="35"/>
      <c r="C36" s="29"/>
      <c r="D36" s="29"/>
      <c r="E36" s="141" t="s">
        <v>39</v>
      </c>
      <c r="F36" s="154">
        <f>ROUND((SUM(BF132:BF343)),  2)</f>
        <v>0</v>
      </c>
      <c r="G36" s="29"/>
      <c r="H36" s="29"/>
      <c r="I36" s="155">
        <v>0.14999999999999999</v>
      </c>
      <c r="J36" s="154">
        <f>ROUND(((SUM(BF132:BF343))*I36),  2)</f>
        <v>0</v>
      </c>
      <c r="K36" s="29"/>
      <c r="L36" s="53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hidden="1" s="2" customFormat="1" ht="14.4" customHeight="1">
      <c r="A37" s="29"/>
      <c r="B37" s="35"/>
      <c r="C37" s="29"/>
      <c r="D37" s="29"/>
      <c r="E37" s="141" t="s">
        <v>40</v>
      </c>
      <c r="F37" s="154">
        <f>ROUND((SUM(BG132:BG343)),  2)</f>
        <v>0</v>
      </c>
      <c r="G37" s="29"/>
      <c r="H37" s="29"/>
      <c r="I37" s="155">
        <v>0.20999999999999999</v>
      </c>
      <c r="J37" s="154">
        <f>0</f>
        <v>0</v>
      </c>
      <c r="K37" s="29"/>
      <c r="L37" s="53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hidden="1" s="2" customFormat="1" ht="14.4" customHeight="1">
      <c r="A38" s="29"/>
      <c r="B38" s="35"/>
      <c r="C38" s="29"/>
      <c r="D38" s="29"/>
      <c r="E38" s="141" t="s">
        <v>41</v>
      </c>
      <c r="F38" s="154">
        <f>ROUND((SUM(BH132:BH343)),  2)</f>
        <v>0</v>
      </c>
      <c r="G38" s="29"/>
      <c r="H38" s="29"/>
      <c r="I38" s="155">
        <v>0.14999999999999999</v>
      </c>
      <c r="J38" s="154">
        <f>0</f>
        <v>0</v>
      </c>
      <c r="K38" s="29"/>
      <c r="L38" s="53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hidden="1" s="2" customFormat="1" ht="14.4" customHeight="1">
      <c r="A39" s="29"/>
      <c r="B39" s="35"/>
      <c r="C39" s="29"/>
      <c r="D39" s="29"/>
      <c r="E39" s="141" t="s">
        <v>42</v>
      </c>
      <c r="F39" s="154">
        <f>ROUND((SUM(BI132:BI343)),  2)</f>
        <v>0</v>
      </c>
      <c r="G39" s="29"/>
      <c r="H39" s="29"/>
      <c r="I39" s="155">
        <v>0</v>
      </c>
      <c r="J39" s="154">
        <f>0</f>
        <v>0</v>
      </c>
      <c r="K39" s="29"/>
      <c r="L39" s="53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="2" customFormat="1" ht="6.96" customHeight="1">
      <c r="A40" s="29"/>
      <c r="B40" s="35"/>
      <c r="C40" s="29"/>
      <c r="D40" s="29"/>
      <c r="E40" s="29"/>
      <c r="F40" s="29"/>
      <c r="G40" s="29"/>
      <c r="H40" s="29"/>
      <c r="I40" s="29"/>
      <c r="J40" s="29"/>
      <c r="K40" s="29"/>
      <c r="L40" s="53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="2" customFormat="1" ht="25.44" customHeight="1">
      <c r="A41" s="29"/>
      <c r="B41" s="35"/>
      <c r="C41" s="156"/>
      <c r="D41" s="157" t="s">
        <v>43</v>
      </c>
      <c r="E41" s="158"/>
      <c r="F41" s="158"/>
      <c r="G41" s="159" t="s">
        <v>44</v>
      </c>
      <c r="H41" s="160" t="s">
        <v>45</v>
      </c>
      <c r="I41" s="158"/>
      <c r="J41" s="161">
        <f>SUM(J32:J39)</f>
        <v>11239613.420000002</v>
      </c>
      <c r="K41" s="162"/>
      <c r="L41" s="53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="2" customFormat="1" ht="14.4" customHeight="1">
      <c r="A42" s="29"/>
      <c r="B42" s="35"/>
      <c r="C42" s="29"/>
      <c r="D42" s="29"/>
      <c r="E42" s="29"/>
      <c r="F42" s="29"/>
      <c r="G42" s="29"/>
      <c r="H42" s="29"/>
      <c r="I42" s="29"/>
      <c r="J42" s="29"/>
      <c r="K42" s="29"/>
      <c r="L42" s="53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="1" customFormat="1" ht="14.4" customHeight="1">
      <c r="B43" s="17"/>
      <c r="L43" s="17"/>
    </row>
    <row r="44" s="1" customFormat="1" ht="14.4" customHeight="1">
      <c r="B44" s="17"/>
      <c r="L44" s="17"/>
    </row>
    <row r="45" s="1" customFormat="1" ht="14.4" customHeight="1">
      <c r="B45" s="17"/>
      <c r="L45" s="17"/>
    </row>
    <row r="46" s="1" customFormat="1" ht="14.4" customHeight="1">
      <c r="B46" s="17"/>
      <c r="L46" s="17"/>
    </row>
    <row r="47" s="1" customFormat="1" ht="14.4" customHeight="1">
      <c r="B47" s="17"/>
      <c r="L47" s="17"/>
    </row>
    <row r="48" s="1" customFormat="1" ht="14.4" customHeight="1">
      <c r="B48" s="17"/>
      <c r="L48" s="17"/>
    </row>
    <row r="49" s="1" customFormat="1" ht="14.4" customHeight="1">
      <c r="B49" s="17"/>
      <c r="L49" s="17"/>
    </row>
    <row r="50" s="2" customFormat="1" ht="14.4" customHeight="1">
      <c r="B50" s="53"/>
      <c r="D50" s="163" t="s">
        <v>46</v>
      </c>
      <c r="E50" s="164"/>
      <c r="F50" s="164"/>
      <c r="G50" s="163" t="s">
        <v>47</v>
      </c>
      <c r="H50" s="164"/>
      <c r="I50" s="164"/>
      <c r="J50" s="164"/>
      <c r="K50" s="164"/>
      <c r="L50" s="53"/>
    </row>
    <row r="51">
      <c r="B51" s="17"/>
      <c r="L51" s="17"/>
    </row>
    <row r="52">
      <c r="B52" s="17"/>
      <c r="L52" s="17"/>
    </row>
    <row r="53">
      <c r="B53" s="17"/>
      <c r="L53" s="17"/>
    </row>
    <row r="54">
      <c r="B54" s="17"/>
      <c r="L54" s="17"/>
    </row>
    <row r="55">
      <c r="B55" s="17"/>
      <c r="L55" s="17"/>
    </row>
    <row r="56">
      <c r="B56" s="17"/>
      <c r="L56" s="17"/>
    </row>
    <row r="57">
      <c r="B57" s="17"/>
      <c r="L57" s="17"/>
    </row>
    <row r="58">
      <c r="B58" s="17"/>
      <c r="L58" s="17"/>
    </row>
    <row r="59">
      <c r="B59" s="17"/>
      <c r="L59" s="17"/>
    </row>
    <row r="60">
      <c r="B60" s="17"/>
      <c r="L60" s="17"/>
    </row>
    <row r="61" s="2" customFormat="1">
      <c r="A61" s="29"/>
      <c r="B61" s="35"/>
      <c r="C61" s="29"/>
      <c r="D61" s="165" t="s">
        <v>48</v>
      </c>
      <c r="E61" s="166"/>
      <c r="F61" s="167" t="s">
        <v>49</v>
      </c>
      <c r="G61" s="165" t="s">
        <v>48</v>
      </c>
      <c r="H61" s="166"/>
      <c r="I61" s="166"/>
      <c r="J61" s="168" t="s">
        <v>49</v>
      </c>
      <c r="K61" s="166"/>
      <c r="L61" s="5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>
      <c r="B62" s="17"/>
      <c r="L62" s="17"/>
    </row>
    <row r="63">
      <c r="B63" s="17"/>
      <c r="L63" s="17"/>
    </row>
    <row r="64">
      <c r="B64" s="17"/>
      <c r="L64" s="17"/>
    </row>
    <row r="65" s="2" customFormat="1">
      <c r="A65" s="29"/>
      <c r="B65" s="35"/>
      <c r="C65" s="29"/>
      <c r="D65" s="163" t="s">
        <v>50</v>
      </c>
      <c r="E65" s="169"/>
      <c r="F65" s="169"/>
      <c r="G65" s="163" t="s">
        <v>51</v>
      </c>
      <c r="H65" s="169"/>
      <c r="I65" s="169"/>
      <c r="J65" s="169"/>
      <c r="K65" s="169"/>
      <c r="L65" s="5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>
      <c r="B66" s="17"/>
      <c r="L66" s="17"/>
    </row>
    <row r="67">
      <c r="B67" s="17"/>
      <c r="L67" s="17"/>
    </row>
    <row r="68">
      <c r="B68" s="17"/>
      <c r="L68" s="17"/>
    </row>
    <row r="69">
      <c r="B69" s="17"/>
      <c r="L69" s="17"/>
    </row>
    <row r="70">
      <c r="B70" s="17"/>
      <c r="L70" s="17"/>
    </row>
    <row r="71">
      <c r="B71" s="17"/>
      <c r="L71" s="17"/>
    </row>
    <row r="72">
      <c r="B72" s="17"/>
      <c r="L72" s="17"/>
    </row>
    <row r="73">
      <c r="B73" s="17"/>
      <c r="L73" s="17"/>
    </row>
    <row r="74">
      <c r="B74" s="17"/>
      <c r="L74" s="17"/>
    </row>
    <row r="75">
      <c r="B75" s="17"/>
      <c r="L75" s="17"/>
    </row>
    <row r="76" s="2" customFormat="1">
      <c r="A76" s="29"/>
      <c r="B76" s="35"/>
      <c r="C76" s="29"/>
      <c r="D76" s="165" t="s">
        <v>48</v>
      </c>
      <c r="E76" s="166"/>
      <c r="F76" s="167" t="s">
        <v>49</v>
      </c>
      <c r="G76" s="165" t="s">
        <v>48</v>
      </c>
      <c r="H76" s="166"/>
      <c r="I76" s="166"/>
      <c r="J76" s="168" t="s">
        <v>49</v>
      </c>
      <c r="K76" s="166"/>
      <c r="L76" s="5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="2" customFormat="1" ht="14.4" customHeight="1">
      <c r="A77" s="29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5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="2" customFormat="1" ht="6.96" customHeight="1">
      <c r="A81" s="29"/>
      <c r="B81" s="172"/>
      <c r="C81" s="173"/>
      <c r="D81" s="173"/>
      <c r="E81" s="173"/>
      <c r="F81" s="173"/>
      <c r="G81" s="173"/>
      <c r="H81" s="173"/>
      <c r="I81" s="173"/>
      <c r="J81" s="173"/>
      <c r="K81" s="173"/>
      <c r="L81" s="53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="2" customFormat="1" ht="24.96" customHeight="1">
      <c r="A82" s="29"/>
      <c r="B82" s="30"/>
      <c r="C82" s="20" t="s">
        <v>250</v>
      </c>
      <c r="D82" s="31"/>
      <c r="E82" s="31"/>
      <c r="F82" s="31"/>
      <c r="G82" s="31"/>
      <c r="H82" s="31"/>
      <c r="I82" s="31"/>
      <c r="J82" s="31"/>
      <c r="K82" s="31"/>
      <c r="L82" s="53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="2" customFormat="1" ht="6.96" customHeight="1">
      <c r="A83" s="29"/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53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="2" customFormat="1" ht="12" customHeight="1">
      <c r="A84" s="29"/>
      <c r="B84" s="30"/>
      <c r="C84" s="26" t="s">
        <v>14</v>
      </c>
      <c r="D84" s="31"/>
      <c r="E84" s="31"/>
      <c r="F84" s="31"/>
      <c r="G84" s="31"/>
      <c r="H84" s="31"/>
      <c r="I84" s="31"/>
      <c r="J84" s="31"/>
      <c r="K84" s="31"/>
      <c r="L84" s="53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="2" customFormat="1" ht="26.25" customHeight="1">
      <c r="A85" s="29"/>
      <c r="B85" s="30"/>
      <c r="C85" s="31"/>
      <c r="D85" s="31"/>
      <c r="E85" s="174" t="str">
        <f>E7</f>
        <v>Kanalizace a ČOV pro obec Horní Kruty, místní část Dolní Kruty, Přestavlky a Bohouňovice II</v>
      </c>
      <c r="F85" s="26"/>
      <c r="G85" s="26"/>
      <c r="H85" s="26"/>
      <c r="I85" s="31"/>
      <c r="J85" s="31"/>
      <c r="K85" s="31"/>
      <c r="L85" s="53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="1" customFormat="1" ht="12" customHeight="1">
      <c r="B86" s="18"/>
      <c r="C86" s="26" t="s">
        <v>246</v>
      </c>
      <c r="D86" s="19"/>
      <c r="E86" s="19"/>
      <c r="F86" s="19"/>
      <c r="G86" s="19"/>
      <c r="H86" s="19"/>
      <c r="I86" s="19"/>
      <c r="J86" s="19"/>
      <c r="K86" s="19"/>
      <c r="L86" s="17"/>
    </row>
    <row r="87" s="2" customFormat="1" ht="16.5" customHeight="1">
      <c r="A87" s="29"/>
      <c r="B87" s="30"/>
      <c r="C87" s="31"/>
      <c r="D87" s="31"/>
      <c r="E87" s="174" t="s">
        <v>1059</v>
      </c>
      <c r="F87" s="31"/>
      <c r="G87" s="31"/>
      <c r="H87" s="31"/>
      <c r="I87" s="31"/>
      <c r="J87" s="31"/>
      <c r="K87" s="31"/>
      <c r="L87" s="53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="2" customFormat="1" ht="12" customHeight="1">
      <c r="A88" s="29"/>
      <c r="B88" s="30"/>
      <c r="C88" s="26" t="s">
        <v>248</v>
      </c>
      <c r="D88" s="31"/>
      <c r="E88" s="31"/>
      <c r="F88" s="31"/>
      <c r="G88" s="31"/>
      <c r="H88" s="31"/>
      <c r="I88" s="31"/>
      <c r="J88" s="31"/>
      <c r="K88" s="31"/>
      <c r="L88" s="53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="2" customFormat="1" ht="16.5" customHeight="1">
      <c r="A89" s="29"/>
      <c r="B89" s="30"/>
      <c r="C89" s="31"/>
      <c r="D89" s="31"/>
      <c r="E89" s="66" t="str">
        <f>E11</f>
        <v>001.1-1 - Výtlak 1</v>
      </c>
      <c r="F89" s="31"/>
      <c r="G89" s="31"/>
      <c r="H89" s="31"/>
      <c r="I89" s="31"/>
      <c r="J89" s="31"/>
      <c r="K89" s="31"/>
      <c r="L89" s="53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="2" customFormat="1" ht="6.96" customHeight="1">
      <c r="A90" s="29"/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53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="2" customFormat="1" ht="12" customHeight="1">
      <c r="A91" s="29"/>
      <c r="B91" s="30"/>
      <c r="C91" s="26" t="s">
        <v>18</v>
      </c>
      <c r="D91" s="31"/>
      <c r="E91" s="31"/>
      <c r="F91" s="23" t="str">
        <f>F14</f>
        <v>Horní Kruty, místní část Dolní Kruty, Přestavlky a</v>
      </c>
      <c r="G91" s="31"/>
      <c r="H91" s="31"/>
      <c r="I91" s="26" t="s">
        <v>20</v>
      </c>
      <c r="J91" s="69" t="str">
        <f>IF(J14="","",J14)</f>
        <v>10. 2. 2021</v>
      </c>
      <c r="K91" s="31"/>
      <c r="L91" s="53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="2" customFormat="1" ht="6.96" customHeight="1">
      <c r="A92" s="29"/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53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="2" customFormat="1" ht="40.05" customHeight="1">
      <c r="A93" s="29"/>
      <c r="B93" s="30"/>
      <c r="C93" s="26" t="s">
        <v>22</v>
      </c>
      <c r="D93" s="31"/>
      <c r="E93" s="31"/>
      <c r="F93" s="23" t="str">
        <f>E17</f>
        <v>Obec Horní Kruty</v>
      </c>
      <c r="G93" s="31"/>
      <c r="H93" s="31"/>
      <c r="I93" s="26" t="s">
        <v>28</v>
      </c>
      <c r="J93" s="27" t="str">
        <f>E23</f>
        <v>Vodohospodářské inženýrské služby a.s.</v>
      </c>
      <c r="K93" s="31"/>
      <c r="L93" s="53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="2" customFormat="1" ht="15.15" customHeight="1">
      <c r="A94" s="29"/>
      <c r="B94" s="30"/>
      <c r="C94" s="26" t="s">
        <v>26</v>
      </c>
      <c r="D94" s="31"/>
      <c r="E94" s="31"/>
      <c r="F94" s="23" t="str">
        <f>IF(E20="","",E20)</f>
        <v xml:space="preserve"> </v>
      </c>
      <c r="G94" s="31"/>
      <c r="H94" s="31"/>
      <c r="I94" s="26" t="s">
        <v>31</v>
      </c>
      <c r="J94" s="27" t="str">
        <f>E26</f>
        <v xml:space="preserve"> </v>
      </c>
      <c r="K94" s="31"/>
      <c r="L94" s="53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="2" customFormat="1" ht="10.32" customHeight="1">
      <c r="A95" s="29"/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53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="2" customFormat="1" ht="29.28" customHeight="1">
      <c r="A96" s="29"/>
      <c r="B96" s="30"/>
      <c r="C96" s="175" t="s">
        <v>251</v>
      </c>
      <c r="D96" s="176"/>
      <c r="E96" s="176"/>
      <c r="F96" s="176"/>
      <c r="G96" s="176"/>
      <c r="H96" s="176"/>
      <c r="I96" s="176"/>
      <c r="J96" s="177" t="s">
        <v>252</v>
      </c>
      <c r="K96" s="176"/>
      <c r="L96" s="53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="2" customFormat="1" ht="10.32" customHeight="1">
      <c r="A97" s="29"/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5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="2" customFormat="1" ht="22.8" customHeight="1">
      <c r="A98" s="29"/>
      <c r="B98" s="30"/>
      <c r="C98" s="178" t="s">
        <v>253</v>
      </c>
      <c r="D98" s="31"/>
      <c r="E98" s="31"/>
      <c r="F98" s="31"/>
      <c r="G98" s="31"/>
      <c r="H98" s="31"/>
      <c r="I98" s="31"/>
      <c r="J98" s="100">
        <f>J132</f>
        <v>9288936.7100000009</v>
      </c>
      <c r="K98" s="31"/>
      <c r="L98" s="53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254</v>
      </c>
    </row>
    <row r="99" s="9" customFormat="1" ht="24.96" customHeight="1">
      <c r="A99" s="9"/>
      <c r="B99" s="179"/>
      <c r="C99" s="180"/>
      <c r="D99" s="181" t="s">
        <v>255</v>
      </c>
      <c r="E99" s="182"/>
      <c r="F99" s="182"/>
      <c r="G99" s="182"/>
      <c r="H99" s="182"/>
      <c r="I99" s="182"/>
      <c r="J99" s="183">
        <f>J133</f>
        <v>9117696.1100000013</v>
      </c>
      <c r="K99" s="180"/>
      <c r="L99" s="18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5"/>
      <c r="C100" s="123"/>
      <c r="D100" s="186" t="s">
        <v>256</v>
      </c>
      <c r="E100" s="187"/>
      <c r="F100" s="187"/>
      <c r="G100" s="187"/>
      <c r="H100" s="187"/>
      <c r="I100" s="187"/>
      <c r="J100" s="188">
        <f>J134</f>
        <v>5401971.71</v>
      </c>
      <c r="K100" s="123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3"/>
      <c r="D101" s="186" t="s">
        <v>257</v>
      </c>
      <c r="E101" s="187"/>
      <c r="F101" s="187"/>
      <c r="G101" s="187"/>
      <c r="H101" s="187"/>
      <c r="I101" s="187"/>
      <c r="J101" s="188">
        <f>J198</f>
        <v>9497.3400000000001</v>
      </c>
      <c r="K101" s="123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3"/>
      <c r="D102" s="186" t="s">
        <v>258</v>
      </c>
      <c r="E102" s="187"/>
      <c r="F102" s="187"/>
      <c r="G102" s="187"/>
      <c r="H102" s="187"/>
      <c r="I102" s="187"/>
      <c r="J102" s="188">
        <f>J200</f>
        <v>14720</v>
      </c>
      <c r="K102" s="123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5"/>
      <c r="C103" s="123"/>
      <c r="D103" s="186" t="s">
        <v>259</v>
      </c>
      <c r="E103" s="187"/>
      <c r="F103" s="187"/>
      <c r="G103" s="187"/>
      <c r="H103" s="187"/>
      <c r="I103" s="187"/>
      <c r="J103" s="188">
        <f>J206</f>
        <v>75797.679999999993</v>
      </c>
      <c r="K103" s="123"/>
      <c r="L103" s="18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5"/>
      <c r="C104" s="123"/>
      <c r="D104" s="186" t="s">
        <v>260</v>
      </c>
      <c r="E104" s="187"/>
      <c r="F104" s="187"/>
      <c r="G104" s="187"/>
      <c r="H104" s="187"/>
      <c r="I104" s="187"/>
      <c r="J104" s="188">
        <f>J214</f>
        <v>804038.6100000001</v>
      </c>
      <c r="K104" s="123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5"/>
      <c r="C105" s="123"/>
      <c r="D105" s="186" t="s">
        <v>261</v>
      </c>
      <c r="E105" s="187"/>
      <c r="F105" s="187"/>
      <c r="G105" s="187"/>
      <c r="H105" s="187"/>
      <c r="I105" s="187"/>
      <c r="J105" s="188">
        <f>J227</f>
        <v>2124192.0899999999</v>
      </c>
      <c r="K105" s="123"/>
      <c r="L105" s="18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5"/>
      <c r="C106" s="123"/>
      <c r="D106" s="186" t="s">
        <v>262</v>
      </c>
      <c r="E106" s="187"/>
      <c r="F106" s="187"/>
      <c r="G106" s="187"/>
      <c r="H106" s="187"/>
      <c r="I106" s="187"/>
      <c r="J106" s="188">
        <f>J320</f>
        <v>97962.460000000006</v>
      </c>
      <c r="K106" s="123"/>
      <c r="L106" s="18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5"/>
      <c r="C107" s="123"/>
      <c r="D107" s="186" t="s">
        <v>263</v>
      </c>
      <c r="E107" s="187"/>
      <c r="F107" s="187"/>
      <c r="G107" s="187"/>
      <c r="H107" s="187"/>
      <c r="I107" s="187"/>
      <c r="J107" s="188">
        <f>J327</f>
        <v>158356.64000000001</v>
      </c>
      <c r="K107" s="123"/>
      <c r="L107" s="18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5"/>
      <c r="C108" s="123"/>
      <c r="D108" s="186" t="s">
        <v>264</v>
      </c>
      <c r="E108" s="187"/>
      <c r="F108" s="187"/>
      <c r="G108" s="187"/>
      <c r="H108" s="187"/>
      <c r="I108" s="187"/>
      <c r="J108" s="188">
        <f>J336</f>
        <v>431159.58000000002</v>
      </c>
      <c r="K108" s="123"/>
      <c r="L108" s="18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79"/>
      <c r="C109" s="180"/>
      <c r="D109" s="181" t="s">
        <v>265</v>
      </c>
      <c r="E109" s="182"/>
      <c r="F109" s="182"/>
      <c r="G109" s="182"/>
      <c r="H109" s="182"/>
      <c r="I109" s="182"/>
      <c r="J109" s="183">
        <f>J338</f>
        <v>171240.60000000001</v>
      </c>
      <c r="K109" s="180"/>
      <c r="L109" s="184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85"/>
      <c r="C110" s="123"/>
      <c r="D110" s="186" t="s">
        <v>266</v>
      </c>
      <c r="E110" s="187"/>
      <c r="F110" s="187"/>
      <c r="G110" s="187"/>
      <c r="H110" s="187"/>
      <c r="I110" s="187"/>
      <c r="J110" s="188">
        <f>J339</f>
        <v>171240.60000000001</v>
      </c>
      <c r="K110" s="123"/>
      <c r="L110" s="18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29"/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53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="2" customFormat="1" ht="6.96" customHeight="1">
      <c r="A112" s="29"/>
      <c r="B112" s="56"/>
      <c r="C112" s="57"/>
      <c r="D112" s="57"/>
      <c r="E112" s="57"/>
      <c r="F112" s="57"/>
      <c r="G112" s="57"/>
      <c r="H112" s="57"/>
      <c r="I112" s="57"/>
      <c r="J112" s="57"/>
      <c r="K112" s="57"/>
      <c r="L112" s="53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="2" customFormat="1" ht="6.96" customHeight="1">
      <c r="A116" s="29"/>
      <c r="B116" s="58"/>
      <c r="C116" s="59"/>
      <c r="D116" s="59"/>
      <c r="E116" s="59"/>
      <c r="F116" s="59"/>
      <c r="G116" s="59"/>
      <c r="H116" s="59"/>
      <c r="I116" s="59"/>
      <c r="J116" s="59"/>
      <c r="K116" s="59"/>
      <c r="L116" s="53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="2" customFormat="1" ht="24.96" customHeight="1">
      <c r="A117" s="29"/>
      <c r="B117" s="30"/>
      <c r="C117" s="20" t="s">
        <v>267</v>
      </c>
      <c r="D117" s="31"/>
      <c r="E117" s="31"/>
      <c r="F117" s="31"/>
      <c r="G117" s="31"/>
      <c r="H117" s="31"/>
      <c r="I117" s="31"/>
      <c r="J117" s="31"/>
      <c r="K117" s="31"/>
      <c r="L117" s="53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="2" customFormat="1" ht="6.96" customHeight="1">
      <c r="A118" s="29"/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53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="2" customFormat="1" ht="12" customHeight="1">
      <c r="A119" s="29"/>
      <c r="B119" s="30"/>
      <c r="C119" s="26" t="s">
        <v>14</v>
      </c>
      <c r="D119" s="31"/>
      <c r="E119" s="31"/>
      <c r="F119" s="31"/>
      <c r="G119" s="31"/>
      <c r="H119" s="31"/>
      <c r="I119" s="31"/>
      <c r="J119" s="31"/>
      <c r="K119" s="31"/>
      <c r="L119" s="53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="2" customFormat="1" ht="26.25" customHeight="1">
      <c r="A120" s="29"/>
      <c r="B120" s="30"/>
      <c r="C120" s="31"/>
      <c r="D120" s="31"/>
      <c r="E120" s="174" t="str">
        <f>E7</f>
        <v>Kanalizace a ČOV pro obec Horní Kruty, místní část Dolní Kruty, Přestavlky a Bohouňovice II</v>
      </c>
      <c r="F120" s="26"/>
      <c r="G120" s="26"/>
      <c r="H120" s="26"/>
      <c r="I120" s="31"/>
      <c r="J120" s="31"/>
      <c r="K120" s="31"/>
      <c r="L120" s="53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="1" customFormat="1" ht="12" customHeight="1">
      <c r="B121" s="18"/>
      <c r="C121" s="26" t="s">
        <v>246</v>
      </c>
      <c r="D121" s="19"/>
      <c r="E121" s="19"/>
      <c r="F121" s="19"/>
      <c r="G121" s="19"/>
      <c r="H121" s="19"/>
      <c r="I121" s="19"/>
      <c r="J121" s="19"/>
      <c r="K121" s="19"/>
      <c r="L121" s="17"/>
    </row>
    <row r="122" s="2" customFormat="1" ht="16.5" customHeight="1">
      <c r="A122" s="29"/>
      <c r="B122" s="30"/>
      <c r="C122" s="31"/>
      <c r="D122" s="31"/>
      <c r="E122" s="174" t="s">
        <v>1059</v>
      </c>
      <c r="F122" s="31"/>
      <c r="G122" s="31"/>
      <c r="H122" s="31"/>
      <c r="I122" s="31"/>
      <c r="J122" s="31"/>
      <c r="K122" s="31"/>
      <c r="L122" s="53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="2" customFormat="1" ht="12" customHeight="1">
      <c r="A123" s="29"/>
      <c r="B123" s="30"/>
      <c r="C123" s="26" t="s">
        <v>248</v>
      </c>
      <c r="D123" s="31"/>
      <c r="E123" s="31"/>
      <c r="F123" s="31"/>
      <c r="G123" s="31"/>
      <c r="H123" s="31"/>
      <c r="I123" s="31"/>
      <c r="J123" s="31"/>
      <c r="K123" s="31"/>
      <c r="L123" s="53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="2" customFormat="1" ht="16.5" customHeight="1">
      <c r="A124" s="29"/>
      <c r="B124" s="30"/>
      <c r="C124" s="31"/>
      <c r="D124" s="31"/>
      <c r="E124" s="66" t="str">
        <f>E11</f>
        <v>001.1-1 - Výtlak 1</v>
      </c>
      <c r="F124" s="31"/>
      <c r="G124" s="31"/>
      <c r="H124" s="31"/>
      <c r="I124" s="31"/>
      <c r="J124" s="31"/>
      <c r="K124" s="31"/>
      <c r="L124" s="53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="2" customFormat="1" ht="6.96" customHeight="1">
      <c r="A125" s="29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53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="2" customFormat="1" ht="12" customHeight="1">
      <c r="A126" s="29"/>
      <c r="B126" s="30"/>
      <c r="C126" s="26" t="s">
        <v>18</v>
      </c>
      <c r="D126" s="31"/>
      <c r="E126" s="31"/>
      <c r="F126" s="23" t="str">
        <f>F14</f>
        <v>Horní Kruty, místní část Dolní Kruty, Přestavlky a</v>
      </c>
      <c r="G126" s="31"/>
      <c r="H126" s="31"/>
      <c r="I126" s="26" t="s">
        <v>20</v>
      </c>
      <c r="J126" s="69" t="str">
        <f>IF(J14="","",J14)</f>
        <v>10. 2. 2021</v>
      </c>
      <c r="K126" s="31"/>
      <c r="L126" s="53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="2" customFormat="1" ht="6.96" customHeight="1">
      <c r="A127" s="29"/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53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="2" customFormat="1" ht="40.05" customHeight="1">
      <c r="A128" s="29"/>
      <c r="B128" s="30"/>
      <c r="C128" s="26" t="s">
        <v>22</v>
      </c>
      <c r="D128" s="31"/>
      <c r="E128" s="31"/>
      <c r="F128" s="23" t="str">
        <f>E17</f>
        <v>Obec Horní Kruty</v>
      </c>
      <c r="G128" s="31"/>
      <c r="H128" s="31"/>
      <c r="I128" s="26" t="s">
        <v>28</v>
      </c>
      <c r="J128" s="27" t="str">
        <f>E23</f>
        <v>Vodohospodářské inženýrské služby a.s.</v>
      </c>
      <c r="K128" s="31"/>
      <c r="L128" s="53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="2" customFormat="1" ht="15.15" customHeight="1">
      <c r="A129" s="29"/>
      <c r="B129" s="30"/>
      <c r="C129" s="26" t="s">
        <v>26</v>
      </c>
      <c r="D129" s="31"/>
      <c r="E129" s="31"/>
      <c r="F129" s="23" t="str">
        <f>IF(E20="","",E20)</f>
        <v xml:space="preserve"> </v>
      </c>
      <c r="G129" s="31"/>
      <c r="H129" s="31"/>
      <c r="I129" s="26" t="s">
        <v>31</v>
      </c>
      <c r="J129" s="27" t="str">
        <f>E26</f>
        <v xml:space="preserve"> </v>
      </c>
      <c r="K129" s="31"/>
      <c r="L129" s="53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="2" customFormat="1" ht="10.32" customHeight="1">
      <c r="A130" s="29"/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53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="11" customFormat="1" ht="29.28" customHeight="1">
      <c r="A131" s="190"/>
      <c r="B131" s="191"/>
      <c r="C131" s="192" t="s">
        <v>268</v>
      </c>
      <c r="D131" s="193" t="s">
        <v>58</v>
      </c>
      <c r="E131" s="193" t="s">
        <v>54</v>
      </c>
      <c r="F131" s="193" t="s">
        <v>55</v>
      </c>
      <c r="G131" s="193" t="s">
        <v>269</v>
      </c>
      <c r="H131" s="193" t="s">
        <v>270</v>
      </c>
      <c r="I131" s="193" t="s">
        <v>271</v>
      </c>
      <c r="J131" s="194" t="s">
        <v>252</v>
      </c>
      <c r="K131" s="195" t="s">
        <v>272</v>
      </c>
      <c r="L131" s="196"/>
      <c r="M131" s="90" t="s">
        <v>1</v>
      </c>
      <c r="N131" s="91" t="s">
        <v>37</v>
      </c>
      <c r="O131" s="91" t="s">
        <v>273</v>
      </c>
      <c r="P131" s="91" t="s">
        <v>274</v>
      </c>
      <c r="Q131" s="91" t="s">
        <v>275</v>
      </c>
      <c r="R131" s="91" t="s">
        <v>276</v>
      </c>
      <c r="S131" s="91" t="s">
        <v>277</v>
      </c>
      <c r="T131" s="92" t="s">
        <v>278</v>
      </c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</row>
    <row r="132" s="2" customFormat="1" ht="22.8" customHeight="1">
      <c r="A132" s="29"/>
      <c r="B132" s="30"/>
      <c r="C132" s="97" t="s">
        <v>279</v>
      </c>
      <c r="D132" s="31"/>
      <c r="E132" s="31"/>
      <c r="F132" s="31"/>
      <c r="G132" s="31"/>
      <c r="H132" s="31"/>
      <c r="I132" s="31"/>
      <c r="J132" s="197">
        <f>BK132</f>
        <v>9288936.7100000009</v>
      </c>
      <c r="K132" s="31"/>
      <c r="L132" s="35"/>
      <c r="M132" s="93"/>
      <c r="N132" s="198"/>
      <c r="O132" s="94"/>
      <c r="P132" s="199">
        <f>P133+P338</f>
        <v>7432.771358</v>
      </c>
      <c r="Q132" s="94"/>
      <c r="R132" s="199">
        <f>R133+R338</f>
        <v>451.9380672399999</v>
      </c>
      <c r="S132" s="94"/>
      <c r="T132" s="200">
        <f>T133+T338</f>
        <v>534.03211999999996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72</v>
      </c>
      <c r="AU132" s="14" t="s">
        <v>254</v>
      </c>
      <c r="BK132" s="201">
        <f>BK133+BK338</f>
        <v>9288936.7100000009</v>
      </c>
    </row>
    <row r="133" s="12" customFormat="1" ht="25.92" customHeight="1">
      <c r="A133" s="12"/>
      <c r="B133" s="202"/>
      <c r="C133" s="203"/>
      <c r="D133" s="204" t="s">
        <v>72</v>
      </c>
      <c r="E133" s="205" t="s">
        <v>280</v>
      </c>
      <c r="F133" s="205" t="s">
        <v>281</v>
      </c>
      <c r="G133" s="203"/>
      <c r="H133" s="203"/>
      <c r="I133" s="203"/>
      <c r="J133" s="206">
        <f>BK133</f>
        <v>9117696.1100000013</v>
      </c>
      <c r="K133" s="203"/>
      <c r="L133" s="207"/>
      <c r="M133" s="208"/>
      <c r="N133" s="209"/>
      <c r="O133" s="209"/>
      <c r="P133" s="210">
        <f>P134+P198+P200+P206+P214+P227+P320+P327+P336</f>
        <v>7338.8476579999997</v>
      </c>
      <c r="Q133" s="209"/>
      <c r="R133" s="210">
        <f>R134+R198+R200+R206+R214+R227+R320+R327+R336</f>
        <v>451.47625423999989</v>
      </c>
      <c r="S133" s="209"/>
      <c r="T133" s="211">
        <f>T134+T198+T200+T206+T214+T227+T320+T327+T336</f>
        <v>534.03211999999996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2" t="s">
        <v>80</v>
      </c>
      <c r="AT133" s="213" t="s">
        <v>72</v>
      </c>
      <c r="AU133" s="213" t="s">
        <v>73</v>
      </c>
      <c r="AY133" s="212" t="s">
        <v>282</v>
      </c>
      <c r="BK133" s="214">
        <f>BK134+BK198+BK200+BK206+BK214+BK227+BK320+BK327+BK336</f>
        <v>9117696.1100000013</v>
      </c>
    </row>
    <row r="134" s="12" customFormat="1" ht="22.8" customHeight="1">
      <c r="A134" s="12"/>
      <c r="B134" s="202"/>
      <c r="C134" s="203"/>
      <c r="D134" s="204" t="s">
        <v>72</v>
      </c>
      <c r="E134" s="215" t="s">
        <v>80</v>
      </c>
      <c r="F134" s="215" t="s">
        <v>283</v>
      </c>
      <c r="G134" s="203"/>
      <c r="H134" s="203"/>
      <c r="I134" s="203"/>
      <c r="J134" s="216">
        <f>BK134</f>
        <v>5401971.71</v>
      </c>
      <c r="K134" s="203"/>
      <c r="L134" s="207"/>
      <c r="M134" s="208"/>
      <c r="N134" s="209"/>
      <c r="O134" s="209"/>
      <c r="P134" s="210">
        <f>SUM(P135:P197)</f>
        <v>5246.0092130000003</v>
      </c>
      <c r="Q134" s="209"/>
      <c r="R134" s="210">
        <f>SUM(R135:R197)</f>
        <v>10.24021432</v>
      </c>
      <c r="S134" s="209"/>
      <c r="T134" s="211">
        <f>SUM(T135:T197)</f>
        <v>517.86247999999989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2" t="s">
        <v>80</v>
      </c>
      <c r="AT134" s="213" t="s">
        <v>72</v>
      </c>
      <c r="AU134" s="213" t="s">
        <v>80</v>
      </c>
      <c r="AY134" s="212" t="s">
        <v>282</v>
      </c>
      <c r="BK134" s="214">
        <f>SUM(BK135:BK197)</f>
        <v>5401971.71</v>
      </c>
    </row>
    <row r="135" s="2" customFormat="1" ht="33" customHeight="1">
      <c r="A135" s="29"/>
      <c r="B135" s="30"/>
      <c r="C135" s="217" t="s">
        <v>80</v>
      </c>
      <c r="D135" s="217" t="s">
        <v>284</v>
      </c>
      <c r="E135" s="218" t="s">
        <v>1024</v>
      </c>
      <c r="F135" s="219" t="s">
        <v>1025</v>
      </c>
      <c r="G135" s="220" t="s">
        <v>287</v>
      </c>
      <c r="H135" s="221">
        <v>90</v>
      </c>
      <c r="I135" s="222">
        <v>215</v>
      </c>
      <c r="J135" s="222">
        <f>ROUND(I135*H135,2)</f>
        <v>19350</v>
      </c>
      <c r="K135" s="223"/>
      <c r="L135" s="35"/>
      <c r="M135" s="224" t="s">
        <v>1</v>
      </c>
      <c r="N135" s="225" t="s">
        <v>38</v>
      </c>
      <c r="O135" s="226">
        <v>0.58599999999999997</v>
      </c>
      <c r="P135" s="226">
        <f>O135*H135</f>
        <v>52.739999999999995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228" t="s">
        <v>288</v>
      </c>
      <c r="AT135" s="228" t="s">
        <v>284</v>
      </c>
      <c r="AU135" s="228" t="s">
        <v>82</v>
      </c>
      <c r="AY135" s="14" t="s">
        <v>282</v>
      </c>
      <c r="BE135" s="229">
        <f>IF(N135="základní",J135,0)</f>
        <v>19350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4" t="s">
        <v>80</v>
      </c>
      <c r="BK135" s="229">
        <f>ROUND(I135*H135,2)</f>
        <v>19350</v>
      </c>
      <c r="BL135" s="14" t="s">
        <v>288</v>
      </c>
      <c r="BM135" s="228" t="s">
        <v>898</v>
      </c>
    </row>
    <row r="136" s="2" customFormat="1" ht="21.75" customHeight="1">
      <c r="A136" s="29"/>
      <c r="B136" s="30"/>
      <c r="C136" s="217" t="s">
        <v>82</v>
      </c>
      <c r="D136" s="217" t="s">
        <v>284</v>
      </c>
      <c r="E136" s="218" t="s">
        <v>285</v>
      </c>
      <c r="F136" s="219" t="s">
        <v>286</v>
      </c>
      <c r="G136" s="220" t="s">
        <v>287</v>
      </c>
      <c r="H136" s="221">
        <v>316.19799999999998</v>
      </c>
      <c r="I136" s="222">
        <v>34.600000000000001</v>
      </c>
      <c r="J136" s="222">
        <f>ROUND(I136*H136,2)</f>
        <v>10940.450000000001</v>
      </c>
      <c r="K136" s="223"/>
      <c r="L136" s="35"/>
      <c r="M136" s="224" t="s">
        <v>1</v>
      </c>
      <c r="N136" s="225" t="s">
        <v>38</v>
      </c>
      <c r="O136" s="226">
        <v>0.070000000000000007</v>
      </c>
      <c r="P136" s="226">
        <f>O136*H136</f>
        <v>22.133860000000002</v>
      </c>
      <c r="Q136" s="226">
        <v>0</v>
      </c>
      <c r="R136" s="226">
        <f>Q136*H136</f>
        <v>0</v>
      </c>
      <c r="S136" s="226">
        <v>0.17000000000000001</v>
      </c>
      <c r="T136" s="227">
        <f>S136*H136</f>
        <v>53.753660000000004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228" t="s">
        <v>288</v>
      </c>
      <c r="AT136" s="228" t="s">
        <v>284</v>
      </c>
      <c r="AU136" s="228" t="s">
        <v>82</v>
      </c>
      <c r="AY136" s="14" t="s">
        <v>282</v>
      </c>
      <c r="BE136" s="229">
        <f>IF(N136="základní",J136,0)</f>
        <v>10940.450000000001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4" t="s">
        <v>80</v>
      </c>
      <c r="BK136" s="229">
        <f>ROUND(I136*H136,2)</f>
        <v>10940.450000000001</v>
      </c>
      <c r="BL136" s="14" t="s">
        <v>288</v>
      </c>
      <c r="BM136" s="228" t="s">
        <v>289</v>
      </c>
    </row>
    <row r="137" s="2" customFormat="1" ht="21.75" customHeight="1">
      <c r="A137" s="29"/>
      <c r="B137" s="30"/>
      <c r="C137" s="217" t="s">
        <v>155</v>
      </c>
      <c r="D137" s="217" t="s">
        <v>284</v>
      </c>
      <c r="E137" s="218" t="s">
        <v>290</v>
      </c>
      <c r="F137" s="219" t="s">
        <v>291</v>
      </c>
      <c r="G137" s="220" t="s">
        <v>287</v>
      </c>
      <c r="H137" s="221">
        <v>184.89400000000001</v>
      </c>
      <c r="I137" s="222">
        <v>50.299999999999997</v>
      </c>
      <c r="J137" s="222">
        <f>ROUND(I137*H137,2)</f>
        <v>9300.1700000000001</v>
      </c>
      <c r="K137" s="223"/>
      <c r="L137" s="35"/>
      <c r="M137" s="224" t="s">
        <v>1</v>
      </c>
      <c r="N137" s="225" t="s">
        <v>38</v>
      </c>
      <c r="O137" s="226">
        <v>0.10199999999999999</v>
      </c>
      <c r="P137" s="226">
        <f>O137*H137</f>
        <v>18.859188</v>
      </c>
      <c r="Q137" s="226">
        <v>0</v>
      </c>
      <c r="R137" s="226">
        <f>Q137*H137</f>
        <v>0</v>
      </c>
      <c r="S137" s="226">
        <v>0.28999999999999998</v>
      </c>
      <c r="T137" s="227">
        <f>S137*H137</f>
        <v>53.619259999999997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228" t="s">
        <v>288</v>
      </c>
      <c r="AT137" s="228" t="s">
        <v>284</v>
      </c>
      <c r="AU137" s="228" t="s">
        <v>82</v>
      </c>
      <c r="AY137" s="14" t="s">
        <v>282</v>
      </c>
      <c r="BE137" s="229">
        <f>IF(N137="základní",J137,0)</f>
        <v>9300.1700000000001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4" t="s">
        <v>80</v>
      </c>
      <c r="BK137" s="229">
        <f>ROUND(I137*H137,2)</f>
        <v>9300.1700000000001</v>
      </c>
      <c r="BL137" s="14" t="s">
        <v>288</v>
      </c>
      <c r="BM137" s="228" t="s">
        <v>292</v>
      </c>
    </row>
    <row r="138" s="2" customFormat="1" ht="21.75" customHeight="1">
      <c r="A138" s="29"/>
      <c r="B138" s="30"/>
      <c r="C138" s="217" t="s">
        <v>288</v>
      </c>
      <c r="D138" s="217" t="s">
        <v>284</v>
      </c>
      <c r="E138" s="218" t="s">
        <v>293</v>
      </c>
      <c r="F138" s="219" t="s">
        <v>294</v>
      </c>
      <c r="G138" s="220" t="s">
        <v>287</v>
      </c>
      <c r="H138" s="221">
        <v>316.19799999999998</v>
      </c>
      <c r="I138" s="222">
        <v>74.799999999999997</v>
      </c>
      <c r="J138" s="222">
        <f>ROUND(I138*H138,2)</f>
        <v>23651.610000000001</v>
      </c>
      <c r="K138" s="223"/>
      <c r="L138" s="35"/>
      <c r="M138" s="224" t="s">
        <v>1</v>
      </c>
      <c r="N138" s="225" t="s">
        <v>38</v>
      </c>
      <c r="O138" s="226">
        <v>0.16600000000000001</v>
      </c>
      <c r="P138" s="226">
        <f>O138*H138</f>
        <v>52.488867999999997</v>
      </c>
      <c r="Q138" s="226">
        <v>0</v>
      </c>
      <c r="R138" s="226">
        <f>Q138*H138</f>
        <v>0</v>
      </c>
      <c r="S138" s="226">
        <v>0.44</v>
      </c>
      <c r="T138" s="227">
        <f>S138*H138</f>
        <v>139.12711999999999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228" t="s">
        <v>288</v>
      </c>
      <c r="AT138" s="228" t="s">
        <v>284</v>
      </c>
      <c r="AU138" s="228" t="s">
        <v>82</v>
      </c>
      <c r="AY138" s="14" t="s">
        <v>282</v>
      </c>
      <c r="BE138" s="229">
        <f>IF(N138="základní",J138,0)</f>
        <v>23651.610000000001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4" t="s">
        <v>80</v>
      </c>
      <c r="BK138" s="229">
        <f>ROUND(I138*H138,2)</f>
        <v>23651.610000000001</v>
      </c>
      <c r="BL138" s="14" t="s">
        <v>288</v>
      </c>
      <c r="BM138" s="228" t="s">
        <v>295</v>
      </c>
    </row>
    <row r="139" s="2" customFormat="1" ht="21.75" customHeight="1">
      <c r="A139" s="29"/>
      <c r="B139" s="30"/>
      <c r="C139" s="217" t="s">
        <v>299</v>
      </c>
      <c r="D139" s="217" t="s">
        <v>284</v>
      </c>
      <c r="E139" s="218" t="s">
        <v>296</v>
      </c>
      <c r="F139" s="219" t="s">
        <v>297</v>
      </c>
      <c r="G139" s="220" t="s">
        <v>287</v>
      </c>
      <c r="H139" s="221">
        <v>68.120000000000005</v>
      </c>
      <c r="I139" s="222">
        <v>41.200000000000003</v>
      </c>
      <c r="J139" s="222">
        <f>ROUND(I139*H139,2)</f>
        <v>2806.54</v>
      </c>
      <c r="K139" s="223"/>
      <c r="L139" s="35"/>
      <c r="M139" s="224" t="s">
        <v>1</v>
      </c>
      <c r="N139" s="225" t="s">
        <v>38</v>
      </c>
      <c r="O139" s="226">
        <v>0.080000000000000002</v>
      </c>
      <c r="P139" s="226">
        <f>O139*H139</f>
        <v>5.4496000000000002</v>
      </c>
      <c r="Q139" s="226">
        <v>0</v>
      </c>
      <c r="R139" s="226">
        <f>Q139*H139</f>
        <v>0</v>
      </c>
      <c r="S139" s="226">
        <v>0.098000000000000004</v>
      </c>
      <c r="T139" s="227">
        <f>S139*H139</f>
        <v>6.6757600000000004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228" t="s">
        <v>288</v>
      </c>
      <c r="AT139" s="228" t="s">
        <v>284</v>
      </c>
      <c r="AU139" s="228" t="s">
        <v>82</v>
      </c>
      <c r="AY139" s="14" t="s">
        <v>282</v>
      </c>
      <c r="BE139" s="229">
        <f>IF(N139="základní",J139,0)</f>
        <v>2806.54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4" t="s">
        <v>80</v>
      </c>
      <c r="BK139" s="229">
        <f>ROUND(I139*H139,2)</f>
        <v>2806.54</v>
      </c>
      <c r="BL139" s="14" t="s">
        <v>288</v>
      </c>
      <c r="BM139" s="228" t="s">
        <v>298</v>
      </c>
    </row>
    <row r="140" s="2" customFormat="1" ht="21.75" customHeight="1">
      <c r="A140" s="29"/>
      <c r="B140" s="30"/>
      <c r="C140" s="217" t="s">
        <v>303</v>
      </c>
      <c r="D140" s="217" t="s">
        <v>284</v>
      </c>
      <c r="E140" s="218" t="s">
        <v>300</v>
      </c>
      <c r="F140" s="219" t="s">
        <v>301</v>
      </c>
      <c r="G140" s="220" t="s">
        <v>287</v>
      </c>
      <c r="H140" s="221">
        <v>18.489000000000001</v>
      </c>
      <c r="I140" s="222">
        <v>58.700000000000003</v>
      </c>
      <c r="J140" s="222">
        <f>ROUND(I140*H140,2)</f>
        <v>1085.3</v>
      </c>
      <c r="K140" s="223"/>
      <c r="L140" s="35"/>
      <c r="M140" s="224" t="s">
        <v>1</v>
      </c>
      <c r="N140" s="225" t="s">
        <v>38</v>
      </c>
      <c r="O140" s="226">
        <v>0.108</v>
      </c>
      <c r="P140" s="226">
        <f>O140*H140</f>
        <v>1.996812</v>
      </c>
      <c r="Q140" s="226">
        <v>0</v>
      </c>
      <c r="R140" s="226">
        <f>Q140*H140</f>
        <v>0</v>
      </c>
      <c r="S140" s="226">
        <v>0.22</v>
      </c>
      <c r="T140" s="227">
        <f>S140*H140</f>
        <v>4.0675800000000004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228" t="s">
        <v>288</v>
      </c>
      <c r="AT140" s="228" t="s">
        <v>284</v>
      </c>
      <c r="AU140" s="228" t="s">
        <v>82</v>
      </c>
      <c r="AY140" s="14" t="s">
        <v>282</v>
      </c>
      <c r="BE140" s="229">
        <f>IF(N140="základní",J140,0)</f>
        <v>1085.3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4" t="s">
        <v>80</v>
      </c>
      <c r="BK140" s="229">
        <f>ROUND(I140*H140,2)</f>
        <v>1085.3</v>
      </c>
      <c r="BL140" s="14" t="s">
        <v>288</v>
      </c>
      <c r="BM140" s="228" t="s">
        <v>302</v>
      </c>
    </row>
    <row r="141" s="2" customFormat="1" ht="21.75" customHeight="1">
      <c r="A141" s="29"/>
      <c r="B141" s="30"/>
      <c r="C141" s="217" t="s">
        <v>307</v>
      </c>
      <c r="D141" s="217" t="s">
        <v>284</v>
      </c>
      <c r="E141" s="218" t="s">
        <v>304</v>
      </c>
      <c r="F141" s="219" t="s">
        <v>305</v>
      </c>
      <c r="G141" s="220" t="s">
        <v>287</v>
      </c>
      <c r="H141" s="221">
        <v>31.620000000000001</v>
      </c>
      <c r="I141" s="222">
        <v>97.799999999999997</v>
      </c>
      <c r="J141" s="222">
        <f>ROUND(I141*H141,2)</f>
        <v>3092.4400000000001</v>
      </c>
      <c r="K141" s="223"/>
      <c r="L141" s="35"/>
      <c r="M141" s="224" t="s">
        <v>1</v>
      </c>
      <c r="N141" s="225" t="s">
        <v>38</v>
      </c>
      <c r="O141" s="226">
        <v>0.182</v>
      </c>
      <c r="P141" s="226">
        <f>O141*H141</f>
        <v>5.7548399999999997</v>
      </c>
      <c r="Q141" s="226">
        <v>0</v>
      </c>
      <c r="R141" s="226">
        <f>Q141*H141</f>
        <v>0</v>
      </c>
      <c r="S141" s="226">
        <v>0.316</v>
      </c>
      <c r="T141" s="227">
        <f>S141*H141</f>
        <v>9.9919200000000004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228" t="s">
        <v>288</v>
      </c>
      <c r="AT141" s="228" t="s">
        <v>284</v>
      </c>
      <c r="AU141" s="228" t="s">
        <v>82</v>
      </c>
      <c r="AY141" s="14" t="s">
        <v>282</v>
      </c>
      <c r="BE141" s="229">
        <f>IF(N141="základní",J141,0)</f>
        <v>3092.4400000000001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4" t="s">
        <v>80</v>
      </c>
      <c r="BK141" s="229">
        <f>ROUND(I141*H141,2)</f>
        <v>3092.4400000000001</v>
      </c>
      <c r="BL141" s="14" t="s">
        <v>288</v>
      </c>
      <c r="BM141" s="228" t="s">
        <v>306</v>
      </c>
    </row>
    <row r="142" s="2" customFormat="1" ht="21.75" customHeight="1">
      <c r="A142" s="29"/>
      <c r="B142" s="30"/>
      <c r="C142" s="217" t="s">
        <v>311</v>
      </c>
      <c r="D142" s="217" t="s">
        <v>284</v>
      </c>
      <c r="E142" s="218" t="s">
        <v>1061</v>
      </c>
      <c r="F142" s="219" t="s">
        <v>1062</v>
      </c>
      <c r="G142" s="220" t="s">
        <v>287</v>
      </c>
      <c r="H142" s="221">
        <v>13.35</v>
      </c>
      <c r="I142" s="222">
        <v>64.599999999999994</v>
      </c>
      <c r="J142" s="222">
        <f>ROUND(I142*H142,2)</f>
        <v>862.40999999999997</v>
      </c>
      <c r="K142" s="223"/>
      <c r="L142" s="35"/>
      <c r="M142" s="224" t="s">
        <v>1</v>
      </c>
      <c r="N142" s="225" t="s">
        <v>38</v>
      </c>
      <c r="O142" s="226">
        <v>0.13100000000000001</v>
      </c>
      <c r="P142" s="226">
        <f>O142*H142</f>
        <v>1.74885</v>
      </c>
      <c r="Q142" s="226">
        <v>0</v>
      </c>
      <c r="R142" s="226">
        <f>Q142*H142</f>
        <v>0</v>
      </c>
      <c r="S142" s="226">
        <v>0.19</v>
      </c>
      <c r="T142" s="227">
        <f>S142*H142</f>
        <v>2.5364999999999998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228" t="s">
        <v>288</v>
      </c>
      <c r="AT142" s="228" t="s">
        <v>284</v>
      </c>
      <c r="AU142" s="228" t="s">
        <v>82</v>
      </c>
      <c r="AY142" s="14" t="s">
        <v>282</v>
      </c>
      <c r="BE142" s="229">
        <f>IF(N142="základní",J142,0)</f>
        <v>862.40999999999997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4" t="s">
        <v>80</v>
      </c>
      <c r="BK142" s="229">
        <f>ROUND(I142*H142,2)</f>
        <v>862.40999999999997</v>
      </c>
      <c r="BL142" s="14" t="s">
        <v>288</v>
      </c>
      <c r="BM142" s="228" t="s">
        <v>1063</v>
      </c>
    </row>
    <row r="143" s="2" customFormat="1" ht="21.75" customHeight="1">
      <c r="A143" s="29"/>
      <c r="B143" s="30"/>
      <c r="C143" s="217" t="s">
        <v>315</v>
      </c>
      <c r="D143" s="217" t="s">
        <v>284</v>
      </c>
      <c r="E143" s="218" t="s">
        <v>1064</v>
      </c>
      <c r="F143" s="219" t="s">
        <v>1065</v>
      </c>
      <c r="G143" s="220" t="s">
        <v>287</v>
      </c>
      <c r="H143" s="221">
        <v>6.5</v>
      </c>
      <c r="I143" s="222">
        <v>93.700000000000003</v>
      </c>
      <c r="J143" s="222">
        <f>ROUND(I143*H143,2)</f>
        <v>609.04999999999995</v>
      </c>
      <c r="K143" s="223"/>
      <c r="L143" s="35"/>
      <c r="M143" s="224" t="s">
        <v>1</v>
      </c>
      <c r="N143" s="225" t="s">
        <v>38</v>
      </c>
      <c r="O143" s="226">
        <v>0.19</v>
      </c>
      <c r="P143" s="226">
        <f>O143*H143</f>
        <v>1.2350000000000001</v>
      </c>
      <c r="Q143" s="226">
        <v>0</v>
      </c>
      <c r="R143" s="226">
        <f>Q143*H143</f>
        <v>0</v>
      </c>
      <c r="S143" s="226">
        <v>0.28999999999999998</v>
      </c>
      <c r="T143" s="227">
        <f>S143*H143</f>
        <v>1.8849999999999998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228" t="s">
        <v>288</v>
      </c>
      <c r="AT143" s="228" t="s">
        <v>284</v>
      </c>
      <c r="AU143" s="228" t="s">
        <v>82</v>
      </c>
      <c r="AY143" s="14" t="s">
        <v>282</v>
      </c>
      <c r="BE143" s="229">
        <f>IF(N143="základní",J143,0)</f>
        <v>609.04999999999995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4" t="s">
        <v>80</v>
      </c>
      <c r="BK143" s="229">
        <f>ROUND(I143*H143,2)</f>
        <v>609.04999999999995</v>
      </c>
      <c r="BL143" s="14" t="s">
        <v>288</v>
      </c>
      <c r="BM143" s="228" t="s">
        <v>1066</v>
      </c>
    </row>
    <row r="144" s="2" customFormat="1" ht="21.75" customHeight="1">
      <c r="A144" s="29"/>
      <c r="B144" s="30"/>
      <c r="C144" s="217" t="s">
        <v>319</v>
      </c>
      <c r="D144" s="217" t="s">
        <v>284</v>
      </c>
      <c r="E144" s="218" t="s">
        <v>1067</v>
      </c>
      <c r="F144" s="219" t="s">
        <v>1068</v>
      </c>
      <c r="G144" s="220" t="s">
        <v>287</v>
      </c>
      <c r="H144" s="221">
        <v>7.4400000000000004</v>
      </c>
      <c r="I144" s="222">
        <v>77.299999999999997</v>
      </c>
      <c r="J144" s="222">
        <f>ROUND(I144*H144,2)</f>
        <v>575.11000000000001</v>
      </c>
      <c r="K144" s="223"/>
      <c r="L144" s="35"/>
      <c r="M144" s="224" t="s">
        <v>1</v>
      </c>
      <c r="N144" s="225" t="s">
        <v>38</v>
      </c>
      <c r="O144" s="226">
        <v>0.158</v>
      </c>
      <c r="P144" s="226">
        <f>O144*H144</f>
        <v>1.1755200000000001</v>
      </c>
      <c r="Q144" s="226">
        <v>0</v>
      </c>
      <c r="R144" s="226">
        <f>Q144*H144</f>
        <v>0</v>
      </c>
      <c r="S144" s="226">
        <v>0.098000000000000004</v>
      </c>
      <c r="T144" s="227">
        <f>S144*H144</f>
        <v>0.7291200000000001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228" t="s">
        <v>288</v>
      </c>
      <c r="AT144" s="228" t="s">
        <v>284</v>
      </c>
      <c r="AU144" s="228" t="s">
        <v>82</v>
      </c>
      <c r="AY144" s="14" t="s">
        <v>282</v>
      </c>
      <c r="BE144" s="229">
        <f>IF(N144="základní",J144,0)</f>
        <v>575.11000000000001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4" t="s">
        <v>80</v>
      </c>
      <c r="BK144" s="229">
        <f>ROUND(I144*H144,2)</f>
        <v>575.11000000000001</v>
      </c>
      <c r="BL144" s="14" t="s">
        <v>288</v>
      </c>
      <c r="BM144" s="228" t="s">
        <v>1069</v>
      </c>
    </row>
    <row r="145" s="2" customFormat="1" ht="21.75" customHeight="1">
      <c r="A145" s="29"/>
      <c r="B145" s="30"/>
      <c r="C145" s="217" t="s">
        <v>324</v>
      </c>
      <c r="D145" s="217" t="s">
        <v>284</v>
      </c>
      <c r="E145" s="218" t="s">
        <v>1070</v>
      </c>
      <c r="F145" s="219" t="s">
        <v>1071</v>
      </c>
      <c r="G145" s="220" t="s">
        <v>287</v>
      </c>
      <c r="H145" s="221">
        <v>6.5</v>
      </c>
      <c r="I145" s="222">
        <v>111</v>
      </c>
      <c r="J145" s="222">
        <f>ROUND(I145*H145,2)</f>
        <v>721.5</v>
      </c>
      <c r="K145" s="223"/>
      <c r="L145" s="35"/>
      <c r="M145" s="224" t="s">
        <v>1</v>
      </c>
      <c r="N145" s="225" t="s">
        <v>38</v>
      </c>
      <c r="O145" s="226">
        <v>0.218</v>
      </c>
      <c r="P145" s="226">
        <f>O145*H145</f>
        <v>1.417</v>
      </c>
      <c r="Q145" s="226">
        <v>0</v>
      </c>
      <c r="R145" s="226">
        <f>Q145*H145</f>
        <v>0</v>
      </c>
      <c r="S145" s="226">
        <v>0.22</v>
      </c>
      <c r="T145" s="227">
        <f>S145*H145</f>
        <v>1.4299999999999999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228" t="s">
        <v>288</v>
      </c>
      <c r="AT145" s="228" t="s">
        <v>284</v>
      </c>
      <c r="AU145" s="228" t="s">
        <v>82</v>
      </c>
      <c r="AY145" s="14" t="s">
        <v>282</v>
      </c>
      <c r="BE145" s="229">
        <f>IF(N145="základní",J145,0)</f>
        <v>721.5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4" t="s">
        <v>80</v>
      </c>
      <c r="BK145" s="229">
        <f>ROUND(I145*H145,2)</f>
        <v>721.5</v>
      </c>
      <c r="BL145" s="14" t="s">
        <v>288</v>
      </c>
      <c r="BM145" s="228" t="s">
        <v>1072</v>
      </c>
    </row>
    <row r="146" s="2" customFormat="1" ht="21.75" customHeight="1">
      <c r="A146" s="29"/>
      <c r="B146" s="30"/>
      <c r="C146" s="217" t="s">
        <v>329</v>
      </c>
      <c r="D146" s="217" t="s">
        <v>284</v>
      </c>
      <c r="E146" s="218" t="s">
        <v>308</v>
      </c>
      <c r="F146" s="219" t="s">
        <v>309</v>
      </c>
      <c r="G146" s="220" t="s">
        <v>287</v>
      </c>
      <c r="H146" s="221">
        <v>166.405</v>
      </c>
      <c r="I146" s="222">
        <v>83</v>
      </c>
      <c r="J146" s="222">
        <f>ROUND(I146*H146,2)</f>
        <v>13811.620000000001</v>
      </c>
      <c r="K146" s="223"/>
      <c r="L146" s="35"/>
      <c r="M146" s="224" t="s">
        <v>1</v>
      </c>
      <c r="N146" s="225" t="s">
        <v>38</v>
      </c>
      <c r="O146" s="226">
        <v>0.014999999999999999</v>
      </c>
      <c r="P146" s="226">
        <f>O146*H146</f>
        <v>2.4960749999999998</v>
      </c>
      <c r="Q146" s="226">
        <v>0.00012999999999999999</v>
      </c>
      <c r="R146" s="226">
        <f>Q146*H146</f>
        <v>0.02163265</v>
      </c>
      <c r="S146" s="226">
        <v>0.23000000000000001</v>
      </c>
      <c r="T146" s="227">
        <f>S146*H146</f>
        <v>38.273150000000001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228" t="s">
        <v>288</v>
      </c>
      <c r="AT146" s="228" t="s">
        <v>284</v>
      </c>
      <c r="AU146" s="228" t="s">
        <v>82</v>
      </c>
      <c r="AY146" s="14" t="s">
        <v>282</v>
      </c>
      <c r="BE146" s="229">
        <f>IF(N146="základní",J146,0)</f>
        <v>13811.620000000001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4" t="s">
        <v>80</v>
      </c>
      <c r="BK146" s="229">
        <f>ROUND(I146*H146,2)</f>
        <v>13811.620000000001</v>
      </c>
      <c r="BL146" s="14" t="s">
        <v>288</v>
      </c>
      <c r="BM146" s="228" t="s">
        <v>310</v>
      </c>
    </row>
    <row r="147" s="2" customFormat="1" ht="21.75" customHeight="1">
      <c r="A147" s="29"/>
      <c r="B147" s="30"/>
      <c r="C147" s="217" t="s">
        <v>334</v>
      </c>
      <c r="D147" s="217" t="s">
        <v>284</v>
      </c>
      <c r="E147" s="218" t="s">
        <v>312</v>
      </c>
      <c r="F147" s="219" t="s">
        <v>313</v>
      </c>
      <c r="G147" s="220" t="s">
        <v>287</v>
      </c>
      <c r="H147" s="221">
        <v>284.57799999999997</v>
      </c>
      <c r="I147" s="222">
        <v>128</v>
      </c>
      <c r="J147" s="222">
        <f>ROUND(I147*H147,2)</f>
        <v>36425.980000000003</v>
      </c>
      <c r="K147" s="223"/>
      <c r="L147" s="35"/>
      <c r="M147" s="224" t="s">
        <v>1</v>
      </c>
      <c r="N147" s="225" t="s">
        <v>38</v>
      </c>
      <c r="O147" s="226">
        <v>0.021000000000000001</v>
      </c>
      <c r="P147" s="226">
        <f>O147*H147</f>
        <v>5.9761379999999997</v>
      </c>
      <c r="Q147" s="226">
        <v>0.00024000000000000001</v>
      </c>
      <c r="R147" s="226">
        <f>Q147*H147</f>
        <v>0.068298719999999993</v>
      </c>
      <c r="S147" s="226">
        <v>0.46000000000000002</v>
      </c>
      <c r="T147" s="227">
        <f>S147*H147</f>
        <v>130.90588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228" t="s">
        <v>288</v>
      </c>
      <c r="AT147" s="228" t="s">
        <v>284</v>
      </c>
      <c r="AU147" s="228" t="s">
        <v>82</v>
      </c>
      <c r="AY147" s="14" t="s">
        <v>282</v>
      </c>
      <c r="BE147" s="229">
        <f>IF(N147="základní",J147,0)</f>
        <v>36425.980000000003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4" t="s">
        <v>80</v>
      </c>
      <c r="BK147" s="229">
        <f>ROUND(I147*H147,2)</f>
        <v>36425.980000000003</v>
      </c>
      <c r="BL147" s="14" t="s">
        <v>288</v>
      </c>
      <c r="BM147" s="228" t="s">
        <v>314</v>
      </c>
    </row>
    <row r="148" s="2" customFormat="1" ht="21.75" customHeight="1">
      <c r="A148" s="29"/>
      <c r="B148" s="30"/>
      <c r="C148" s="217" t="s">
        <v>338</v>
      </c>
      <c r="D148" s="217" t="s">
        <v>284</v>
      </c>
      <c r="E148" s="218" t="s">
        <v>316</v>
      </c>
      <c r="F148" s="219" t="s">
        <v>317</v>
      </c>
      <c r="G148" s="220" t="s">
        <v>287</v>
      </c>
      <c r="H148" s="221">
        <v>651.02200000000005</v>
      </c>
      <c r="I148" s="222">
        <v>70</v>
      </c>
      <c r="J148" s="222">
        <f>ROUND(I148*H148,2)</f>
        <v>45571.540000000001</v>
      </c>
      <c r="K148" s="223"/>
      <c r="L148" s="35"/>
      <c r="M148" s="224" t="s">
        <v>1</v>
      </c>
      <c r="N148" s="225" t="s">
        <v>38</v>
      </c>
      <c r="O148" s="226">
        <v>0.012999999999999999</v>
      </c>
      <c r="P148" s="226">
        <f>O148*H148</f>
        <v>8.4632860000000001</v>
      </c>
      <c r="Q148" s="226">
        <v>9.0000000000000006E-05</v>
      </c>
      <c r="R148" s="226">
        <f>Q148*H148</f>
        <v>0.058591980000000009</v>
      </c>
      <c r="S148" s="226">
        <v>0.11500000000000001</v>
      </c>
      <c r="T148" s="227">
        <f>S148*H148</f>
        <v>74.867530000000002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228" t="s">
        <v>288</v>
      </c>
      <c r="AT148" s="228" t="s">
        <v>284</v>
      </c>
      <c r="AU148" s="228" t="s">
        <v>82</v>
      </c>
      <c r="AY148" s="14" t="s">
        <v>282</v>
      </c>
      <c r="BE148" s="229">
        <f>IF(N148="základní",J148,0)</f>
        <v>45571.540000000001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4" t="s">
        <v>80</v>
      </c>
      <c r="BK148" s="229">
        <f>ROUND(I148*H148,2)</f>
        <v>45571.540000000001</v>
      </c>
      <c r="BL148" s="14" t="s">
        <v>288</v>
      </c>
      <c r="BM148" s="228" t="s">
        <v>318</v>
      </c>
    </row>
    <row r="149" s="2" customFormat="1" ht="21.75" customHeight="1">
      <c r="A149" s="29"/>
      <c r="B149" s="30"/>
      <c r="C149" s="217" t="s">
        <v>8</v>
      </c>
      <c r="D149" s="217" t="s">
        <v>284</v>
      </c>
      <c r="E149" s="218" t="s">
        <v>325</v>
      </c>
      <c r="F149" s="219" t="s">
        <v>326</v>
      </c>
      <c r="G149" s="220" t="s">
        <v>327</v>
      </c>
      <c r="H149" s="221">
        <v>246</v>
      </c>
      <c r="I149" s="222">
        <v>74.900000000000006</v>
      </c>
      <c r="J149" s="222">
        <f>ROUND(I149*H149,2)</f>
        <v>18425.400000000001</v>
      </c>
      <c r="K149" s="223"/>
      <c r="L149" s="35"/>
      <c r="M149" s="224" t="s">
        <v>1</v>
      </c>
      <c r="N149" s="225" t="s">
        <v>38</v>
      </c>
      <c r="O149" s="226">
        <v>0.184</v>
      </c>
      <c r="P149" s="226">
        <f>O149*H149</f>
        <v>45.263999999999996</v>
      </c>
      <c r="Q149" s="226">
        <v>3.0000000000000001E-05</v>
      </c>
      <c r="R149" s="226">
        <f>Q149*H149</f>
        <v>0.0073800000000000003</v>
      </c>
      <c r="S149" s="226">
        <v>0</v>
      </c>
      <c r="T149" s="227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228" t="s">
        <v>288</v>
      </c>
      <c r="AT149" s="228" t="s">
        <v>284</v>
      </c>
      <c r="AU149" s="228" t="s">
        <v>82</v>
      </c>
      <c r="AY149" s="14" t="s">
        <v>282</v>
      </c>
      <c r="BE149" s="229">
        <f>IF(N149="základní",J149,0)</f>
        <v>18425.400000000001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4" t="s">
        <v>80</v>
      </c>
      <c r="BK149" s="229">
        <f>ROUND(I149*H149,2)</f>
        <v>18425.400000000001</v>
      </c>
      <c r="BL149" s="14" t="s">
        <v>288</v>
      </c>
      <c r="BM149" s="228" t="s">
        <v>328</v>
      </c>
    </row>
    <row r="150" s="2" customFormat="1" ht="21.75" customHeight="1">
      <c r="A150" s="29"/>
      <c r="B150" s="30"/>
      <c r="C150" s="217" t="s">
        <v>345</v>
      </c>
      <c r="D150" s="217" t="s">
        <v>284</v>
      </c>
      <c r="E150" s="218" t="s">
        <v>330</v>
      </c>
      <c r="F150" s="219" t="s">
        <v>331</v>
      </c>
      <c r="G150" s="220" t="s">
        <v>332</v>
      </c>
      <c r="H150" s="221">
        <v>20.5</v>
      </c>
      <c r="I150" s="222">
        <v>43.899999999999999</v>
      </c>
      <c r="J150" s="222">
        <f>ROUND(I150*H150,2)</f>
        <v>899.95000000000005</v>
      </c>
      <c r="K150" s="223"/>
      <c r="L150" s="35"/>
      <c r="M150" s="224" t="s">
        <v>1</v>
      </c>
      <c r="N150" s="225" t="s">
        <v>38</v>
      </c>
      <c r="O150" s="226">
        <v>0</v>
      </c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228" t="s">
        <v>288</v>
      </c>
      <c r="AT150" s="228" t="s">
        <v>284</v>
      </c>
      <c r="AU150" s="228" t="s">
        <v>82</v>
      </c>
      <c r="AY150" s="14" t="s">
        <v>282</v>
      </c>
      <c r="BE150" s="229">
        <f>IF(N150="základní",J150,0)</f>
        <v>899.95000000000005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4" t="s">
        <v>80</v>
      </c>
      <c r="BK150" s="229">
        <f>ROUND(I150*H150,2)</f>
        <v>899.95000000000005</v>
      </c>
      <c r="BL150" s="14" t="s">
        <v>288</v>
      </c>
      <c r="BM150" s="228" t="s">
        <v>333</v>
      </c>
    </row>
    <row r="151" s="2" customFormat="1" ht="21.75" customHeight="1">
      <c r="A151" s="29"/>
      <c r="B151" s="30"/>
      <c r="C151" s="217" t="s">
        <v>349</v>
      </c>
      <c r="D151" s="217" t="s">
        <v>284</v>
      </c>
      <c r="E151" s="218" t="s">
        <v>1073</v>
      </c>
      <c r="F151" s="219" t="s">
        <v>1074</v>
      </c>
      <c r="G151" s="220" t="s">
        <v>322</v>
      </c>
      <c r="H151" s="221">
        <v>1.2</v>
      </c>
      <c r="I151" s="222">
        <v>292</v>
      </c>
      <c r="J151" s="222">
        <f>ROUND(I151*H151,2)</f>
        <v>350.39999999999998</v>
      </c>
      <c r="K151" s="223"/>
      <c r="L151" s="35"/>
      <c r="M151" s="224" t="s">
        <v>1</v>
      </c>
      <c r="N151" s="225" t="s">
        <v>38</v>
      </c>
      <c r="O151" s="226">
        <v>0.70299999999999996</v>
      </c>
      <c r="P151" s="226">
        <f>O151*H151</f>
        <v>0.84359999999999991</v>
      </c>
      <c r="Q151" s="226">
        <v>0.0086800000000000002</v>
      </c>
      <c r="R151" s="226">
        <f>Q151*H151</f>
        <v>0.010416</v>
      </c>
      <c r="S151" s="226">
        <v>0</v>
      </c>
      <c r="T151" s="227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228" t="s">
        <v>288</v>
      </c>
      <c r="AT151" s="228" t="s">
        <v>284</v>
      </c>
      <c r="AU151" s="228" t="s">
        <v>82</v>
      </c>
      <c r="AY151" s="14" t="s">
        <v>282</v>
      </c>
      <c r="BE151" s="229">
        <f>IF(N151="základní",J151,0)</f>
        <v>350.39999999999998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4" t="s">
        <v>80</v>
      </c>
      <c r="BK151" s="229">
        <f>ROUND(I151*H151,2)</f>
        <v>350.39999999999998</v>
      </c>
      <c r="BL151" s="14" t="s">
        <v>288</v>
      </c>
      <c r="BM151" s="228" t="s">
        <v>1075</v>
      </c>
    </row>
    <row r="152" s="2" customFormat="1" ht="16.5" customHeight="1">
      <c r="A152" s="29"/>
      <c r="B152" s="30"/>
      <c r="C152" s="217" t="s">
        <v>353</v>
      </c>
      <c r="D152" s="217" t="s">
        <v>284</v>
      </c>
      <c r="E152" s="218" t="s">
        <v>335</v>
      </c>
      <c r="F152" s="219" t="s">
        <v>336</v>
      </c>
      <c r="G152" s="220" t="s">
        <v>322</v>
      </c>
      <c r="H152" s="221">
        <v>5</v>
      </c>
      <c r="I152" s="222">
        <v>248</v>
      </c>
      <c r="J152" s="222">
        <f>ROUND(I152*H152,2)</f>
        <v>1240</v>
      </c>
      <c r="K152" s="223"/>
      <c r="L152" s="35"/>
      <c r="M152" s="224" t="s">
        <v>1</v>
      </c>
      <c r="N152" s="225" t="s">
        <v>38</v>
      </c>
      <c r="O152" s="226">
        <v>0.58099999999999996</v>
      </c>
      <c r="P152" s="226">
        <f>O152*H152</f>
        <v>2.9049999999999998</v>
      </c>
      <c r="Q152" s="226">
        <v>0.036900000000000002</v>
      </c>
      <c r="R152" s="226">
        <f>Q152*H152</f>
        <v>0.1845</v>
      </c>
      <c r="S152" s="226">
        <v>0</v>
      </c>
      <c r="T152" s="227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228" t="s">
        <v>288</v>
      </c>
      <c r="AT152" s="228" t="s">
        <v>284</v>
      </c>
      <c r="AU152" s="228" t="s">
        <v>82</v>
      </c>
      <c r="AY152" s="14" t="s">
        <v>282</v>
      </c>
      <c r="BE152" s="229">
        <f>IF(N152="základní",J152,0)</f>
        <v>1240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4" t="s">
        <v>80</v>
      </c>
      <c r="BK152" s="229">
        <f>ROUND(I152*H152,2)</f>
        <v>1240</v>
      </c>
      <c r="BL152" s="14" t="s">
        <v>288</v>
      </c>
      <c r="BM152" s="228" t="s">
        <v>337</v>
      </c>
    </row>
    <row r="153" s="2" customFormat="1" ht="16.5" customHeight="1">
      <c r="A153" s="29"/>
      <c r="B153" s="30"/>
      <c r="C153" s="217" t="s">
        <v>358</v>
      </c>
      <c r="D153" s="217" t="s">
        <v>284</v>
      </c>
      <c r="E153" s="218" t="s">
        <v>778</v>
      </c>
      <c r="F153" s="219" t="s">
        <v>779</v>
      </c>
      <c r="G153" s="220" t="s">
        <v>322</v>
      </c>
      <c r="H153" s="221">
        <v>3</v>
      </c>
      <c r="I153" s="222">
        <v>325</v>
      </c>
      <c r="J153" s="222">
        <f>ROUND(I153*H153,2)</f>
        <v>975</v>
      </c>
      <c r="K153" s="223"/>
      <c r="L153" s="35"/>
      <c r="M153" s="224" t="s">
        <v>1</v>
      </c>
      <c r="N153" s="225" t="s">
        <v>38</v>
      </c>
      <c r="O153" s="226">
        <v>0.81799999999999995</v>
      </c>
      <c r="P153" s="226">
        <f>O153*H153</f>
        <v>2.4539999999999997</v>
      </c>
      <c r="Q153" s="226">
        <v>0.0086800000000000002</v>
      </c>
      <c r="R153" s="226">
        <f>Q153*H153</f>
        <v>0.026040000000000001</v>
      </c>
      <c r="S153" s="226">
        <v>0</v>
      </c>
      <c r="T153" s="227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228" t="s">
        <v>288</v>
      </c>
      <c r="AT153" s="228" t="s">
        <v>284</v>
      </c>
      <c r="AU153" s="228" t="s">
        <v>82</v>
      </c>
      <c r="AY153" s="14" t="s">
        <v>282</v>
      </c>
      <c r="BE153" s="229">
        <f>IF(N153="základní",J153,0)</f>
        <v>975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4" t="s">
        <v>80</v>
      </c>
      <c r="BK153" s="229">
        <f>ROUND(I153*H153,2)</f>
        <v>975</v>
      </c>
      <c r="BL153" s="14" t="s">
        <v>288</v>
      </c>
      <c r="BM153" s="228" t="s">
        <v>780</v>
      </c>
    </row>
    <row r="154" s="2" customFormat="1" ht="21.75" customHeight="1">
      <c r="A154" s="29"/>
      <c r="B154" s="30"/>
      <c r="C154" s="217" t="s">
        <v>362</v>
      </c>
      <c r="D154" s="217" t="s">
        <v>284</v>
      </c>
      <c r="E154" s="218" t="s">
        <v>339</v>
      </c>
      <c r="F154" s="219" t="s">
        <v>340</v>
      </c>
      <c r="G154" s="220" t="s">
        <v>322</v>
      </c>
      <c r="H154" s="221">
        <v>2.5</v>
      </c>
      <c r="I154" s="222">
        <v>238</v>
      </c>
      <c r="J154" s="222">
        <f>ROUND(I154*H154,2)</f>
        <v>595</v>
      </c>
      <c r="K154" s="223"/>
      <c r="L154" s="35"/>
      <c r="M154" s="224" t="s">
        <v>1</v>
      </c>
      <c r="N154" s="225" t="s">
        <v>38</v>
      </c>
      <c r="O154" s="226">
        <v>0.54700000000000004</v>
      </c>
      <c r="P154" s="226">
        <f>O154*H154</f>
        <v>1.3675000000000002</v>
      </c>
      <c r="Q154" s="226">
        <v>0.036900000000000002</v>
      </c>
      <c r="R154" s="226">
        <f>Q154*H154</f>
        <v>0.092249999999999999</v>
      </c>
      <c r="S154" s="226">
        <v>0</v>
      </c>
      <c r="T154" s="227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228" t="s">
        <v>288</v>
      </c>
      <c r="AT154" s="228" t="s">
        <v>284</v>
      </c>
      <c r="AU154" s="228" t="s">
        <v>82</v>
      </c>
      <c r="AY154" s="14" t="s">
        <v>282</v>
      </c>
      <c r="BE154" s="229">
        <f>IF(N154="základní",J154,0)</f>
        <v>595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4" t="s">
        <v>80</v>
      </c>
      <c r="BK154" s="229">
        <f>ROUND(I154*H154,2)</f>
        <v>595</v>
      </c>
      <c r="BL154" s="14" t="s">
        <v>288</v>
      </c>
      <c r="BM154" s="228" t="s">
        <v>341</v>
      </c>
    </row>
    <row r="155" s="2" customFormat="1" ht="21.75" customHeight="1">
      <c r="A155" s="29"/>
      <c r="B155" s="30"/>
      <c r="C155" s="217" t="s">
        <v>7</v>
      </c>
      <c r="D155" s="217" t="s">
        <v>284</v>
      </c>
      <c r="E155" s="218" t="s">
        <v>342</v>
      </c>
      <c r="F155" s="219" t="s">
        <v>343</v>
      </c>
      <c r="G155" s="220" t="s">
        <v>322</v>
      </c>
      <c r="H155" s="221">
        <v>578.70500000000004</v>
      </c>
      <c r="I155" s="222">
        <v>63.100000000000001</v>
      </c>
      <c r="J155" s="222">
        <f>ROUND(I155*H155,2)</f>
        <v>36516.290000000001</v>
      </c>
      <c r="K155" s="223"/>
      <c r="L155" s="35"/>
      <c r="M155" s="224" t="s">
        <v>1</v>
      </c>
      <c r="N155" s="225" t="s">
        <v>38</v>
      </c>
      <c r="O155" s="226">
        <v>0.113</v>
      </c>
      <c r="P155" s="226">
        <f>O155*H155</f>
        <v>65.393665000000013</v>
      </c>
      <c r="Q155" s="226">
        <v>0.00013999999999999999</v>
      </c>
      <c r="R155" s="226">
        <f>Q155*H155</f>
        <v>0.081018699999999999</v>
      </c>
      <c r="S155" s="226">
        <v>0</v>
      </c>
      <c r="T155" s="227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228" t="s">
        <v>288</v>
      </c>
      <c r="AT155" s="228" t="s">
        <v>284</v>
      </c>
      <c r="AU155" s="228" t="s">
        <v>82</v>
      </c>
      <c r="AY155" s="14" t="s">
        <v>282</v>
      </c>
      <c r="BE155" s="229">
        <f>IF(N155="základní",J155,0)</f>
        <v>36516.290000000001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4" t="s">
        <v>80</v>
      </c>
      <c r="BK155" s="229">
        <f>ROUND(I155*H155,2)</f>
        <v>36516.290000000001</v>
      </c>
      <c r="BL155" s="14" t="s">
        <v>288</v>
      </c>
      <c r="BM155" s="228" t="s">
        <v>908</v>
      </c>
    </row>
    <row r="156" s="2" customFormat="1" ht="21.75" customHeight="1">
      <c r="A156" s="29"/>
      <c r="B156" s="30"/>
      <c r="C156" s="217" t="s">
        <v>369</v>
      </c>
      <c r="D156" s="217" t="s">
        <v>284</v>
      </c>
      <c r="E156" s="218" t="s">
        <v>346</v>
      </c>
      <c r="F156" s="219" t="s">
        <v>347</v>
      </c>
      <c r="G156" s="220" t="s">
        <v>322</v>
      </c>
      <c r="H156" s="221">
        <v>578.70500000000004</v>
      </c>
      <c r="I156" s="222">
        <v>36.799999999999997</v>
      </c>
      <c r="J156" s="222">
        <f>ROUND(I156*H156,2)</f>
        <v>21296.34</v>
      </c>
      <c r="K156" s="223"/>
      <c r="L156" s="35"/>
      <c r="M156" s="224" t="s">
        <v>1</v>
      </c>
      <c r="N156" s="225" t="s">
        <v>38</v>
      </c>
      <c r="O156" s="226">
        <v>0.072999999999999995</v>
      </c>
      <c r="P156" s="226">
        <f>O156*H156</f>
        <v>42.245465000000003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228" t="s">
        <v>288</v>
      </c>
      <c r="AT156" s="228" t="s">
        <v>284</v>
      </c>
      <c r="AU156" s="228" t="s">
        <v>82</v>
      </c>
      <c r="AY156" s="14" t="s">
        <v>282</v>
      </c>
      <c r="BE156" s="229">
        <f>IF(N156="základní",J156,0)</f>
        <v>21296.34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4" t="s">
        <v>80</v>
      </c>
      <c r="BK156" s="229">
        <f>ROUND(I156*H156,2)</f>
        <v>21296.34</v>
      </c>
      <c r="BL156" s="14" t="s">
        <v>288</v>
      </c>
      <c r="BM156" s="228" t="s">
        <v>909</v>
      </c>
    </row>
    <row r="157" s="2" customFormat="1" ht="21.75" customHeight="1">
      <c r="A157" s="29"/>
      <c r="B157" s="30"/>
      <c r="C157" s="217" t="s">
        <v>373</v>
      </c>
      <c r="D157" s="217" t="s">
        <v>284</v>
      </c>
      <c r="E157" s="218" t="s">
        <v>350</v>
      </c>
      <c r="F157" s="219" t="s">
        <v>351</v>
      </c>
      <c r="G157" s="220" t="s">
        <v>287</v>
      </c>
      <c r="H157" s="221">
        <v>71.724999999999994</v>
      </c>
      <c r="I157" s="222">
        <v>50.399999999999999</v>
      </c>
      <c r="J157" s="222">
        <f>ROUND(I157*H157,2)</f>
        <v>3614.9400000000001</v>
      </c>
      <c r="K157" s="223"/>
      <c r="L157" s="35"/>
      <c r="M157" s="224" t="s">
        <v>1</v>
      </c>
      <c r="N157" s="225" t="s">
        <v>38</v>
      </c>
      <c r="O157" s="226">
        <v>0.075999999999999998</v>
      </c>
      <c r="P157" s="226">
        <f>O157*H157</f>
        <v>5.4510999999999994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228" t="s">
        <v>288</v>
      </c>
      <c r="AT157" s="228" t="s">
        <v>284</v>
      </c>
      <c r="AU157" s="228" t="s">
        <v>82</v>
      </c>
      <c r="AY157" s="14" t="s">
        <v>282</v>
      </c>
      <c r="BE157" s="229">
        <f>IF(N157="základní",J157,0)</f>
        <v>3614.9400000000001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4" t="s">
        <v>80</v>
      </c>
      <c r="BK157" s="229">
        <f>ROUND(I157*H157,2)</f>
        <v>3614.9400000000001</v>
      </c>
      <c r="BL157" s="14" t="s">
        <v>288</v>
      </c>
      <c r="BM157" s="228" t="s">
        <v>352</v>
      </c>
    </row>
    <row r="158" s="2" customFormat="1" ht="21.75" customHeight="1">
      <c r="A158" s="29"/>
      <c r="B158" s="30"/>
      <c r="C158" s="217" t="s">
        <v>377</v>
      </c>
      <c r="D158" s="217" t="s">
        <v>284</v>
      </c>
      <c r="E158" s="218" t="s">
        <v>1076</v>
      </c>
      <c r="F158" s="219" t="s">
        <v>1077</v>
      </c>
      <c r="G158" s="220" t="s">
        <v>356</v>
      </c>
      <c r="H158" s="221">
        <v>3.6539999999999999</v>
      </c>
      <c r="I158" s="222">
        <v>1040</v>
      </c>
      <c r="J158" s="222">
        <f>ROUND(I158*H158,2)</f>
        <v>3800.1599999999999</v>
      </c>
      <c r="K158" s="223"/>
      <c r="L158" s="35"/>
      <c r="M158" s="224" t="s">
        <v>1</v>
      </c>
      <c r="N158" s="225" t="s">
        <v>38</v>
      </c>
      <c r="O158" s="226">
        <v>3.613</v>
      </c>
      <c r="P158" s="226">
        <f>O158*H158</f>
        <v>13.201902000000001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228" t="s">
        <v>288</v>
      </c>
      <c r="AT158" s="228" t="s">
        <v>284</v>
      </c>
      <c r="AU158" s="228" t="s">
        <v>82</v>
      </c>
      <c r="AY158" s="14" t="s">
        <v>282</v>
      </c>
      <c r="BE158" s="229">
        <f>IF(N158="základní",J158,0)</f>
        <v>3800.1599999999999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4" t="s">
        <v>80</v>
      </c>
      <c r="BK158" s="229">
        <f>ROUND(I158*H158,2)</f>
        <v>3800.1599999999999</v>
      </c>
      <c r="BL158" s="14" t="s">
        <v>288</v>
      </c>
      <c r="BM158" s="228" t="s">
        <v>1078</v>
      </c>
    </row>
    <row r="159" s="2" customFormat="1" ht="21.75" customHeight="1">
      <c r="A159" s="29"/>
      <c r="B159" s="30"/>
      <c r="C159" s="217" t="s">
        <v>382</v>
      </c>
      <c r="D159" s="217" t="s">
        <v>284</v>
      </c>
      <c r="E159" s="218" t="s">
        <v>1079</v>
      </c>
      <c r="F159" s="219" t="s">
        <v>1080</v>
      </c>
      <c r="G159" s="220" t="s">
        <v>356</v>
      </c>
      <c r="H159" s="221">
        <v>3.6539999999999999</v>
      </c>
      <c r="I159" s="222">
        <v>1450</v>
      </c>
      <c r="J159" s="222">
        <f>ROUND(I159*H159,2)</f>
        <v>5298.3000000000002</v>
      </c>
      <c r="K159" s="223"/>
      <c r="L159" s="35"/>
      <c r="M159" s="224" t="s">
        <v>1</v>
      </c>
      <c r="N159" s="225" t="s">
        <v>38</v>
      </c>
      <c r="O159" s="226">
        <v>4.9329999999999998</v>
      </c>
      <c r="P159" s="226">
        <f>O159*H159</f>
        <v>18.025181999999997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228" t="s">
        <v>288</v>
      </c>
      <c r="AT159" s="228" t="s">
        <v>284</v>
      </c>
      <c r="AU159" s="228" t="s">
        <v>82</v>
      </c>
      <c r="AY159" s="14" t="s">
        <v>282</v>
      </c>
      <c r="BE159" s="229">
        <f>IF(N159="základní",J159,0)</f>
        <v>5298.3000000000002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4" t="s">
        <v>80</v>
      </c>
      <c r="BK159" s="229">
        <f>ROUND(I159*H159,2)</f>
        <v>5298.3000000000002</v>
      </c>
      <c r="BL159" s="14" t="s">
        <v>288</v>
      </c>
      <c r="BM159" s="228" t="s">
        <v>1081</v>
      </c>
    </row>
    <row r="160" s="2" customFormat="1" ht="33" customHeight="1">
      <c r="A160" s="29"/>
      <c r="B160" s="30"/>
      <c r="C160" s="217" t="s">
        <v>386</v>
      </c>
      <c r="D160" s="217" t="s">
        <v>284</v>
      </c>
      <c r="E160" s="218" t="s">
        <v>1082</v>
      </c>
      <c r="F160" s="219" t="s">
        <v>1083</v>
      </c>
      <c r="G160" s="220" t="s">
        <v>356</v>
      </c>
      <c r="H160" s="221">
        <v>102.52500000000001</v>
      </c>
      <c r="I160" s="222">
        <v>820</v>
      </c>
      <c r="J160" s="222">
        <f>ROUND(I160*H160,2)</f>
        <v>84070.5</v>
      </c>
      <c r="K160" s="223"/>
      <c r="L160" s="35"/>
      <c r="M160" s="224" t="s">
        <v>1</v>
      </c>
      <c r="N160" s="225" t="s">
        <v>38</v>
      </c>
      <c r="O160" s="226">
        <v>1.583</v>
      </c>
      <c r="P160" s="226">
        <f>O160*H160</f>
        <v>162.29707500000001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228" t="s">
        <v>288</v>
      </c>
      <c r="AT160" s="228" t="s">
        <v>284</v>
      </c>
      <c r="AU160" s="228" t="s">
        <v>82</v>
      </c>
      <c r="AY160" s="14" t="s">
        <v>282</v>
      </c>
      <c r="BE160" s="229">
        <f>IF(N160="základní",J160,0)</f>
        <v>84070.5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4" t="s">
        <v>80</v>
      </c>
      <c r="BK160" s="229">
        <f>ROUND(I160*H160,2)</f>
        <v>84070.5</v>
      </c>
      <c r="BL160" s="14" t="s">
        <v>288</v>
      </c>
      <c r="BM160" s="228" t="s">
        <v>1084</v>
      </c>
    </row>
    <row r="161" s="2" customFormat="1" ht="33" customHeight="1">
      <c r="A161" s="29"/>
      <c r="B161" s="30"/>
      <c r="C161" s="217" t="s">
        <v>390</v>
      </c>
      <c r="D161" s="217" t="s">
        <v>284</v>
      </c>
      <c r="E161" s="218" t="s">
        <v>1085</v>
      </c>
      <c r="F161" s="219" t="s">
        <v>1086</v>
      </c>
      <c r="G161" s="220" t="s">
        <v>356</v>
      </c>
      <c r="H161" s="221">
        <v>102.52500000000001</v>
      </c>
      <c r="I161" s="222">
        <v>1090</v>
      </c>
      <c r="J161" s="222">
        <f>ROUND(I161*H161,2)</f>
        <v>111752.25</v>
      </c>
      <c r="K161" s="223"/>
      <c r="L161" s="35"/>
      <c r="M161" s="224" t="s">
        <v>1</v>
      </c>
      <c r="N161" s="225" t="s">
        <v>38</v>
      </c>
      <c r="O161" s="226">
        <v>2.1000000000000001</v>
      </c>
      <c r="P161" s="226">
        <f>O161*H161</f>
        <v>215.30250000000001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228" t="s">
        <v>288</v>
      </c>
      <c r="AT161" s="228" t="s">
        <v>284</v>
      </c>
      <c r="AU161" s="228" t="s">
        <v>82</v>
      </c>
      <c r="AY161" s="14" t="s">
        <v>282</v>
      </c>
      <c r="BE161" s="229">
        <f>IF(N161="základní",J161,0)</f>
        <v>111752.25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4" t="s">
        <v>80</v>
      </c>
      <c r="BK161" s="229">
        <f>ROUND(I161*H161,2)</f>
        <v>111752.25</v>
      </c>
      <c r="BL161" s="14" t="s">
        <v>288</v>
      </c>
      <c r="BM161" s="228" t="s">
        <v>1087</v>
      </c>
    </row>
    <row r="162" s="2" customFormat="1" ht="33" customHeight="1">
      <c r="A162" s="29"/>
      <c r="B162" s="30"/>
      <c r="C162" s="217" t="s">
        <v>394</v>
      </c>
      <c r="D162" s="217" t="s">
        <v>284</v>
      </c>
      <c r="E162" s="218" t="s">
        <v>354</v>
      </c>
      <c r="F162" s="219" t="s">
        <v>355</v>
      </c>
      <c r="G162" s="220" t="s">
        <v>356</v>
      </c>
      <c r="H162" s="221">
        <v>466.68200000000002</v>
      </c>
      <c r="I162" s="222">
        <v>387</v>
      </c>
      <c r="J162" s="222">
        <f>ROUND(I162*H162,2)</f>
        <v>180605.92999999999</v>
      </c>
      <c r="K162" s="223"/>
      <c r="L162" s="35"/>
      <c r="M162" s="224" t="s">
        <v>1</v>
      </c>
      <c r="N162" s="225" t="s">
        <v>38</v>
      </c>
      <c r="O162" s="226">
        <v>0.53800000000000003</v>
      </c>
      <c r="P162" s="226">
        <f>O162*H162</f>
        <v>251.07491600000003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228" t="s">
        <v>288</v>
      </c>
      <c r="AT162" s="228" t="s">
        <v>284</v>
      </c>
      <c r="AU162" s="228" t="s">
        <v>82</v>
      </c>
      <c r="AY162" s="14" t="s">
        <v>282</v>
      </c>
      <c r="BE162" s="229">
        <f>IF(N162="základní",J162,0)</f>
        <v>180605.92999999999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4" t="s">
        <v>80</v>
      </c>
      <c r="BK162" s="229">
        <f>ROUND(I162*H162,2)</f>
        <v>180605.92999999999</v>
      </c>
      <c r="BL162" s="14" t="s">
        <v>288</v>
      </c>
      <c r="BM162" s="228" t="s">
        <v>357</v>
      </c>
    </row>
    <row r="163" s="2" customFormat="1" ht="33" customHeight="1">
      <c r="A163" s="29"/>
      <c r="B163" s="30"/>
      <c r="C163" s="217" t="s">
        <v>398</v>
      </c>
      <c r="D163" s="217" t="s">
        <v>284</v>
      </c>
      <c r="E163" s="218" t="s">
        <v>359</v>
      </c>
      <c r="F163" s="219" t="s">
        <v>360</v>
      </c>
      <c r="G163" s="220" t="s">
        <v>356</v>
      </c>
      <c r="H163" s="221">
        <v>466.68200000000002</v>
      </c>
      <c r="I163" s="222">
        <v>516</v>
      </c>
      <c r="J163" s="222">
        <f>ROUND(I163*H163,2)</f>
        <v>240807.91</v>
      </c>
      <c r="K163" s="223"/>
      <c r="L163" s="35"/>
      <c r="M163" s="224" t="s">
        <v>1</v>
      </c>
      <c r="N163" s="225" t="s">
        <v>38</v>
      </c>
      <c r="O163" s="226">
        <v>0.71599999999999997</v>
      </c>
      <c r="P163" s="226">
        <f>O163*H163</f>
        <v>334.14431200000001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228" t="s">
        <v>288</v>
      </c>
      <c r="AT163" s="228" t="s">
        <v>284</v>
      </c>
      <c r="AU163" s="228" t="s">
        <v>82</v>
      </c>
      <c r="AY163" s="14" t="s">
        <v>282</v>
      </c>
      <c r="BE163" s="229">
        <f>IF(N163="základní",J163,0)</f>
        <v>240807.91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4" t="s">
        <v>80</v>
      </c>
      <c r="BK163" s="229">
        <f>ROUND(I163*H163,2)</f>
        <v>240807.91</v>
      </c>
      <c r="BL163" s="14" t="s">
        <v>288</v>
      </c>
      <c r="BM163" s="228" t="s">
        <v>361</v>
      </c>
    </row>
    <row r="164" s="2" customFormat="1" ht="16.5" customHeight="1">
      <c r="A164" s="29"/>
      <c r="B164" s="30"/>
      <c r="C164" s="217" t="s">
        <v>402</v>
      </c>
      <c r="D164" s="217" t="s">
        <v>284</v>
      </c>
      <c r="E164" s="218" t="s">
        <v>370</v>
      </c>
      <c r="F164" s="219" t="s">
        <v>371</v>
      </c>
      <c r="G164" s="220" t="s">
        <v>356</v>
      </c>
      <c r="H164" s="221">
        <v>229.14400000000001</v>
      </c>
      <c r="I164" s="222">
        <v>509</v>
      </c>
      <c r="J164" s="222">
        <f>ROUND(I164*H164,2)</f>
        <v>116634.3</v>
      </c>
      <c r="K164" s="223"/>
      <c r="L164" s="35"/>
      <c r="M164" s="224" t="s">
        <v>1</v>
      </c>
      <c r="N164" s="225" t="s">
        <v>38</v>
      </c>
      <c r="O164" s="226">
        <v>1.7629999999999999</v>
      </c>
      <c r="P164" s="226">
        <f>O164*H164</f>
        <v>403.98087199999998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228" t="s">
        <v>288</v>
      </c>
      <c r="AT164" s="228" t="s">
        <v>284</v>
      </c>
      <c r="AU164" s="228" t="s">
        <v>82</v>
      </c>
      <c r="AY164" s="14" t="s">
        <v>282</v>
      </c>
      <c r="BE164" s="229">
        <f>IF(N164="základní",J164,0)</f>
        <v>116634.3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4" t="s">
        <v>80</v>
      </c>
      <c r="BK164" s="229">
        <f>ROUND(I164*H164,2)</f>
        <v>116634.3</v>
      </c>
      <c r="BL164" s="14" t="s">
        <v>288</v>
      </c>
      <c r="BM164" s="228" t="s">
        <v>372</v>
      </c>
    </row>
    <row r="165" s="2" customFormat="1" ht="44.25" customHeight="1">
      <c r="A165" s="29"/>
      <c r="B165" s="30"/>
      <c r="C165" s="217" t="s">
        <v>406</v>
      </c>
      <c r="D165" s="217" t="s">
        <v>284</v>
      </c>
      <c r="E165" s="218" t="s">
        <v>1088</v>
      </c>
      <c r="F165" s="219" t="s">
        <v>1089</v>
      </c>
      <c r="G165" s="220" t="s">
        <v>322</v>
      </c>
      <c r="H165" s="221">
        <v>790.35000000000002</v>
      </c>
      <c r="I165" s="222">
        <v>1340</v>
      </c>
      <c r="J165" s="222">
        <f>ROUND(I165*H165,2)</f>
        <v>1059069</v>
      </c>
      <c r="K165" s="223"/>
      <c r="L165" s="35"/>
      <c r="M165" s="224" t="s">
        <v>1</v>
      </c>
      <c r="N165" s="225" t="s">
        <v>38</v>
      </c>
      <c r="O165" s="226">
        <v>0.70299999999999996</v>
      </c>
      <c r="P165" s="226">
        <f>O165*H165</f>
        <v>555.61604999999997</v>
      </c>
      <c r="Q165" s="226">
        <v>0.0027000000000000001</v>
      </c>
      <c r="R165" s="226">
        <f>Q165*H165</f>
        <v>2.1339450000000002</v>
      </c>
      <c r="S165" s="226">
        <v>0</v>
      </c>
      <c r="T165" s="227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228" t="s">
        <v>288</v>
      </c>
      <c r="AT165" s="228" t="s">
        <v>284</v>
      </c>
      <c r="AU165" s="228" t="s">
        <v>82</v>
      </c>
      <c r="AY165" s="14" t="s">
        <v>282</v>
      </c>
      <c r="BE165" s="229">
        <f>IF(N165="základní",J165,0)</f>
        <v>1059069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4" t="s">
        <v>80</v>
      </c>
      <c r="BK165" s="229">
        <f>ROUND(I165*H165,2)</f>
        <v>1059069</v>
      </c>
      <c r="BL165" s="14" t="s">
        <v>288</v>
      </c>
      <c r="BM165" s="228" t="s">
        <v>1090</v>
      </c>
    </row>
    <row r="166" s="2" customFormat="1" ht="44.25" customHeight="1">
      <c r="A166" s="29"/>
      <c r="B166" s="30"/>
      <c r="C166" s="217" t="s">
        <v>410</v>
      </c>
      <c r="D166" s="217" t="s">
        <v>284</v>
      </c>
      <c r="E166" s="218" t="s">
        <v>1091</v>
      </c>
      <c r="F166" s="219" t="s">
        <v>1092</v>
      </c>
      <c r="G166" s="220" t="s">
        <v>322</v>
      </c>
      <c r="H166" s="221">
        <v>155.61000000000001</v>
      </c>
      <c r="I166" s="222">
        <v>1580</v>
      </c>
      <c r="J166" s="222">
        <f>ROUND(I166*H166,2)</f>
        <v>245863.79999999999</v>
      </c>
      <c r="K166" s="223"/>
      <c r="L166" s="35"/>
      <c r="M166" s="224" t="s">
        <v>1</v>
      </c>
      <c r="N166" s="225" t="s">
        <v>38</v>
      </c>
      <c r="O166" s="226">
        <v>0.82599999999999996</v>
      </c>
      <c r="P166" s="226">
        <f>O166*H166</f>
        <v>128.53386</v>
      </c>
      <c r="Q166" s="226">
        <v>0.0032000000000000002</v>
      </c>
      <c r="R166" s="226">
        <f>Q166*H166</f>
        <v>0.49795200000000006</v>
      </c>
      <c r="S166" s="226">
        <v>0</v>
      </c>
      <c r="T166" s="227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228" t="s">
        <v>288</v>
      </c>
      <c r="AT166" s="228" t="s">
        <v>284</v>
      </c>
      <c r="AU166" s="228" t="s">
        <v>82</v>
      </c>
      <c r="AY166" s="14" t="s">
        <v>282</v>
      </c>
      <c r="BE166" s="229">
        <f>IF(N166="základní",J166,0)</f>
        <v>245863.79999999999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4" t="s">
        <v>80</v>
      </c>
      <c r="BK166" s="229">
        <f>ROUND(I166*H166,2)</f>
        <v>245863.79999999999</v>
      </c>
      <c r="BL166" s="14" t="s">
        <v>288</v>
      </c>
      <c r="BM166" s="228" t="s">
        <v>1093</v>
      </c>
    </row>
    <row r="167" s="2" customFormat="1" ht="44.25" customHeight="1">
      <c r="A167" s="29"/>
      <c r="B167" s="30"/>
      <c r="C167" s="217" t="s">
        <v>414</v>
      </c>
      <c r="D167" s="217" t="s">
        <v>284</v>
      </c>
      <c r="E167" s="218" t="s">
        <v>1094</v>
      </c>
      <c r="F167" s="219" t="s">
        <v>1095</v>
      </c>
      <c r="G167" s="220" t="s">
        <v>322</v>
      </c>
      <c r="H167" s="221">
        <v>35.200000000000003</v>
      </c>
      <c r="I167" s="222">
        <v>2290</v>
      </c>
      <c r="J167" s="222">
        <f>ROUND(I167*H167,2)</f>
        <v>80608</v>
      </c>
      <c r="K167" s="223"/>
      <c r="L167" s="35"/>
      <c r="M167" s="224" t="s">
        <v>1</v>
      </c>
      <c r="N167" s="225" t="s">
        <v>38</v>
      </c>
      <c r="O167" s="226">
        <v>0.82899999999999996</v>
      </c>
      <c r="P167" s="226">
        <f>O167*H167</f>
        <v>29.180800000000001</v>
      </c>
      <c r="Q167" s="226">
        <v>0.0044000000000000003</v>
      </c>
      <c r="R167" s="226">
        <f>Q167*H167</f>
        <v>0.15488000000000002</v>
      </c>
      <c r="S167" s="226">
        <v>0</v>
      </c>
      <c r="T167" s="227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228" t="s">
        <v>288</v>
      </c>
      <c r="AT167" s="228" t="s">
        <v>284</v>
      </c>
      <c r="AU167" s="228" t="s">
        <v>82</v>
      </c>
      <c r="AY167" s="14" t="s">
        <v>282</v>
      </c>
      <c r="BE167" s="229">
        <f>IF(N167="základní",J167,0)</f>
        <v>80608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4" t="s">
        <v>80</v>
      </c>
      <c r="BK167" s="229">
        <f>ROUND(I167*H167,2)</f>
        <v>80608</v>
      </c>
      <c r="BL167" s="14" t="s">
        <v>288</v>
      </c>
      <c r="BM167" s="228" t="s">
        <v>1096</v>
      </c>
    </row>
    <row r="168" s="2" customFormat="1" ht="21.75" customHeight="1">
      <c r="A168" s="29"/>
      <c r="B168" s="30"/>
      <c r="C168" s="230" t="s">
        <v>418</v>
      </c>
      <c r="D168" s="230" t="s">
        <v>378</v>
      </c>
      <c r="E168" s="231" t="s">
        <v>1097</v>
      </c>
      <c r="F168" s="232" t="s">
        <v>1098</v>
      </c>
      <c r="G168" s="233" t="s">
        <v>322</v>
      </c>
      <c r="H168" s="234">
        <v>46.409999999999997</v>
      </c>
      <c r="I168" s="235">
        <v>1200</v>
      </c>
      <c r="J168" s="235">
        <f>ROUND(I168*H168,2)</f>
        <v>55692</v>
      </c>
      <c r="K168" s="236"/>
      <c r="L168" s="237"/>
      <c r="M168" s="238" t="s">
        <v>1</v>
      </c>
      <c r="N168" s="239" t="s">
        <v>38</v>
      </c>
      <c r="O168" s="226">
        <v>0</v>
      </c>
      <c r="P168" s="226">
        <f>O168*H168</f>
        <v>0</v>
      </c>
      <c r="Q168" s="226">
        <v>0.0083599999999999994</v>
      </c>
      <c r="R168" s="226">
        <f>Q168*H168</f>
        <v>0.38798759999999993</v>
      </c>
      <c r="S168" s="226">
        <v>0</v>
      </c>
      <c r="T168" s="227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228" t="s">
        <v>311</v>
      </c>
      <c r="AT168" s="228" t="s">
        <v>378</v>
      </c>
      <c r="AU168" s="228" t="s">
        <v>82</v>
      </c>
      <c r="AY168" s="14" t="s">
        <v>282</v>
      </c>
      <c r="BE168" s="229">
        <f>IF(N168="základní",J168,0)</f>
        <v>55692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4" t="s">
        <v>80</v>
      </c>
      <c r="BK168" s="229">
        <f>ROUND(I168*H168,2)</f>
        <v>55692</v>
      </c>
      <c r="BL168" s="14" t="s">
        <v>288</v>
      </c>
      <c r="BM168" s="228" t="s">
        <v>1099</v>
      </c>
    </row>
    <row r="169" s="2" customFormat="1" ht="44.25" customHeight="1">
      <c r="A169" s="29"/>
      <c r="B169" s="30"/>
      <c r="C169" s="217" t="s">
        <v>422</v>
      </c>
      <c r="D169" s="217" t="s">
        <v>284</v>
      </c>
      <c r="E169" s="218" t="s">
        <v>1100</v>
      </c>
      <c r="F169" s="219" t="s">
        <v>1101</v>
      </c>
      <c r="G169" s="220" t="s">
        <v>322</v>
      </c>
      <c r="H169" s="221">
        <v>43.600000000000001</v>
      </c>
      <c r="I169" s="222">
        <v>14400</v>
      </c>
      <c r="J169" s="222">
        <f>ROUND(I169*H169,2)</f>
        <v>627840</v>
      </c>
      <c r="K169" s="223"/>
      <c r="L169" s="35"/>
      <c r="M169" s="224" t="s">
        <v>1</v>
      </c>
      <c r="N169" s="225" t="s">
        <v>38</v>
      </c>
      <c r="O169" s="226">
        <v>8.1600000000000001</v>
      </c>
      <c r="P169" s="226">
        <f>O169*H169</f>
        <v>355.77600000000001</v>
      </c>
      <c r="Q169" s="226">
        <v>0.001</v>
      </c>
      <c r="R169" s="226">
        <f>Q169*H169</f>
        <v>0.0436</v>
      </c>
      <c r="S169" s="226">
        <v>0</v>
      </c>
      <c r="T169" s="227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228" t="s">
        <v>288</v>
      </c>
      <c r="AT169" s="228" t="s">
        <v>284</v>
      </c>
      <c r="AU169" s="228" t="s">
        <v>82</v>
      </c>
      <c r="AY169" s="14" t="s">
        <v>282</v>
      </c>
      <c r="BE169" s="229">
        <f>IF(N169="základní",J169,0)</f>
        <v>627840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4" t="s">
        <v>80</v>
      </c>
      <c r="BK169" s="229">
        <f>ROUND(I169*H169,2)</f>
        <v>627840</v>
      </c>
      <c r="BL169" s="14" t="s">
        <v>288</v>
      </c>
      <c r="BM169" s="228" t="s">
        <v>1102</v>
      </c>
    </row>
    <row r="170" s="2" customFormat="1" ht="21.75" customHeight="1">
      <c r="A170" s="29"/>
      <c r="B170" s="30"/>
      <c r="C170" s="230" t="s">
        <v>426</v>
      </c>
      <c r="D170" s="230" t="s">
        <v>378</v>
      </c>
      <c r="E170" s="231" t="s">
        <v>1103</v>
      </c>
      <c r="F170" s="232" t="s">
        <v>1104</v>
      </c>
      <c r="G170" s="233" t="s">
        <v>322</v>
      </c>
      <c r="H170" s="234">
        <v>45.780000000000001</v>
      </c>
      <c r="I170" s="235">
        <v>1780</v>
      </c>
      <c r="J170" s="235">
        <f>ROUND(I170*H170,2)</f>
        <v>81488.399999999994</v>
      </c>
      <c r="K170" s="236"/>
      <c r="L170" s="237"/>
      <c r="M170" s="238" t="s">
        <v>1</v>
      </c>
      <c r="N170" s="239" t="s">
        <v>38</v>
      </c>
      <c r="O170" s="226">
        <v>0</v>
      </c>
      <c r="P170" s="226">
        <f>O170*H170</f>
        <v>0</v>
      </c>
      <c r="Q170" s="226">
        <v>0.036119999999999999</v>
      </c>
      <c r="R170" s="226">
        <f>Q170*H170</f>
        <v>1.6535736000000001</v>
      </c>
      <c r="S170" s="226">
        <v>0</v>
      </c>
      <c r="T170" s="227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228" t="s">
        <v>311</v>
      </c>
      <c r="AT170" s="228" t="s">
        <v>378</v>
      </c>
      <c r="AU170" s="228" t="s">
        <v>82</v>
      </c>
      <c r="AY170" s="14" t="s">
        <v>282</v>
      </c>
      <c r="BE170" s="229">
        <f>IF(N170="základní",J170,0)</f>
        <v>81488.399999999994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4" t="s">
        <v>80</v>
      </c>
      <c r="BK170" s="229">
        <f>ROUND(I170*H170,2)</f>
        <v>81488.399999999994</v>
      </c>
      <c r="BL170" s="14" t="s">
        <v>288</v>
      </c>
      <c r="BM170" s="228" t="s">
        <v>1105</v>
      </c>
    </row>
    <row r="171" s="2" customFormat="1" ht="21.75" customHeight="1">
      <c r="A171" s="29"/>
      <c r="B171" s="30"/>
      <c r="C171" s="217" t="s">
        <v>431</v>
      </c>
      <c r="D171" s="217" t="s">
        <v>284</v>
      </c>
      <c r="E171" s="218" t="s">
        <v>1106</v>
      </c>
      <c r="F171" s="219" t="s">
        <v>1107</v>
      </c>
      <c r="G171" s="220" t="s">
        <v>287</v>
      </c>
      <c r="H171" s="221">
        <v>388.38</v>
      </c>
      <c r="I171" s="222">
        <v>115</v>
      </c>
      <c r="J171" s="222">
        <f>ROUND(I171*H171,2)</f>
        <v>44663.699999999997</v>
      </c>
      <c r="K171" s="223"/>
      <c r="L171" s="35"/>
      <c r="M171" s="224" t="s">
        <v>1</v>
      </c>
      <c r="N171" s="225" t="s">
        <v>38</v>
      </c>
      <c r="O171" s="226">
        <v>0.23599999999999999</v>
      </c>
      <c r="P171" s="226">
        <f>O171*H171</f>
        <v>91.657679999999999</v>
      </c>
      <c r="Q171" s="226">
        <v>0.00084000000000000003</v>
      </c>
      <c r="R171" s="226">
        <f>Q171*H171</f>
        <v>0.32623920000000001</v>
      </c>
      <c r="S171" s="226">
        <v>0</v>
      </c>
      <c r="T171" s="227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228" t="s">
        <v>288</v>
      </c>
      <c r="AT171" s="228" t="s">
        <v>284</v>
      </c>
      <c r="AU171" s="228" t="s">
        <v>82</v>
      </c>
      <c r="AY171" s="14" t="s">
        <v>282</v>
      </c>
      <c r="BE171" s="229">
        <f>IF(N171="základní",J171,0)</f>
        <v>44663.699999999997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4" t="s">
        <v>80</v>
      </c>
      <c r="BK171" s="229">
        <f>ROUND(I171*H171,2)</f>
        <v>44663.699999999997</v>
      </c>
      <c r="BL171" s="14" t="s">
        <v>288</v>
      </c>
      <c r="BM171" s="228" t="s">
        <v>1108</v>
      </c>
    </row>
    <row r="172" s="2" customFormat="1" ht="21.75" customHeight="1">
      <c r="A172" s="29"/>
      <c r="B172" s="30"/>
      <c r="C172" s="217" t="s">
        <v>435</v>
      </c>
      <c r="D172" s="217" t="s">
        <v>284</v>
      </c>
      <c r="E172" s="218" t="s">
        <v>1109</v>
      </c>
      <c r="F172" s="219" t="s">
        <v>1110</v>
      </c>
      <c r="G172" s="220" t="s">
        <v>287</v>
      </c>
      <c r="H172" s="221">
        <v>350.99700000000001</v>
      </c>
      <c r="I172" s="222">
        <v>232</v>
      </c>
      <c r="J172" s="222">
        <f>ROUND(I172*H172,2)</f>
        <v>81431.300000000003</v>
      </c>
      <c r="K172" s="223"/>
      <c r="L172" s="35"/>
      <c r="M172" s="224" t="s">
        <v>1</v>
      </c>
      <c r="N172" s="225" t="s">
        <v>38</v>
      </c>
      <c r="O172" s="226">
        <v>0.40200000000000002</v>
      </c>
      <c r="P172" s="226">
        <f>O172*H172</f>
        <v>141.10079400000001</v>
      </c>
      <c r="Q172" s="226">
        <v>0.00199</v>
      </c>
      <c r="R172" s="226">
        <f>Q172*H172</f>
        <v>0.69848403000000003</v>
      </c>
      <c r="S172" s="226">
        <v>0</v>
      </c>
      <c r="T172" s="227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228" t="s">
        <v>288</v>
      </c>
      <c r="AT172" s="228" t="s">
        <v>284</v>
      </c>
      <c r="AU172" s="228" t="s">
        <v>82</v>
      </c>
      <c r="AY172" s="14" t="s">
        <v>282</v>
      </c>
      <c r="BE172" s="229">
        <f>IF(N172="základní",J172,0)</f>
        <v>81431.300000000003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4" t="s">
        <v>80</v>
      </c>
      <c r="BK172" s="229">
        <f>ROUND(I172*H172,2)</f>
        <v>81431.300000000003</v>
      </c>
      <c r="BL172" s="14" t="s">
        <v>288</v>
      </c>
      <c r="BM172" s="228" t="s">
        <v>1111</v>
      </c>
    </row>
    <row r="173" s="2" customFormat="1" ht="21.75" customHeight="1">
      <c r="A173" s="29"/>
      <c r="B173" s="30"/>
      <c r="C173" s="217" t="s">
        <v>439</v>
      </c>
      <c r="D173" s="217" t="s">
        <v>284</v>
      </c>
      <c r="E173" s="218" t="s">
        <v>383</v>
      </c>
      <c r="F173" s="219" t="s">
        <v>384</v>
      </c>
      <c r="G173" s="220" t="s">
        <v>287</v>
      </c>
      <c r="H173" s="221">
        <v>1886.384</v>
      </c>
      <c r="I173" s="222">
        <v>251</v>
      </c>
      <c r="J173" s="222">
        <f>ROUND(I173*H173,2)</f>
        <v>473482.38</v>
      </c>
      <c r="K173" s="223"/>
      <c r="L173" s="35"/>
      <c r="M173" s="224" t="s">
        <v>1</v>
      </c>
      <c r="N173" s="225" t="s">
        <v>38</v>
      </c>
      <c r="O173" s="226">
        <v>0.45800000000000002</v>
      </c>
      <c r="P173" s="226">
        <f>O173*H173</f>
        <v>863.96387200000004</v>
      </c>
      <c r="Q173" s="226">
        <v>0.0020100000000000001</v>
      </c>
      <c r="R173" s="226">
        <f>Q173*H173</f>
        <v>3.79163184</v>
      </c>
      <c r="S173" s="226">
        <v>0</v>
      </c>
      <c r="T173" s="227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228" t="s">
        <v>288</v>
      </c>
      <c r="AT173" s="228" t="s">
        <v>284</v>
      </c>
      <c r="AU173" s="228" t="s">
        <v>82</v>
      </c>
      <c r="AY173" s="14" t="s">
        <v>282</v>
      </c>
      <c r="BE173" s="229">
        <f>IF(N173="základní",J173,0)</f>
        <v>473482.38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4" t="s">
        <v>80</v>
      </c>
      <c r="BK173" s="229">
        <f>ROUND(I173*H173,2)</f>
        <v>473482.38</v>
      </c>
      <c r="BL173" s="14" t="s">
        <v>288</v>
      </c>
      <c r="BM173" s="228" t="s">
        <v>385</v>
      </c>
    </row>
    <row r="174" s="2" customFormat="1" ht="21.75" customHeight="1">
      <c r="A174" s="29"/>
      <c r="B174" s="30"/>
      <c r="C174" s="217" t="s">
        <v>443</v>
      </c>
      <c r="D174" s="217" t="s">
        <v>284</v>
      </c>
      <c r="E174" s="218" t="s">
        <v>1112</v>
      </c>
      <c r="F174" s="219" t="s">
        <v>1113</v>
      </c>
      <c r="G174" s="220" t="s">
        <v>287</v>
      </c>
      <c r="H174" s="221">
        <v>388.38</v>
      </c>
      <c r="I174" s="222">
        <v>68.299999999999997</v>
      </c>
      <c r="J174" s="222">
        <f>ROUND(I174*H174,2)</f>
        <v>26526.349999999999</v>
      </c>
      <c r="K174" s="223"/>
      <c r="L174" s="35"/>
      <c r="M174" s="224" t="s">
        <v>1</v>
      </c>
      <c r="N174" s="225" t="s">
        <v>38</v>
      </c>
      <c r="O174" s="226">
        <v>0.216</v>
      </c>
      <c r="P174" s="226">
        <f>O174*H174</f>
        <v>83.890079999999998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228" t="s">
        <v>288</v>
      </c>
      <c r="AT174" s="228" t="s">
        <v>284</v>
      </c>
      <c r="AU174" s="228" t="s">
        <v>82</v>
      </c>
      <c r="AY174" s="14" t="s">
        <v>282</v>
      </c>
      <c r="BE174" s="229">
        <f>IF(N174="základní",J174,0)</f>
        <v>26526.349999999999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4" t="s">
        <v>80</v>
      </c>
      <c r="BK174" s="229">
        <f>ROUND(I174*H174,2)</f>
        <v>26526.349999999999</v>
      </c>
      <c r="BL174" s="14" t="s">
        <v>288</v>
      </c>
      <c r="BM174" s="228" t="s">
        <v>1114</v>
      </c>
    </row>
    <row r="175" s="2" customFormat="1" ht="21.75" customHeight="1">
      <c r="A175" s="29"/>
      <c r="B175" s="30"/>
      <c r="C175" s="217" t="s">
        <v>447</v>
      </c>
      <c r="D175" s="217" t="s">
        <v>284</v>
      </c>
      <c r="E175" s="218" t="s">
        <v>1115</v>
      </c>
      <c r="F175" s="219" t="s">
        <v>1116</v>
      </c>
      <c r="G175" s="220" t="s">
        <v>287</v>
      </c>
      <c r="H175" s="221">
        <v>350.99700000000001</v>
      </c>
      <c r="I175" s="222">
        <v>62.200000000000003</v>
      </c>
      <c r="J175" s="222">
        <f>ROUND(I175*H175,2)</f>
        <v>21832.009999999998</v>
      </c>
      <c r="K175" s="223"/>
      <c r="L175" s="35"/>
      <c r="M175" s="224" t="s">
        <v>1</v>
      </c>
      <c r="N175" s="225" t="s">
        <v>38</v>
      </c>
      <c r="O175" s="226">
        <v>0.17799999999999999</v>
      </c>
      <c r="P175" s="226">
        <f>O175*H175</f>
        <v>62.477466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228" t="s">
        <v>288</v>
      </c>
      <c r="AT175" s="228" t="s">
        <v>284</v>
      </c>
      <c r="AU175" s="228" t="s">
        <v>82</v>
      </c>
      <c r="AY175" s="14" t="s">
        <v>282</v>
      </c>
      <c r="BE175" s="229">
        <f>IF(N175="základní",J175,0)</f>
        <v>21832.009999999998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4" t="s">
        <v>80</v>
      </c>
      <c r="BK175" s="229">
        <f>ROUND(I175*H175,2)</f>
        <v>21832.009999999998</v>
      </c>
      <c r="BL175" s="14" t="s">
        <v>288</v>
      </c>
      <c r="BM175" s="228" t="s">
        <v>1117</v>
      </c>
    </row>
    <row r="176" s="2" customFormat="1" ht="21.75" customHeight="1">
      <c r="A176" s="29"/>
      <c r="B176" s="30"/>
      <c r="C176" s="217" t="s">
        <v>451</v>
      </c>
      <c r="D176" s="217" t="s">
        <v>284</v>
      </c>
      <c r="E176" s="218" t="s">
        <v>387</v>
      </c>
      <c r="F176" s="219" t="s">
        <v>388</v>
      </c>
      <c r="G176" s="220" t="s">
        <v>287</v>
      </c>
      <c r="H176" s="221">
        <v>1886.384</v>
      </c>
      <c r="I176" s="222">
        <v>76.200000000000003</v>
      </c>
      <c r="J176" s="222">
        <f>ROUND(I176*H176,2)</f>
        <v>143742.45999999999</v>
      </c>
      <c r="K176" s="223"/>
      <c r="L176" s="35"/>
      <c r="M176" s="224" t="s">
        <v>1</v>
      </c>
      <c r="N176" s="225" t="s">
        <v>38</v>
      </c>
      <c r="O176" s="226">
        <v>0.218</v>
      </c>
      <c r="P176" s="226">
        <f>O176*H176</f>
        <v>411.23171200000002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228" t="s">
        <v>288</v>
      </c>
      <c r="AT176" s="228" t="s">
        <v>284</v>
      </c>
      <c r="AU176" s="228" t="s">
        <v>82</v>
      </c>
      <c r="AY176" s="14" t="s">
        <v>282</v>
      </c>
      <c r="BE176" s="229">
        <f>IF(N176="základní",J176,0)</f>
        <v>143742.45999999999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4" t="s">
        <v>80</v>
      </c>
      <c r="BK176" s="229">
        <f>ROUND(I176*H176,2)</f>
        <v>143742.45999999999</v>
      </c>
      <c r="BL176" s="14" t="s">
        <v>288</v>
      </c>
      <c r="BM176" s="228" t="s">
        <v>389</v>
      </c>
    </row>
    <row r="177" s="2" customFormat="1" ht="21.75" customHeight="1">
      <c r="A177" s="29"/>
      <c r="B177" s="30"/>
      <c r="C177" s="217" t="s">
        <v>455</v>
      </c>
      <c r="D177" s="217" t="s">
        <v>284</v>
      </c>
      <c r="E177" s="218" t="s">
        <v>917</v>
      </c>
      <c r="F177" s="219" t="s">
        <v>918</v>
      </c>
      <c r="G177" s="220" t="s">
        <v>287</v>
      </c>
      <c r="H177" s="221">
        <v>90</v>
      </c>
      <c r="I177" s="222">
        <v>61</v>
      </c>
      <c r="J177" s="222">
        <f>ROUND(I177*H177,2)</f>
        <v>5490</v>
      </c>
      <c r="K177" s="223"/>
      <c r="L177" s="35"/>
      <c r="M177" s="224" t="s">
        <v>1</v>
      </c>
      <c r="N177" s="225" t="s">
        <v>38</v>
      </c>
      <c r="O177" s="226">
        <v>0.050999999999999997</v>
      </c>
      <c r="P177" s="226">
        <f>O177*H177</f>
        <v>4.5899999999999999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228" t="s">
        <v>288</v>
      </c>
      <c r="AT177" s="228" t="s">
        <v>284</v>
      </c>
      <c r="AU177" s="228" t="s">
        <v>82</v>
      </c>
      <c r="AY177" s="14" t="s">
        <v>282</v>
      </c>
      <c r="BE177" s="229">
        <f>IF(N177="základní",J177,0)</f>
        <v>5490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4" t="s">
        <v>80</v>
      </c>
      <c r="BK177" s="229">
        <f>ROUND(I177*H177,2)</f>
        <v>5490</v>
      </c>
      <c r="BL177" s="14" t="s">
        <v>288</v>
      </c>
      <c r="BM177" s="228" t="s">
        <v>919</v>
      </c>
    </row>
    <row r="178" s="2" customFormat="1" ht="33" customHeight="1">
      <c r="A178" s="29"/>
      <c r="B178" s="30"/>
      <c r="C178" s="217" t="s">
        <v>459</v>
      </c>
      <c r="D178" s="217" t="s">
        <v>284</v>
      </c>
      <c r="E178" s="218" t="s">
        <v>391</v>
      </c>
      <c r="F178" s="219" t="s">
        <v>392</v>
      </c>
      <c r="G178" s="220" t="s">
        <v>356</v>
      </c>
      <c r="H178" s="221">
        <v>28.690000000000001</v>
      </c>
      <c r="I178" s="222">
        <v>71.200000000000003</v>
      </c>
      <c r="J178" s="222">
        <f>ROUND(I178*H178,2)</f>
        <v>2042.73</v>
      </c>
      <c r="K178" s="223"/>
      <c r="L178" s="35"/>
      <c r="M178" s="224" t="s">
        <v>1</v>
      </c>
      <c r="N178" s="225" t="s">
        <v>38</v>
      </c>
      <c r="O178" s="226">
        <v>0.043999999999999997</v>
      </c>
      <c r="P178" s="226">
        <f>O178*H178</f>
        <v>1.2623599999999999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228" t="s">
        <v>288</v>
      </c>
      <c r="AT178" s="228" t="s">
        <v>284</v>
      </c>
      <c r="AU178" s="228" t="s">
        <v>82</v>
      </c>
      <c r="AY178" s="14" t="s">
        <v>282</v>
      </c>
      <c r="BE178" s="229">
        <f>IF(N178="základní",J178,0)</f>
        <v>2042.73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4" t="s">
        <v>80</v>
      </c>
      <c r="BK178" s="229">
        <f>ROUND(I178*H178,2)</f>
        <v>2042.73</v>
      </c>
      <c r="BL178" s="14" t="s">
        <v>288</v>
      </c>
      <c r="BM178" s="228" t="s">
        <v>393</v>
      </c>
    </row>
    <row r="179" s="2" customFormat="1" ht="33" customHeight="1">
      <c r="A179" s="29"/>
      <c r="B179" s="30"/>
      <c r="C179" s="217" t="s">
        <v>463</v>
      </c>
      <c r="D179" s="217" t="s">
        <v>284</v>
      </c>
      <c r="E179" s="218" t="s">
        <v>395</v>
      </c>
      <c r="F179" s="219" t="s">
        <v>396</v>
      </c>
      <c r="G179" s="220" t="s">
        <v>356</v>
      </c>
      <c r="H179" s="221">
        <v>1547.9390000000001</v>
      </c>
      <c r="I179" s="222">
        <v>100</v>
      </c>
      <c r="J179" s="222">
        <f>ROUND(I179*H179,2)</f>
        <v>154793.89999999999</v>
      </c>
      <c r="K179" s="223"/>
      <c r="L179" s="35"/>
      <c r="M179" s="224" t="s">
        <v>1</v>
      </c>
      <c r="N179" s="225" t="s">
        <v>38</v>
      </c>
      <c r="O179" s="226">
        <v>0.050000000000000003</v>
      </c>
      <c r="P179" s="226">
        <f>O179*H179</f>
        <v>77.396950000000004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228" t="s">
        <v>288</v>
      </c>
      <c r="AT179" s="228" t="s">
        <v>284</v>
      </c>
      <c r="AU179" s="228" t="s">
        <v>82</v>
      </c>
      <c r="AY179" s="14" t="s">
        <v>282</v>
      </c>
      <c r="BE179" s="229">
        <f>IF(N179="základní",J179,0)</f>
        <v>154793.89999999999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4" t="s">
        <v>80</v>
      </c>
      <c r="BK179" s="229">
        <f>ROUND(I179*H179,2)</f>
        <v>154793.89999999999</v>
      </c>
      <c r="BL179" s="14" t="s">
        <v>288</v>
      </c>
      <c r="BM179" s="228" t="s">
        <v>397</v>
      </c>
    </row>
    <row r="180" s="2" customFormat="1" ht="33" customHeight="1">
      <c r="A180" s="29"/>
      <c r="B180" s="30"/>
      <c r="C180" s="217" t="s">
        <v>467</v>
      </c>
      <c r="D180" s="217" t="s">
        <v>284</v>
      </c>
      <c r="E180" s="218" t="s">
        <v>399</v>
      </c>
      <c r="F180" s="219" t="s">
        <v>400</v>
      </c>
      <c r="G180" s="220" t="s">
        <v>356</v>
      </c>
      <c r="H180" s="221">
        <v>702.44899999999996</v>
      </c>
      <c r="I180" s="222">
        <v>115</v>
      </c>
      <c r="J180" s="222">
        <f>ROUND(I180*H180,2)</f>
        <v>80781.639999999999</v>
      </c>
      <c r="K180" s="223"/>
      <c r="L180" s="35"/>
      <c r="M180" s="224" t="s">
        <v>1</v>
      </c>
      <c r="N180" s="225" t="s">
        <v>38</v>
      </c>
      <c r="O180" s="226">
        <v>0.057000000000000002</v>
      </c>
      <c r="P180" s="226">
        <f>O180*H180</f>
        <v>40.039592999999996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228" t="s">
        <v>288</v>
      </c>
      <c r="AT180" s="228" t="s">
        <v>284</v>
      </c>
      <c r="AU180" s="228" t="s">
        <v>82</v>
      </c>
      <c r="AY180" s="14" t="s">
        <v>282</v>
      </c>
      <c r="BE180" s="229">
        <f>IF(N180="základní",J180,0)</f>
        <v>80781.639999999999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4" t="s">
        <v>80</v>
      </c>
      <c r="BK180" s="229">
        <f>ROUND(I180*H180,2)</f>
        <v>80781.639999999999</v>
      </c>
      <c r="BL180" s="14" t="s">
        <v>288</v>
      </c>
      <c r="BM180" s="228" t="s">
        <v>401</v>
      </c>
    </row>
    <row r="181" s="2" customFormat="1" ht="21.75" customHeight="1">
      <c r="A181" s="29"/>
      <c r="B181" s="30"/>
      <c r="C181" s="217" t="s">
        <v>471</v>
      </c>
      <c r="D181" s="217" t="s">
        <v>284</v>
      </c>
      <c r="E181" s="218" t="s">
        <v>407</v>
      </c>
      <c r="F181" s="219" t="s">
        <v>408</v>
      </c>
      <c r="G181" s="220" t="s">
        <v>356</v>
      </c>
      <c r="H181" s="221">
        <v>1259.913</v>
      </c>
      <c r="I181" s="222">
        <v>45.5</v>
      </c>
      <c r="J181" s="222">
        <f>ROUND(I181*H181,2)</f>
        <v>57326.040000000001</v>
      </c>
      <c r="K181" s="223"/>
      <c r="L181" s="35"/>
      <c r="M181" s="224" t="s">
        <v>1</v>
      </c>
      <c r="N181" s="225" t="s">
        <v>38</v>
      </c>
      <c r="O181" s="226">
        <v>0.071999999999999995</v>
      </c>
      <c r="P181" s="226">
        <f>O181*H181</f>
        <v>90.713735999999997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228" t="s">
        <v>288</v>
      </c>
      <c r="AT181" s="228" t="s">
        <v>284</v>
      </c>
      <c r="AU181" s="228" t="s">
        <v>82</v>
      </c>
      <c r="AY181" s="14" t="s">
        <v>282</v>
      </c>
      <c r="BE181" s="229">
        <f>IF(N181="základní",J181,0)</f>
        <v>57326.040000000001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4" t="s">
        <v>80</v>
      </c>
      <c r="BK181" s="229">
        <f>ROUND(I181*H181,2)</f>
        <v>57326.040000000001</v>
      </c>
      <c r="BL181" s="14" t="s">
        <v>288</v>
      </c>
      <c r="BM181" s="228" t="s">
        <v>409</v>
      </c>
    </row>
    <row r="182" s="2" customFormat="1" ht="21.75" customHeight="1">
      <c r="A182" s="29"/>
      <c r="B182" s="30"/>
      <c r="C182" s="217" t="s">
        <v>475</v>
      </c>
      <c r="D182" s="217" t="s">
        <v>284</v>
      </c>
      <c r="E182" s="218" t="s">
        <v>411</v>
      </c>
      <c r="F182" s="219" t="s">
        <v>412</v>
      </c>
      <c r="G182" s="220" t="s">
        <v>356</v>
      </c>
      <c r="H182" s="221">
        <v>572.86099999999999</v>
      </c>
      <c r="I182" s="222">
        <v>60.700000000000003</v>
      </c>
      <c r="J182" s="222">
        <f>ROUND(I182*H182,2)</f>
        <v>34772.660000000003</v>
      </c>
      <c r="K182" s="223"/>
      <c r="L182" s="35"/>
      <c r="M182" s="224" t="s">
        <v>1</v>
      </c>
      <c r="N182" s="225" t="s">
        <v>38</v>
      </c>
      <c r="O182" s="226">
        <v>0.096000000000000002</v>
      </c>
      <c r="P182" s="226">
        <f>O182*H182</f>
        <v>54.994655999999999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228" t="s">
        <v>288</v>
      </c>
      <c r="AT182" s="228" t="s">
        <v>284</v>
      </c>
      <c r="AU182" s="228" t="s">
        <v>82</v>
      </c>
      <c r="AY182" s="14" t="s">
        <v>282</v>
      </c>
      <c r="BE182" s="229">
        <f>IF(N182="základní",J182,0)</f>
        <v>34772.660000000003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4" t="s">
        <v>80</v>
      </c>
      <c r="BK182" s="229">
        <f>ROUND(I182*H182,2)</f>
        <v>34772.660000000003</v>
      </c>
      <c r="BL182" s="14" t="s">
        <v>288</v>
      </c>
      <c r="BM182" s="228" t="s">
        <v>413</v>
      </c>
    </row>
    <row r="183" s="2" customFormat="1" ht="16.5" customHeight="1">
      <c r="A183" s="29"/>
      <c r="B183" s="30"/>
      <c r="C183" s="217" t="s">
        <v>479</v>
      </c>
      <c r="D183" s="217" t="s">
        <v>284</v>
      </c>
      <c r="E183" s="218" t="s">
        <v>419</v>
      </c>
      <c r="F183" s="219" t="s">
        <v>420</v>
      </c>
      <c r="G183" s="220" t="s">
        <v>356</v>
      </c>
      <c r="H183" s="221">
        <v>1160.066</v>
      </c>
      <c r="I183" s="222">
        <v>18.5</v>
      </c>
      <c r="J183" s="222">
        <f>ROUND(I183*H183,2)</f>
        <v>21461.220000000001</v>
      </c>
      <c r="K183" s="223"/>
      <c r="L183" s="35"/>
      <c r="M183" s="224" t="s">
        <v>1</v>
      </c>
      <c r="N183" s="225" t="s">
        <v>38</v>
      </c>
      <c r="O183" s="226">
        <v>0.0089999999999999993</v>
      </c>
      <c r="P183" s="226">
        <f>O183*H183</f>
        <v>10.440593999999999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228" t="s">
        <v>288</v>
      </c>
      <c r="AT183" s="228" t="s">
        <v>284</v>
      </c>
      <c r="AU183" s="228" t="s">
        <v>82</v>
      </c>
      <c r="AY183" s="14" t="s">
        <v>282</v>
      </c>
      <c r="BE183" s="229">
        <f>IF(N183="základní",J183,0)</f>
        <v>21461.220000000001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4" t="s">
        <v>80</v>
      </c>
      <c r="BK183" s="229">
        <f>ROUND(I183*H183,2)</f>
        <v>21461.220000000001</v>
      </c>
      <c r="BL183" s="14" t="s">
        <v>288</v>
      </c>
      <c r="BM183" s="228" t="s">
        <v>421</v>
      </c>
    </row>
    <row r="184" s="2" customFormat="1" ht="21.75" customHeight="1">
      <c r="A184" s="29"/>
      <c r="B184" s="30"/>
      <c r="C184" s="217" t="s">
        <v>483</v>
      </c>
      <c r="D184" s="217" t="s">
        <v>284</v>
      </c>
      <c r="E184" s="218" t="s">
        <v>423</v>
      </c>
      <c r="F184" s="219" t="s">
        <v>424</v>
      </c>
      <c r="G184" s="220" t="s">
        <v>356</v>
      </c>
      <c r="H184" s="221">
        <v>249.69800000000001</v>
      </c>
      <c r="I184" s="222">
        <v>195</v>
      </c>
      <c r="J184" s="222">
        <f>ROUND(I184*H184,2)</f>
        <v>48691.110000000001</v>
      </c>
      <c r="K184" s="223"/>
      <c r="L184" s="35"/>
      <c r="M184" s="224" t="s">
        <v>1</v>
      </c>
      <c r="N184" s="225" t="s">
        <v>38</v>
      </c>
      <c r="O184" s="226">
        <v>0.435</v>
      </c>
      <c r="P184" s="226">
        <f>O184*H184</f>
        <v>108.61863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228" t="s">
        <v>288</v>
      </c>
      <c r="AT184" s="228" t="s">
        <v>284</v>
      </c>
      <c r="AU184" s="228" t="s">
        <v>82</v>
      </c>
      <c r="AY184" s="14" t="s">
        <v>282</v>
      </c>
      <c r="BE184" s="229">
        <f>IF(N184="základní",J184,0)</f>
        <v>48691.110000000001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4" t="s">
        <v>80</v>
      </c>
      <c r="BK184" s="229">
        <f>ROUND(I184*H184,2)</f>
        <v>48691.110000000001</v>
      </c>
      <c r="BL184" s="14" t="s">
        <v>288</v>
      </c>
      <c r="BM184" s="228" t="s">
        <v>425</v>
      </c>
    </row>
    <row r="185" s="2" customFormat="1" ht="16.5" customHeight="1">
      <c r="A185" s="29"/>
      <c r="B185" s="30"/>
      <c r="C185" s="230" t="s">
        <v>489</v>
      </c>
      <c r="D185" s="230" t="s">
        <v>378</v>
      </c>
      <c r="E185" s="231" t="s">
        <v>427</v>
      </c>
      <c r="F185" s="232" t="s">
        <v>428</v>
      </c>
      <c r="G185" s="233" t="s">
        <v>429</v>
      </c>
      <c r="H185" s="234">
        <v>449.45600000000002</v>
      </c>
      <c r="I185" s="235">
        <v>349</v>
      </c>
      <c r="J185" s="235">
        <f>ROUND(I185*H185,2)</f>
        <v>156860.14000000001</v>
      </c>
      <c r="K185" s="236"/>
      <c r="L185" s="237"/>
      <c r="M185" s="238" t="s">
        <v>1</v>
      </c>
      <c r="N185" s="239" t="s">
        <v>38</v>
      </c>
      <c r="O185" s="226">
        <v>0</v>
      </c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228" t="s">
        <v>311</v>
      </c>
      <c r="AT185" s="228" t="s">
        <v>378</v>
      </c>
      <c r="AU185" s="228" t="s">
        <v>82</v>
      </c>
      <c r="AY185" s="14" t="s">
        <v>282</v>
      </c>
      <c r="BE185" s="229">
        <f>IF(N185="základní",J185,0)</f>
        <v>156860.14000000001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4" t="s">
        <v>80</v>
      </c>
      <c r="BK185" s="229">
        <f>ROUND(I185*H185,2)</f>
        <v>156860.14000000001</v>
      </c>
      <c r="BL185" s="14" t="s">
        <v>288</v>
      </c>
      <c r="BM185" s="228" t="s">
        <v>430</v>
      </c>
    </row>
    <row r="186" s="2" customFormat="1" ht="21.75" customHeight="1">
      <c r="A186" s="29"/>
      <c r="B186" s="30"/>
      <c r="C186" s="217" t="s">
        <v>493</v>
      </c>
      <c r="D186" s="217" t="s">
        <v>284</v>
      </c>
      <c r="E186" s="218" t="s">
        <v>432</v>
      </c>
      <c r="F186" s="219" t="s">
        <v>433</v>
      </c>
      <c r="G186" s="220" t="s">
        <v>356</v>
      </c>
      <c r="H186" s="221">
        <v>782.17899999999997</v>
      </c>
      <c r="I186" s="222">
        <v>133</v>
      </c>
      <c r="J186" s="222">
        <f>ROUND(I186*H186,2)</f>
        <v>104029.81</v>
      </c>
      <c r="K186" s="223"/>
      <c r="L186" s="35"/>
      <c r="M186" s="224" t="s">
        <v>1</v>
      </c>
      <c r="N186" s="225" t="s">
        <v>38</v>
      </c>
      <c r="O186" s="226">
        <v>0.32800000000000001</v>
      </c>
      <c r="P186" s="226">
        <f>O186*H186</f>
        <v>256.55471199999999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228" t="s">
        <v>288</v>
      </c>
      <c r="AT186" s="228" t="s">
        <v>284</v>
      </c>
      <c r="AU186" s="228" t="s">
        <v>82</v>
      </c>
      <c r="AY186" s="14" t="s">
        <v>282</v>
      </c>
      <c r="BE186" s="229">
        <f>IF(N186="základní",J186,0)</f>
        <v>104029.81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4" t="s">
        <v>80</v>
      </c>
      <c r="BK186" s="229">
        <f>ROUND(I186*H186,2)</f>
        <v>104029.81</v>
      </c>
      <c r="BL186" s="14" t="s">
        <v>288</v>
      </c>
      <c r="BM186" s="228" t="s">
        <v>434</v>
      </c>
    </row>
    <row r="187" s="2" customFormat="1" ht="16.5" customHeight="1">
      <c r="A187" s="29"/>
      <c r="B187" s="30"/>
      <c r="C187" s="230" t="s">
        <v>498</v>
      </c>
      <c r="D187" s="230" t="s">
        <v>378</v>
      </c>
      <c r="E187" s="231" t="s">
        <v>436</v>
      </c>
      <c r="F187" s="232" t="s">
        <v>437</v>
      </c>
      <c r="G187" s="233" t="s">
        <v>429</v>
      </c>
      <c r="H187" s="234">
        <v>533.41399999999999</v>
      </c>
      <c r="I187" s="235">
        <v>220</v>
      </c>
      <c r="J187" s="235">
        <f>ROUND(I187*H187,2)</f>
        <v>117351.08</v>
      </c>
      <c r="K187" s="236"/>
      <c r="L187" s="237"/>
      <c r="M187" s="238" t="s">
        <v>1</v>
      </c>
      <c r="N187" s="239" t="s">
        <v>38</v>
      </c>
      <c r="O187" s="226">
        <v>0</v>
      </c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228" t="s">
        <v>311</v>
      </c>
      <c r="AT187" s="228" t="s">
        <v>378</v>
      </c>
      <c r="AU187" s="228" t="s">
        <v>82</v>
      </c>
      <c r="AY187" s="14" t="s">
        <v>282</v>
      </c>
      <c r="BE187" s="229">
        <f>IF(N187="základní",J187,0)</f>
        <v>117351.08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4" t="s">
        <v>80</v>
      </c>
      <c r="BK187" s="229">
        <f>ROUND(I187*H187,2)</f>
        <v>117351.08</v>
      </c>
      <c r="BL187" s="14" t="s">
        <v>288</v>
      </c>
      <c r="BM187" s="228" t="s">
        <v>438</v>
      </c>
    </row>
    <row r="188" s="2" customFormat="1" ht="33" customHeight="1">
      <c r="A188" s="29"/>
      <c r="B188" s="30"/>
      <c r="C188" s="217" t="s">
        <v>503</v>
      </c>
      <c r="D188" s="217" t="s">
        <v>284</v>
      </c>
      <c r="E188" s="218" t="s">
        <v>440</v>
      </c>
      <c r="F188" s="219" t="s">
        <v>441</v>
      </c>
      <c r="G188" s="220" t="s">
        <v>356</v>
      </c>
      <c r="H188" s="221">
        <v>270.49000000000001</v>
      </c>
      <c r="I188" s="222">
        <v>256</v>
      </c>
      <c r="J188" s="222">
        <f>ROUND(I188*H188,2)</f>
        <v>69245.440000000002</v>
      </c>
      <c r="K188" s="223"/>
      <c r="L188" s="35"/>
      <c r="M188" s="224" t="s">
        <v>1</v>
      </c>
      <c r="N188" s="225" t="s">
        <v>38</v>
      </c>
      <c r="O188" s="226">
        <v>0.086999999999999994</v>
      </c>
      <c r="P188" s="226">
        <f>O188*H188</f>
        <v>23.532629999999997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228" t="s">
        <v>288</v>
      </c>
      <c r="AT188" s="228" t="s">
        <v>284</v>
      </c>
      <c r="AU188" s="228" t="s">
        <v>82</v>
      </c>
      <c r="AY188" s="14" t="s">
        <v>282</v>
      </c>
      <c r="BE188" s="229">
        <f>IF(N188="základní",J188,0)</f>
        <v>69245.440000000002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4" t="s">
        <v>80</v>
      </c>
      <c r="BK188" s="229">
        <f>ROUND(I188*H188,2)</f>
        <v>69245.440000000002</v>
      </c>
      <c r="BL188" s="14" t="s">
        <v>288</v>
      </c>
      <c r="BM188" s="228" t="s">
        <v>442</v>
      </c>
    </row>
    <row r="189" s="2" customFormat="1" ht="33" customHeight="1">
      <c r="A189" s="29"/>
      <c r="B189" s="30"/>
      <c r="C189" s="217" t="s">
        <v>507</v>
      </c>
      <c r="D189" s="217" t="s">
        <v>284</v>
      </c>
      <c r="E189" s="218" t="s">
        <v>444</v>
      </c>
      <c r="F189" s="219" t="s">
        <v>445</v>
      </c>
      <c r="G189" s="220" t="s">
        <v>356</v>
      </c>
      <c r="H189" s="221">
        <v>2704.9000000000001</v>
      </c>
      <c r="I189" s="222">
        <v>19.399999999999999</v>
      </c>
      <c r="J189" s="222">
        <f>ROUND(I189*H189,2)</f>
        <v>52475.059999999998</v>
      </c>
      <c r="K189" s="223"/>
      <c r="L189" s="35"/>
      <c r="M189" s="224" t="s">
        <v>1</v>
      </c>
      <c r="N189" s="225" t="s">
        <v>38</v>
      </c>
      <c r="O189" s="226">
        <v>0.0050000000000000001</v>
      </c>
      <c r="P189" s="226">
        <f>O189*H189</f>
        <v>13.524500000000002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228" t="s">
        <v>288</v>
      </c>
      <c r="AT189" s="228" t="s">
        <v>284</v>
      </c>
      <c r="AU189" s="228" t="s">
        <v>82</v>
      </c>
      <c r="AY189" s="14" t="s">
        <v>282</v>
      </c>
      <c r="BE189" s="229">
        <f>IF(N189="základní",J189,0)</f>
        <v>52475.059999999998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4" t="s">
        <v>80</v>
      </c>
      <c r="BK189" s="229">
        <f>ROUND(I189*H189,2)</f>
        <v>52475.059999999998</v>
      </c>
      <c r="BL189" s="14" t="s">
        <v>288</v>
      </c>
      <c r="BM189" s="228" t="s">
        <v>446</v>
      </c>
    </row>
    <row r="190" s="2" customFormat="1" ht="33" customHeight="1">
      <c r="A190" s="29"/>
      <c r="B190" s="30"/>
      <c r="C190" s="217" t="s">
        <v>511</v>
      </c>
      <c r="D190" s="217" t="s">
        <v>284</v>
      </c>
      <c r="E190" s="218" t="s">
        <v>448</v>
      </c>
      <c r="F190" s="219" t="s">
        <v>449</v>
      </c>
      <c r="G190" s="220" t="s">
        <v>356</v>
      </c>
      <c r="H190" s="221">
        <v>443.27300000000002</v>
      </c>
      <c r="I190" s="222">
        <v>296</v>
      </c>
      <c r="J190" s="222">
        <f>ROUND(I190*H190,2)</f>
        <v>131208.81</v>
      </c>
      <c r="K190" s="223"/>
      <c r="L190" s="35"/>
      <c r="M190" s="224" t="s">
        <v>1</v>
      </c>
      <c r="N190" s="225" t="s">
        <v>38</v>
      </c>
      <c r="O190" s="226">
        <v>0.099000000000000005</v>
      </c>
      <c r="P190" s="226">
        <f>O190*H190</f>
        <v>43.884027000000003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228" t="s">
        <v>288</v>
      </c>
      <c r="AT190" s="228" t="s">
        <v>284</v>
      </c>
      <c r="AU190" s="228" t="s">
        <v>82</v>
      </c>
      <c r="AY190" s="14" t="s">
        <v>282</v>
      </c>
      <c r="BE190" s="229">
        <f>IF(N190="základní",J190,0)</f>
        <v>131208.81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4" t="s">
        <v>80</v>
      </c>
      <c r="BK190" s="229">
        <f>ROUND(I190*H190,2)</f>
        <v>131208.81</v>
      </c>
      <c r="BL190" s="14" t="s">
        <v>288</v>
      </c>
      <c r="BM190" s="228" t="s">
        <v>450</v>
      </c>
    </row>
    <row r="191" s="2" customFormat="1" ht="33" customHeight="1">
      <c r="A191" s="29"/>
      <c r="B191" s="30"/>
      <c r="C191" s="217" t="s">
        <v>515</v>
      </c>
      <c r="D191" s="217" t="s">
        <v>284</v>
      </c>
      <c r="E191" s="218" t="s">
        <v>452</v>
      </c>
      <c r="F191" s="219" t="s">
        <v>453</v>
      </c>
      <c r="G191" s="220" t="s">
        <v>356</v>
      </c>
      <c r="H191" s="221">
        <v>4432.7299999999996</v>
      </c>
      <c r="I191" s="222">
        <v>22.800000000000001</v>
      </c>
      <c r="J191" s="222">
        <f>ROUND(I191*H191,2)</f>
        <v>101066.24000000001</v>
      </c>
      <c r="K191" s="223"/>
      <c r="L191" s="35"/>
      <c r="M191" s="224" t="s">
        <v>1</v>
      </c>
      <c r="N191" s="225" t="s">
        <v>38</v>
      </c>
      <c r="O191" s="226">
        <v>0.0060000000000000001</v>
      </c>
      <c r="P191" s="226">
        <f>O191*H191</f>
        <v>26.596379999999996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228" t="s">
        <v>288</v>
      </c>
      <c r="AT191" s="228" t="s">
        <v>284</v>
      </c>
      <c r="AU191" s="228" t="s">
        <v>82</v>
      </c>
      <c r="AY191" s="14" t="s">
        <v>282</v>
      </c>
      <c r="BE191" s="229">
        <f>IF(N191="základní",J191,0)</f>
        <v>101066.24000000001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4" t="s">
        <v>80</v>
      </c>
      <c r="BK191" s="229">
        <f>ROUND(I191*H191,2)</f>
        <v>101066.24000000001</v>
      </c>
      <c r="BL191" s="14" t="s">
        <v>288</v>
      </c>
      <c r="BM191" s="228" t="s">
        <v>454</v>
      </c>
    </row>
    <row r="192" s="2" customFormat="1" ht="33" customHeight="1">
      <c r="A192" s="29"/>
      <c r="B192" s="30"/>
      <c r="C192" s="217" t="s">
        <v>520</v>
      </c>
      <c r="D192" s="217" t="s">
        <v>284</v>
      </c>
      <c r="E192" s="218" t="s">
        <v>464</v>
      </c>
      <c r="F192" s="219" t="s">
        <v>465</v>
      </c>
      <c r="G192" s="220" t="s">
        <v>429</v>
      </c>
      <c r="H192" s="221">
        <v>1213.3969999999999</v>
      </c>
      <c r="I192" s="222">
        <v>253</v>
      </c>
      <c r="J192" s="222">
        <f>ROUND(I192*H192,2)</f>
        <v>306989.44</v>
      </c>
      <c r="K192" s="223"/>
      <c r="L192" s="35"/>
      <c r="M192" s="224" t="s">
        <v>1</v>
      </c>
      <c r="N192" s="225" t="s">
        <v>38</v>
      </c>
      <c r="O192" s="226">
        <v>0</v>
      </c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228" t="s">
        <v>288</v>
      </c>
      <c r="AT192" s="228" t="s">
        <v>284</v>
      </c>
      <c r="AU192" s="228" t="s">
        <v>82</v>
      </c>
      <c r="AY192" s="14" t="s">
        <v>282</v>
      </c>
      <c r="BE192" s="229">
        <f>IF(N192="základní",J192,0)</f>
        <v>306989.44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4" t="s">
        <v>80</v>
      </c>
      <c r="BK192" s="229">
        <f>ROUND(I192*H192,2)</f>
        <v>306989.44</v>
      </c>
      <c r="BL192" s="14" t="s">
        <v>288</v>
      </c>
      <c r="BM192" s="228" t="s">
        <v>466</v>
      </c>
    </row>
    <row r="193" s="2" customFormat="1" ht="21.75" customHeight="1">
      <c r="A193" s="29"/>
      <c r="B193" s="30"/>
      <c r="C193" s="217" t="s">
        <v>524</v>
      </c>
      <c r="D193" s="217" t="s">
        <v>284</v>
      </c>
      <c r="E193" s="218" t="s">
        <v>468</v>
      </c>
      <c r="F193" s="219" t="s">
        <v>469</v>
      </c>
      <c r="G193" s="220" t="s">
        <v>287</v>
      </c>
      <c r="H193" s="221">
        <v>149.66999999999999</v>
      </c>
      <c r="I193" s="222">
        <v>13.699999999999999</v>
      </c>
      <c r="J193" s="222">
        <f>ROUND(I193*H193,2)</f>
        <v>2050.48</v>
      </c>
      <c r="K193" s="223"/>
      <c r="L193" s="35"/>
      <c r="M193" s="224" t="s">
        <v>1</v>
      </c>
      <c r="N193" s="225" t="s">
        <v>38</v>
      </c>
      <c r="O193" s="226">
        <v>0.019</v>
      </c>
      <c r="P193" s="226">
        <f>O193*H193</f>
        <v>2.8437299999999999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228" t="s">
        <v>288</v>
      </c>
      <c r="AT193" s="228" t="s">
        <v>284</v>
      </c>
      <c r="AU193" s="228" t="s">
        <v>82</v>
      </c>
      <c r="AY193" s="14" t="s">
        <v>282</v>
      </c>
      <c r="BE193" s="229">
        <f>IF(N193="základní",J193,0)</f>
        <v>2050.48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4" t="s">
        <v>80</v>
      </c>
      <c r="BK193" s="229">
        <f>ROUND(I193*H193,2)</f>
        <v>2050.48</v>
      </c>
      <c r="BL193" s="14" t="s">
        <v>288</v>
      </c>
      <c r="BM193" s="228" t="s">
        <v>1118</v>
      </c>
    </row>
    <row r="194" s="2" customFormat="1" ht="21.75" customHeight="1">
      <c r="A194" s="29"/>
      <c r="B194" s="30"/>
      <c r="C194" s="217" t="s">
        <v>528</v>
      </c>
      <c r="D194" s="217" t="s">
        <v>284</v>
      </c>
      <c r="E194" s="218" t="s">
        <v>472</v>
      </c>
      <c r="F194" s="219" t="s">
        <v>473</v>
      </c>
      <c r="G194" s="220" t="s">
        <v>287</v>
      </c>
      <c r="H194" s="221">
        <v>520.94200000000001</v>
      </c>
      <c r="I194" s="222">
        <v>21.800000000000001</v>
      </c>
      <c r="J194" s="222">
        <f>ROUND(I194*H194,2)</f>
        <v>11356.540000000001</v>
      </c>
      <c r="K194" s="223"/>
      <c r="L194" s="35"/>
      <c r="M194" s="224" t="s">
        <v>1</v>
      </c>
      <c r="N194" s="225" t="s">
        <v>38</v>
      </c>
      <c r="O194" s="226">
        <v>0.025000000000000001</v>
      </c>
      <c r="P194" s="226">
        <f>O194*H194</f>
        <v>13.02355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228" t="s">
        <v>288</v>
      </c>
      <c r="AT194" s="228" t="s">
        <v>284</v>
      </c>
      <c r="AU194" s="228" t="s">
        <v>82</v>
      </c>
      <c r="AY194" s="14" t="s">
        <v>282</v>
      </c>
      <c r="BE194" s="229">
        <f>IF(N194="základní",J194,0)</f>
        <v>11356.540000000001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4" t="s">
        <v>80</v>
      </c>
      <c r="BK194" s="229">
        <f>ROUND(I194*H194,2)</f>
        <v>11356.540000000001</v>
      </c>
      <c r="BL194" s="14" t="s">
        <v>288</v>
      </c>
      <c r="BM194" s="228" t="s">
        <v>1119</v>
      </c>
    </row>
    <row r="195" s="2" customFormat="1" ht="21.75" customHeight="1">
      <c r="A195" s="29"/>
      <c r="B195" s="30"/>
      <c r="C195" s="217" t="s">
        <v>532</v>
      </c>
      <c r="D195" s="217" t="s">
        <v>284</v>
      </c>
      <c r="E195" s="218" t="s">
        <v>476</v>
      </c>
      <c r="F195" s="219" t="s">
        <v>477</v>
      </c>
      <c r="G195" s="220" t="s">
        <v>287</v>
      </c>
      <c r="H195" s="221">
        <v>71.724999999999994</v>
      </c>
      <c r="I195" s="222">
        <v>76</v>
      </c>
      <c r="J195" s="222">
        <f>ROUND(I195*H195,2)</f>
        <v>5451.1000000000004</v>
      </c>
      <c r="K195" s="223"/>
      <c r="L195" s="35"/>
      <c r="M195" s="224" t="s">
        <v>1</v>
      </c>
      <c r="N195" s="225" t="s">
        <v>38</v>
      </c>
      <c r="O195" s="226">
        <v>0.114</v>
      </c>
      <c r="P195" s="226">
        <f>O195*H195</f>
        <v>8.1766500000000004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228" t="s">
        <v>288</v>
      </c>
      <c r="AT195" s="228" t="s">
        <v>284</v>
      </c>
      <c r="AU195" s="228" t="s">
        <v>82</v>
      </c>
      <c r="AY195" s="14" t="s">
        <v>282</v>
      </c>
      <c r="BE195" s="229">
        <f>IF(N195="základní",J195,0)</f>
        <v>5451.1000000000004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4" t="s">
        <v>80</v>
      </c>
      <c r="BK195" s="229">
        <f>ROUND(I195*H195,2)</f>
        <v>5451.1000000000004</v>
      </c>
      <c r="BL195" s="14" t="s">
        <v>288</v>
      </c>
      <c r="BM195" s="228" t="s">
        <v>478</v>
      </c>
    </row>
    <row r="196" s="2" customFormat="1" ht="21.75" customHeight="1">
      <c r="A196" s="29"/>
      <c r="B196" s="30"/>
      <c r="C196" s="217" t="s">
        <v>536</v>
      </c>
      <c r="D196" s="217" t="s">
        <v>284</v>
      </c>
      <c r="E196" s="218" t="s">
        <v>480</v>
      </c>
      <c r="F196" s="219" t="s">
        <v>481</v>
      </c>
      <c r="G196" s="220" t="s">
        <v>287</v>
      </c>
      <c r="H196" s="221">
        <v>71.724999999999994</v>
      </c>
      <c r="I196" s="222">
        <v>5.7999999999999998</v>
      </c>
      <c r="J196" s="222">
        <f>ROUND(I196*H196,2)</f>
        <v>416.00999999999999</v>
      </c>
      <c r="K196" s="223"/>
      <c r="L196" s="35"/>
      <c r="M196" s="224" t="s">
        <v>1</v>
      </c>
      <c r="N196" s="225" t="s">
        <v>38</v>
      </c>
      <c r="O196" s="226">
        <v>0.0070000000000000001</v>
      </c>
      <c r="P196" s="226">
        <f>O196*H196</f>
        <v>0.50207499999999994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228" t="s">
        <v>288</v>
      </c>
      <c r="AT196" s="228" t="s">
        <v>284</v>
      </c>
      <c r="AU196" s="228" t="s">
        <v>82</v>
      </c>
      <c r="AY196" s="14" t="s">
        <v>282</v>
      </c>
      <c r="BE196" s="229">
        <f>IF(N196="základní",J196,0)</f>
        <v>416.00999999999999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4" t="s">
        <v>80</v>
      </c>
      <c r="BK196" s="229">
        <f>ROUND(I196*H196,2)</f>
        <v>416.00999999999999</v>
      </c>
      <c r="BL196" s="14" t="s">
        <v>288</v>
      </c>
      <c r="BM196" s="228" t="s">
        <v>482</v>
      </c>
    </row>
    <row r="197" s="2" customFormat="1" ht="16.5" customHeight="1">
      <c r="A197" s="29"/>
      <c r="B197" s="30"/>
      <c r="C197" s="230" t="s">
        <v>540</v>
      </c>
      <c r="D197" s="230" t="s">
        <v>378</v>
      </c>
      <c r="E197" s="231" t="s">
        <v>484</v>
      </c>
      <c r="F197" s="232" t="s">
        <v>485</v>
      </c>
      <c r="G197" s="233" t="s">
        <v>486</v>
      </c>
      <c r="H197" s="234">
        <v>1.7929999999999999</v>
      </c>
      <c r="I197" s="235">
        <v>104</v>
      </c>
      <c r="J197" s="235">
        <f>ROUND(I197*H197,2)</f>
        <v>186.47</v>
      </c>
      <c r="K197" s="236"/>
      <c r="L197" s="237"/>
      <c r="M197" s="238" t="s">
        <v>1</v>
      </c>
      <c r="N197" s="239" t="s">
        <v>38</v>
      </c>
      <c r="O197" s="226">
        <v>0</v>
      </c>
      <c r="P197" s="226">
        <f>O197*H197</f>
        <v>0</v>
      </c>
      <c r="Q197" s="226">
        <v>0.001</v>
      </c>
      <c r="R197" s="226">
        <f>Q197*H197</f>
        <v>0.0017929999999999999</v>
      </c>
      <c r="S197" s="226">
        <v>0</v>
      </c>
      <c r="T197" s="227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228" t="s">
        <v>311</v>
      </c>
      <c r="AT197" s="228" t="s">
        <v>378</v>
      </c>
      <c r="AU197" s="228" t="s">
        <v>82</v>
      </c>
      <c r="AY197" s="14" t="s">
        <v>282</v>
      </c>
      <c r="BE197" s="229">
        <f>IF(N197="základní",J197,0)</f>
        <v>186.47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4" t="s">
        <v>80</v>
      </c>
      <c r="BK197" s="229">
        <f>ROUND(I197*H197,2)</f>
        <v>186.47</v>
      </c>
      <c r="BL197" s="14" t="s">
        <v>288</v>
      </c>
      <c r="BM197" s="228" t="s">
        <v>487</v>
      </c>
    </row>
    <row r="198" s="12" customFormat="1" ht="22.8" customHeight="1">
      <c r="A198" s="12"/>
      <c r="B198" s="202"/>
      <c r="C198" s="203"/>
      <c r="D198" s="204" t="s">
        <v>72</v>
      </c>
      <c r="E198" s="215" t="s">
        <v>82</v>
      </c>
      <c r="F198" s="215" t="s">
        <v>488</v>
      </c>
      <c r="G198" s="203"/>
      <c r="H198" s="203"/>
      <c r="I198" s="203"/>
      <c r="J198" s="216">
        <f>BK198</f>
        <v>9497.3400000000001</v>
      </c>
      <c r="K198" s="203"/>
      <c r="L198" s="207"/>
      <c r="M198" s="208"/>
      <c r="N198" s="209"/>
      <c r="O198" s="209"/>
      <c r="P198" s="210">
        <f>P199</f>
        <v>7.6645199999999996</v>
      </c>
      <c r="Q198" s="209"/>
      <c r="R198" s="210">
        <f>R199</f>
        <v>0</v>
      </c>
      <c r="S198" s="209"/>
      <c r="T198" s="211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2" t="s">
        <v>80</v>
      </c>
      <c r="AT198" s="213" t="s">
        <v>72</v>
      </c>
      <c r="AU198" s="213" t="s">
        <v>80</v>
      </c>
      <c r="AY198" s="212" t="s">
        <v>282</v>
      </c>
      <c r="BK198" s="214">
        <f>BK199</f>
        <v>9497.3400000000001</v>
      </c>
    </row>
    <row r="199" s="2" customFormat="1" ht="33" customHeight="1">
      <c r="A199" s="29"/>
      <c r="B199" s="30"/>
      <c r="C199" s="217" t="s">
        <v>544</v>
      </c>
      <c r="D199" s="217" t="s">
        <v>284</v>
      </c>
      <c r="E199" s="218" t="s">
        <v>494</v>
      </c>
      <c r="F199" s="219" t="s">
        <v>495</v>
      </c>
      <c r="G199" s="220" t="s">
        <v>356</v>
      </c>
      <c r="H199" s="221">
        <v>8.3309999999999995</v>
      </c>
      <c r="I199" s="222">
        <v>1140</v>
      </c>
      <c r="J199" s="222">
        <f>ROUND(I199*H199,2)</f>
        <v>9497.3400000000001</v>
      </c>
      <c r="K199" s="223"/>
      <c r="L199" s="35"/>
      <c r="M199" s="224" t="s">
        <v>1</v>
      </c>
      <c r="N199" s="225" t="s">
        <v>38</v>
      </c>
      <c r="O199" s="226">
        <v>0.92000000000000004</v>
      </c>
      <c r="P199" s="226">
        <f>O199*H199</f>
        <v>7.6645199999999996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228" t="s">
        <v>288</v>
      </c>
      <c r="AT199" s="228" t="s">
        <v>284</v>
      </c>
      <c r="AU199" s="228" t="s">
        <v>82</v>
      </c>
      <c r="AY199" s="14" t="s">
        <v>282</v>
      </c>
      <c r="BE199" s="229">
        <f>IF(N199="základní",J199,0)</f>
        <v>9497.3400000000001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4" t="s">
        <v>80</v>
      </c>
      <c r="BK199" s="229">
        <f>ROUND(I199*H199,2)</f>
        <v>9497.3400000000001</v>
      </c>
      <c r="BL199" s="14" t="s">
        <v>288</v>
      </c>
      <c r="BM199" s="228" t="s">
        <v>496</v>
      </c>
    </row>
    <row r="200" s="12" customFormat="1" ht="22.8" customHeight="1">
      <c r="A200" s="12"/>
      <c r="B200" s="202"/>
      <c r="C200" s="203"/>
      <c r="D200" s="204" t="s">
        <v>72</v>
      </c>
      <c r="E200" s="215" t="s">
        <v>155</v>
      </c>
      <c r="F200" s="215" t="s">
        <v>497</v>
      </c>
      <c r="G200" s="203"/>
      <c r="H200" s="203"/>
      <c r="I200" s="203"/>
      <c r="J200" s="216">
        <f>BK200</f>
        <v>14720</v>
      </c>
      <c r="K200" s="203"/>
      <c r="L200" s="207"/>
      <c r="M200" s="208"/>
      <c r="N200" s="209"/>
      <c r="O200" s="209"/>
      <c r="P200" s="210">
        <f>SUM(P201:P205)</f>
        <v>4.0519999999999996</v>
      </c>
      <c r="Q200" s="209"/>
      <c r="R200" s="210">
        <f>SUM(R201:R205)</f>
        <v>0.93648999999999993</v>
      </c>
      <c r="S200" s="209"/>
      <c r="T200" s="211">
        <f>SUM(T201:T205)</f>
        <v>1.6379999999999999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2" t="s">
        <v>80</v>
      </c>
      <c r="AT200" s="213" t="s">
        <v>72</v>
      </c>
      <c r="AU200" s="213" t="s">
        <v>80</v>
      </c>
      <c r="AY200" s="212" t="s">
        <v>282</v>
      </c>
      <c r="BK200" s="214">
        <f>SUM(BK201:BK205)</f>
        <v>14720</v>
      </c>
    </row>
    <row r="201" s="2" customFormat="1" ht="21.75" customHeight="1">
      <c r="A201" s="29"/>
      <c r="B201" s="30"/>
      <c r="C201" s="217" t="s">
        <v>548</v>
      </c>
      <c r="D201" s="217" t="s">
        <v>284</v>
      </c>
      <c r="E201" s="218" t="s">
        <v>1120</v>
      </c>
      <c r="F201" s="219" t="s">
        <v>1121</v>
      </c>
      <c r="G201" s="220" t="s">
        <v>501</v>
      </c>
      <c r="H201" s="221">
        <v>8</v>
      </c>
      <c r="I201" s="222">
        <v>306</v>
      </c>
      <c r="J201" s="222">
        <f>ROUND(I201*H201,2)</f>
        <v>2448</v>
      </c>
      <c r="K201" s="223"/>
      <c r="L201" s="35"/>
      <c r="M201" s="224" t="s">
        <v>1</v>
      </c>
      <c r="N201" s="225" t="s">
        <v>38</v>
      </c>
      <c r="O201" s="226">
        <v>0</v>
      </c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228" t="s">
        <v>288</v>
      </c>
      <c r="AT201" s="228" t="s">
        <v>284</v>
      </c>
      <c r="AU201" s="228" t="s">
        <v>82</v>
      </c>
      <c r="AY201" s="14" t="s">
        <v>282</v>
      </c>
      <c r="BE201" s="229">
        <f>IF(N201="základní",J201,0)</f>
        <v>2448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4" t="s">
        <v>80</v>
      </c>
      <c r="BK201" s="229">
        <f>ROUND(I201*H201,2)</f>
        <v>2448</v>
      </c>
      <c r="BL201" s="14" t="s">
        <v>288</v>
      </c>
      <c r="BM201" s="228" t="s">
        <v>1122</v>
      </c>
    </row>
    <row r="202" s="2" customFormat="1" ht="16.5" customHeight="1">
      <c r="A202" s="29"/>
      <c r="B202" s="30"/>
      <c r="C202" s="230" t="s">
        <v>553</v>
      </c>
      <c r="D202" s="230" t="s">
        <v>378</v>
      </c>
      <c r="E202" s="231" t="s">
        <v>1123</v>
      </c>
      <c r="F202" s="232" t="s">
        <v>1124</v>
      </c>
      <c r="G202" s="233" t="s">
        <v>501</v>
      </c>
      <c r="H202" s="234">
        <v>8</v>
      </c>
      <c r="I202" s="235">
        <v>905</v>
      </c>
      <c r="J202" s="235">
        <f>ROUND(I202*H202,2)</f>
        <v>7240</v>
      </c>
      <c r="K202" s="236"/>
      <c r="L202" s="237"/>
      <c r="M202" s="238" t="s">
        <v>1</v>
      </c>
      <c r="N202" s="239" t="s">
        <v>38</v>
      </c>
      <c r="O202" s="226">
        <v>0</v>
      </c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228" t="s">
        <v>311</v>
      </c>
      <c r="AT202" s="228" t="s">
        <v>378</v>
      </c>
      <c r="AU202" s="228" t="s">
        <v>82</v>
      </c>
      <c r="AY202" s="14" t="s">
        <v>282</v>
      </c>
      <c r="BE202" s="229">
        <f>IF(N202="základní",J202,0)</f>
        <v>7240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4" t="s">
        <v>80</v>
      </c>
      <c r="BK202" s="229">
        <f>ROUND(I202*H202,2)</f>
        <v>7240</v>
      </c>
      <c r="BL202" s="14" t="s">
        <v>288</v>
      </c>
      <c r="BM202" s="228" t="s">
        <v>1125</v>
      </c>
    </row>
    <row r="203" s="2" customFormat="1" ht="21.75" customHeight="1">
      <c r="A203" s="29"/>
      <c r="B203" s="30"/>
      <c r="C203" s="217" t="s">
        <v>557</v>
      </c>
      <c r="D203" s="217" t="s">
        <v>284</v>
      </c>
      <c r="E203" s="218" t="s">
        <v>499</v>
      </c>
      <c r="F203" s="219" t="s">
        <v>500</v>
      </c>
      <c r="G203" s="220" t="s">
        <v>501</v>
      </c>
      <c r="H203" s="221">
        <v>1</v>
      </c>
      <c r="I203" s="222">
        <v>1360</v>
      </c>
      <c r="J203" s="222">
        <f>ROUND(I203*H203,2)</f>
        <v>1360</v>
      </c>
      <c r="K203" s="223"/>
      <c r="L203" s="35"/>
      <c r="M203" s="224" t="s">
        <v>1</v>
      </c>
      <c r="N203" s="225" t="s">
        <v>38</v>
      </c>
      <c r="O203" s="226">
        <v>1.492</v>
      </c>
      <c r="P203" s="226">
        <f>O203*H203</f>
        <v>1.492</v>
      </c>
      <c r="Q203" s="226">
        <v>0.10149</v>
      </c>
      <c r="R203" s="226">
        <f>Q203*H203</f>
        <v>0.10149</v>
      </c>
      <c r="S203" s="226">
        <v>0</v>
      </c>
      <c r="T203" s="227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228" t="s">
        <v>288</v>
      </c>
      <c r="AT203" s="228" t="s">
        <v>284</v>
      </c>
      <c r="AU203" s="228" t="s">
        <v>82</v>
      </c>
      <c r="AY203" s="14" t="s">
        <v>282</v>
      </c>
      <c r="BE203" s="229">
        <f>IF(N203="základní",J203,0)</f>
        <v>1360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4" t="s">
        <v>80</v>
      </c>
      <c r="BK203" s="229">
        <f>ROUND(I203*H203,2)</f>
        <v>1360</v>
      </c>
      <c r="BL203" s="14" t="s">
        <v>288</v>
      </c>
      <c r="BM203" s="228" t="s">
        <v>502</v>
      </c>
    </row>
    <row r="204" s="2" customFormat="1" ht="21.75" customHeight="1">
      <c r="A204" s="29"/>
      <c r="B204" s="30"/>
      <c r="C204" s="217" t="s">
        <v>561</v>
      </c>
      <c r="D204" s="217" t="s">
        <v>284</v>
      </c>
      <c r="E204" s="218" t="s">
        <v>504</v>
      </c>
      <c r="F204" s="219" t="s">
        <v>505</v>
      </c>
      <c r="G204" s="220" t="s">
        <v>501</v>
      </c>
      <c r="H204" s="221">
        <v>1</v>
      </c>
      <c r="I204" s="222">
        <v>997</v>
      </c>
      <c r="J204" s="222">
        <f>ROUND(I204*H204,2)</f>
        <v>997</v>
      </c>
      <c r="K204" s="223"/>
      <c r="L204" s="35"/>
      <c r="M204" s="224" t="s">
        <v>1</v>
      </c>
      <c r="N204" s="225" t="s">
        <v>38</v>
      </c>
      <c r="O204" s="226">
        <v>2.5600000000000001</v>
      </c>
      <c r="P204" s="226">
        <f>O204*H204</f>
        <v>2.5600000000000001</v>
      </c>
      <c r="Q204" s="226">
        <v>0</v>
      </c>
      <c r="R204" s="226">
        <f>Q204*H204</f>
        <v>0</v>
      </c>
      <c r="S204" s="226">
        <v>1.6379999999999999</v>
      </c>
      <c r="T204" s="227">
        <f>S204*H204</f>
        <v>1.6379999999999999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228" t="s">
        <v>288</v>
      </c>
      <c r="AT204" s="228" t="s">
        <v>284</v>
      </c>
      <c r="AU204" s="228" t="s">
        <v>82</v>
      </c>
      <c r="AY204" s="14" t="s">
        <v>282</v>
      </c>
      <c r="BE204" s="229">
        <f>IF(N204="základní",J204,0)</f>
        <v>997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4" t="s">
        <v>80</v>
      </c>
      <c r="BK204" s="229">
        <f>ROUND(I204*H204,2)</f>
        <v>997</v>
      </c>
      <c r="BL204" s="14" t="s">
        <v>288</v>
      </c>
      <c r="BM204" s="228" t="s">
        <v>506</v>
      </c>
    </row>
    <row r="205" s="2" customFormat="1" ht="16.5" customHeight="1">
      <c r="A205" s="29"/>
      <c r="B205" s="30"/>
      <c r="C205" s="230" t="s">
        <v>565</v>
      </c>
      <c r="D205" s="230" t="s">
        <v>378</v>
      </c>
      <c r="E205" s="231" t="s">
        <v>1126</v>
      </c>
      <c r="F205" s="232" t="s">
        <v>1127</v>
      </c>
      <c r="G205" s="233" t="s">
        <v>501</v>
      </c>
      <c r="H205" s="234">
        <v>0.5</v>
      </c>
      <c r="I205" s="235">
        <v>5350</v>
      </c>
      <c r="J205" s="235">
        <f>ROUND(I205*H205,2)</f>
        <v>2675</v>
      </c>
      <c r="K205" s="236"/>
      <c r="L205" s="237"/>
      <c r="M205" s="238" t="s">
        <v>1</v>
      </c>
      <c r="N205" s="239" t="s">
        <v>38</v>
      </c>
      <c r="O205" s="226">
        <v>0</v>
      </c>
      <c r="P205" s="226">
        <f>O205*H205</f>
        <v>0</v>
      </c>
      <c r="Q205" s="226">
        <v>1.6699999999999999</v>
      </c>
      <c r="R205" s="226">
        <f>Q205*H205</f>
        <v>0.83499999999999996</v>
      </c>
      <c r="S205" s="226">
        <v>0</v>
      </c>
      <c r="T205" s="227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228" t="s">
        <v>311</v>
      </c>
      <c r="AT205" s="228" t="s">
        <v>378</v>
      </c>
      <c r="AU205" s="228" t="s">
        <v>82</v>
      </c>
      <c r="AY205" s="14" t="s">
        <v>282</v>
      </c>
      <c r="BE205" s="229">
        <f>IF(N205="základní",J205,0)</f>
        <v>2675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4" t="s">
        <v>80</v>
      </c>
      <c r="BK205" s="229">
        <f>ROUND(I205*H205,2)</f>
        <v>2675</v>
      </c>
      <c r="BL205" s="14" t="s">
        <v>288</v>
      </c>
      <c r="BM205" s="228" t="s">
        <v>510</v>
      </c>
    </row>
    <row r="206" s="12" customFormat="1" ht="22.8" customHeight="1">
      <c r="A206" s="12"/>
      <c r="B206" s="202"/>
      <c r="C206" s="203"/>
      <c r="D206" s="204" t="s">
        <v>72</v>
      </c>
      <c r="E206" s="215" t="s">
        <v>288</v>
      </c>
      <c r="F206" s="215" t="s">
        <v>519</v>
      </c>
      <c r="G206" s="203"/>
      <c r="H206" s="203"/>
      <c r="I206" s="203"/>
      <c r="J206" s="216">
        <f>BK206</f>
        <v>75797.679999999993</v>
      </c>
      <c r="K206" s="203"/>
      <c r="L206" s="207"/>
      <c r="M206" s="208"/>
      <c r="N206" s="209"/>
      <c r="O206" s="209"/>
      <c r="P206" s="210">
        <f>SUM(P207:P213)</f>
        <v>90.860466000000002</v>
      </c>
      <c r="Q206" s="209"/>
      <c r="R206" s="210">
        <f>SUM(R207:R213)</f>
        <v>2.6078959999999998</v>
      </c>
      <c r="S206" s="209"/>
      <c r="T206" s="211">
        <f>SUM(T207:T213)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2" t="s">
        <v>80</v>
      </c>
      <c r="AT206" s="213" t="s">
        <v>72</v>
      </c>
      <c r="AU206" s="213" t="s">
        <v>80</v>
      </c>
      <c r="AY206" s="212" t="s">
        <v>282</v>
      </c>
      <c r="BK206" s="214">
        <f>SUM(BK207:BK213)</f>
        <v>75797.679999999993</v>
      </c>
    </row>
    <row r="207" s="2" customFormat="1" ht="33" customHeight="1">
      <c r="A207" s="29"/>
      <c r="B207" s="30"/>
      <c r="C207" s="217" t="s">
        <v>569</v>
      </c>
      <c r="D207" s="217" t="s">
        <v>284</v>
      </c>
      <c r="E207" s="218" t="s">
        <v>521</v>
      </c>
      <c r="F207" s="219" t="s">
        <v>522</v>
      </c>
      <c r="G207" s="220" t="s">
        <v>356</v>
      </c>
      <c r="H207" s="221">
        <v>64.457999999999998</v>
      </c>
      <c r="I207" s="222">
        <v>1070</v>
      </c>
      <c r="J207" s="222">
        <f>ROUND(I207*H207,2)</f>
        <v>68970.059999999998</v>
      </c>
      <c r="K207" s="223"/>
      <c r="L207" s="35"/>
      <c r="M207" s="224" t="s">
        <v>1</v>
      </c>
      <c r="N207" s="225" t="s">
        <v>38</v>
      </c>
      <c r="O207" s="226">
        <v>1.317</v>
      </c>
      <c r="P207" s="226">
        <f>O207*H207</f>
        <v>84.89118599999999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228" t="s">
        <v>288</v>
      </c>
      <c r="AT207" s="228" t="s">
        <v>284</v>
      </c>
      <c r="AU207" s="228" t="s">
        <v>82</v>
      </c>
      <c r="AY207" s="14" t="s">
        <v>282</v>
      </c>
      <c r="BE207" s="229">
        <f>IF(N207="základní",J207,0)</f>
        <v>68970.059999999998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4" t="s">
        <v>80</v>
      </c>
      <c r="BK207" s="229">
        <f>ROUND(I207*H207,2)</f>
        <v>68970.059999999998</v>
      </c>
      <c r="BL207" s="14" t="s">
        <v>288</v>
      </c>
      <c r="BM207" s="228" t="s">
        <v>523</v>
      </c>
    </row>
    <row r="208" s="2" customFormat="1" ht="21.75" customHeight="1">
      <c r="A208" s="29"/>
      <c r="B208" s="30"/>
      <c r="C208" s="217" t="s">
        <v>573</v>
      </c>
      <c r="D208" s="217" t="s">
        <v>284</v>
      </c>
      <c r="E208" s="218" t="s">
        <v>525</v>
      </c>
      <c r="F208" s="219" t="s">
        <v>526</v>
      </c>
      <c r="G208" s="220" t="s">
        <v>501</v>
      </c>
      <c r="H208" s="221">
        <v>4</v>
      </c>
      <c r="I208" s="222">
        <v>144</v>
      </c>
      <c r="J208" s="222">
        <f>ROUND(I208*H208,2)</f>
        <v>576</v>
      </c>
      <c r="K208" s="223"/>
      <c r="L208" s="35"/>
      <c r="M208" s="224" t="s">
        <v>1</v>
      </c>
      <c r="N208" s="225" t="s">
        <v>38</v>
      </c>
      <c r="O208" s="226">
        <v>0.28000000000000003</v>
      </c>
      <c r="P208" s="226">
        <f>O208*H208</f>
        <v>1.1200000000000001</v>
      </c>
      <c r="Q208" s="226">
        <v>0.0066</v>
      </c>
      <c r="R208" s="226">
        <f>Q208*H208</f>
        <v>0.0264</v>
      </c>
      <c r="S208" s="226">
        <v>0</v>
      </c>
      <c r="T208" s="227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228" t="s">
        <v>288</v>
      </c>
      <c r="AT208" s="228" t="s">
        <v>284</v>
      </c>
      <c r="AU208" s="228" t="s">
        <v>82</v>
      </c>
      <c r="AY208" s="14" t="s">
        <v>282</v>
      </c>
      <c r="BE208" s="229">
        <f>IF(N208="základní",J208,0)</f>
        <v>576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4" t="s">
        <v>80</v>
      </c>
      <c r="BK208" s="229">
        <f>ROUND(I208*H208,2)</f>
        <v>576</v>
      </c>
      <c r="BL208" s="14" t="s">
        <v>288</v>
      </c>
      <c r="BM208" s="228" t="s">
        <v>527</v>
      </c>
    </row>
    <row r="209" s="2" customFormat="1" ht="21.75" customHeight="1">
      <c r="A209" s="29"/>
      <c r="B209" s="30"/>
      <c r="C209" s="230" t="s">
        <v>577</v>
      </c>
      <c r="D209" s="230" t="s">
        <v>378</v>
      </c>
      <c r="E209" s="231" t="s">
        <v>541</v>
      </c>
      <c r="F209" s="232" t="s">
        <v>542</v>
      </c>
      <c r="G209" s="233" t="s">
        <v>501</v>
      </c>
      <c r="H209" s="234">
        <v>2</v>
      </c>
      <c r="I209" s="235">
        <v>309</v>
      </c>
      <c r="J209" s="235">
        <f>ROUND(I209*H209,2)</f>
        <v>618</v>
      </c>
      <c r="K209" s="236"/>
      <c r="L209" s="237"/>
      <c r="M209" s="238" t="s">
        <v>1</v>
      </c>
      <c r="N209" s="239" t="s">
        <v>38</v>
      </c>
      <c r="O209" s="226">
        <v>0</v>
      </c>
      <c r="P209" s="226">
        <f>O209*H209</f>
        <v>0</v>
      </c>
      <c r="Q209" s="226">
        <v>0.050999999999999997</v>
      </c>
      <c r="R209" s="226">
        <f>Q209*H209</f>
        <v>0.10199999999999999</v>
      </c>
      <c r="S209" s="226">
        <v>0</v>
      </c>
      <c r="T209" s="227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228" t="s">
        <v>311</v>
      </c>
      <c r="AT209" s="228" t="s">
        <v>378</v>
      </c>
      <c r="AU209" s="228" t="s">
        <v>82</v>
      </c>
      <c r="AY209" s="14" t="s">
        <v>282</v>
      </c>
      <c r="BE209" s="229">
        <f>IF(N209="základní",J209,0)</f>
        <v>618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4" t="s">
        <v>80</v>
      </c>
      <c r="BK209" s="229">
        <f>ROUND(I209*H209,2)</f>
        <v>618</v>
      </c>
      <c r="BL209" s="14" t="s">
        <v>288</v>
      </c>
      <c r="BM209" s="228" t="s">
        <v>543</v>
      </c>
    </row>
    <row r="210" s="2" customFormat="1" ht="21.75" customHeight="1">
      <c r="A210" s="29"/>
      <c r="B210" s="30"/>
      <c r="C210" s="230" t="s">
        <v>581</v>
      </c>
      <c r="D210" s="230" t="s">
        <v>378</v>
      </c>
      <c r="E210" s="231" t="s">
        <v>785</v>
      </c>
      <c r="F210" s="232" t="s">
        <v>786</v>
      </c>
      <c r="G210" s="233" t="s">
        <v>501</v>
      </c>
      <c r="H210" s="234">
        <v>2</v>
      </c>
      <c r="I210" s="235">
        <v>332</v>
      </c>
      <c r="J210" s="235">
        <f>ROUND(I210*H210,2)</f>
        <v>664</v>
      </c>
      <c r="K210" s="236"/>
      <c r="L210" s="237"/>
      <c r="M210" s="238" t="s">
        <v>1</v>
      </c>
      <c r="N210" s="239" t="s">
        <v>38</v>
      </c>
      <c r="O210" s="226">
        <v>0</v>
      </c>
      <c r="P210" s="226">
        <f>O210*H210</f>
        <v>0</v>
      </c>
      <c r="Q210" s="226">
        <v>0.068000000000000005</v>
      </c>
      <c r="R210" s="226">
        <f>Q210*H210</f>
        <v>0.13600000000000001</v>
      </c>
      <c r="S210" s="226">
        <v>0</v>
      </c>
      <c r="T210" s="227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228" t="s">
        <v>311</v>
      </c>
      <c r="AT210" s="228" t="s">
        <v>378</v>
      </c>
      <c r="AU210" s="228" t="s">
        <v>82</v>
      </c>
      <c r="AY210" s="14" t="s">
        <v>282</v>
      </c>
      <c r="BE210" s="229">
        <f>IF(N210="základní",J210,0)</f>
        <v>664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4" t="s">
        <v>80</v>
      </c>
      <c r="BK210" s="229">
        <f>ROUND(I210*H210,2)</f>
        <v>664</v>
      </c>
      <c r="BL210" s="14" t="s">
        <v>288</v>
      </c>
      <c r="BM210" s="228" t="s">
        <v>787</v>
      </c>
    </row>
    <row r="211" s="2" customFormat="1" ht="21.75" customHeight="1">
      <c r="A211" s="29"/>
      <c r="B211" s="30"/>
      <c r="C211" s="217" t="s">
        <v>585</v>
      </c>
      <c r="D211" s="217" t="s">
        <v>284</v>
      </c>
      <c r="E211" s="218" t="s">
        <v>549</v>
      </c>
      <c r="F211" s="219" t="s">
        <v>550</v>
      </c>
      <c r="G211" s="220" t="s">
        <v>356</v>
      </c>
      <c r="H211" s="221">
        <v>0.51200000000000001</v>
      </c>
      <c r="I211" s="222">
        <v>2910</v>
      </c>
      <c r="J211" s="222">
        <f>ROUND(I211*H211,2)</f>
        <v>1489.9200000000001</v>
      </c>
      <c r="K211" s="223"/>
      <c r="L211" s="35"/>
      <c r="M211" s="224" t="s">
        <v>1</v>
      </c>
      <c r="N211" s="225" t="s">
        <v>38</v>
      </c>
      <c r="O211" s="226">
        <v>1.4650000000000001</v>
      </c>
      <c r="P211" s="226">
        <f>O211*H211</f>
        <v>0.75008000000000008</v>
      </c>
      <c r="Q211" s="226">
        <v>2.234</v>
      </c>
      <c r="R211" s="226">
        <f>Q211*H211</f>
        <v>1.1438079999999999</v>
      </c>
      <c r="S211" s="226">
        <v>0</v>
      </c>
      <c r="T211" s="227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228" t="s">
        <v>288</v>
      </c>
      <c r="AT211" s="228" t="s">
        <v>284</v>
      </c>
      <c r="AU211" s="228" t="s">
        <v>82</v>
      </c>
      <c r="AY211" s="14" t="s">
        <v>282</v>
      </c>
      <c r="BE211" s="229">
        <f>IF(N211="základní",J211,0)</f>
        <v>1489.9200000000001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4" t="s">
        <v>80</v>
      </c>
      <c r="BK211" s="229">
        <f>ROUND(I211*H211,2)</f>
        <v>1489.9200000000001</v>
      </c>
      <c r="BL211" s="14" t="s">
        <v>288</v>
      </c>
      <c r="BM211" s="228" t="s">
        <v>551</v>
      </c>
    </row>
    <row r="212" s="2" customFormat="1" ht="21.75" customHeight="1">
      <c r="A212" s="29"/>
      <c r="B212" s="30"/>
      <c r="C212" s="217" t="s">
        <v>589</v>
      </c>
      <c r="D212" s="217" t="s">
        <v>284</v>
      </c>
      <c r="E212" s="218" t="s">
        <v>1128</v>
      </c>
      <c r="F212" s="219" t="s">
        <v>1129</v>
      </c>
      <c r="G212" s="220" t="s">
        <v>356</v>
      </c>
      <c r="H212" s="221">
        <v>0.52500000000000002</v>
      </c>
      <c r="I212" s="222">
        <v>2820</v>
      </c>
      <c r="J212" s="222">
        <f>ROUND(I212*H212,2)</f>
        <v>1480.5</v>
      </c>
      <c r="K212" s="223"/>
      <c r="L212" s="35"/>
      <c r="M212" s="224" t="s">
        <v>1</v>
      </c>
      <c r="N212" s="225" t="s">
        <v>38</v>
      </c>
      <c r="O212" s="226">
        <v>1.208</v>
      </c>
      <c r="P212" s="226">
        <f>O212*H212</f>
        <v>0.63419999999999999</v>
      </c>
      <c r="Q212" s="226">
        <v>2.234</v>
      </c>
      <c r="R212" s="226">
        <f>Q212*H212</f>
        <v>1.17285</v>
      </c>
      <c r="S212" s="226">
        <v>0</v>
      </c>
      <c r="T212" s="227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228" t="s">
        <v>288</v>
      </c>
      <c r="AT212" s="228" t="s">
        <v>284</v>
      </c>
      <c r="AU212" s="228" t="s">
        <v>82</v>
      </c>
      <c r="AY212" s="14" t="s">
        <v>282</v>
      </c>
      <c r="BE212" s="229">
        <f>IF(N212="základní",J212,0)</f>
        <v>1480.5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4" t="s">
        <v>80</v>
      </c>
      <c r="BK212" s="229">
        <f>ROUND(I212*H212,2)</f>
        <v>1480.5</v>
      </c>
      <c r="BL212" s="14" t="s">
        <v>288</v>
      </c>
      <c r="BM212" s="228" t="s">
        <v>1130</v>
      </c>
    </row>
    <row r="213" s="2" customFormat="1" ht="16.5" customHeight="1">
      <c r="A213" s="29"/>
      <c r="B213" s="30"/>
      <c r="C213" s="217" t="s">
        <v>593</v>
      </c>
      <c r="D213" s="217" t="s">
        <v>284</v>
      </c>
      <c r="E213" s="218" t="s">
        <v>1131</v>
      </c>
      <c r="F213" s="219" t="s">
        <v>1132</v>
      </c>
      <c r="G213" s="220" t="s">
        <v>287</v>
      </c>
      <c r="H213" s="221">
        <v>4.2000000000000002</v>
      </c>
      <c r="I213" s="222">
        <v>476</v>
      </c>
      <c r="J213" s="222">
        <f>ROUND(I213*H213,2)</f>
        <v>1999.2000000000001</v>
      </c>
      <c r="K213" s="223"/>
      <c r="L213" s="35"/>
      <c r="M213" s="224" t="s">
        <v>1</v>
      </c>
      <c r="N213" s="225" t="s">
        <v>38</v>
      </c>
      <c r="O213" s="226">
        <v>0.82499999999999996</v>
      </c>
      <c r="P213" s="226">
        <f>O213*H213</f>
        <v>3.4649999999999999</v>
      </c>
      <c r="Q213" s="226">
        <v>0.0063899999999999998</v>
      </c>
      <c r="R213" s="226">
        <f>Q213*H213</f>
        <v>0.026838000000000001</v>
      </c>
      <c r="S213" s="226">
        <v>0</v>
      </c>
      <c r="T213" s="227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228" t="s">
        <v>288</v>
      </c>
      <c r="AT213" s="228" t="s">
        <v>284</v>
      </c>
      <c r="AU213" s="228" t="s">
        <v>82</v>
      </c>
      <c r="AY213" s="14" t="s">
        <v>282</v>
      </c>
      <c r="BE213" s="229">
        <f>IF(N213="základní",J213,0)</f>
        <v>1999.2000000000001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4" t="s">
        <v>80</v>
      </c>
      <c r="BK213" s="229">
        <f>ROUND(I213*H213,2)</f>
        <v>1999.2000000000001</v>
      </c>
      <c r="BL213" s="14" t="s">
        <v>288</v>
      </c>
      <c r="BM213" s="228" t="s">
        <v>1133</v>
      </c>
    </row>
    <row r="214" s="12" customFormat="1" ht="22.8" customHeight="1">
      <c r="A214" s="12"/>
      <c r="B214" s="202"/>
      <c r="C214" s="203"/>
      <c r="D214" s="204" t="s">
        <v>72</v>
      </c>
      <c r="E214" s="215" t="s">
        <v>299</v>
      </c>
      <c r="F214" s="215" t="s">
        <v>552</v>
      </c>
      <c r="G214" s="203"/>
      <c r="H214" s="203"/>
      <c r="I214" s="203"/>
      <c r="J214" s="216">
        <f>BK214</f>
        <v>804038.6100000001</v>
      </c>
      <c r="K214" s="203"/>
      <c r="L214" s="207"/>
      <c r="M214" s="208"/>
      <c r="N214" s="209"/>
      <c r="O214" s="209"/>
      <c r="P214" s="210">
        <f>SUM(P215:P226)</f>
        <v>192.31468200000001</v>
      </c>
      <c r="Q214" s="209"/>
      <c r="R214" s="210">
        <f>SUM(R215:R226)</f>
        <v>413.11021665999994</v>
      </c>
      <c r="S214" s="209"/>
      <c r="T214" s="211">
        <f>SUM(T215:T226)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2" t="s">
        <v>80</v>
      </c>
      <c r="AT214" s="213" t="s">
        <v>72</v>
      </c>
      <c r="AU214" s="213" t="s">
        <v>80</v>
      </c>
      <c r="AY214" s="212" t="s">
        <v>282</v>
      </c>
      <c r="BK214" s="214">
        <f>SUM(BK215:BK226)</f>
        <v>804038.6100000001</v>
      </c>
    </row>
    <row r="215" s="2" customFormat="1" ht="16.5" customHeight="1">
      <c r="A215" s="29"/>
      <c r="B215" s="30"/>
      <c r="C215" s="217" t="s">
        <v>598</v>
      </c>
      <c r="D215" s="217" t="s">
        <v>284</v>
      </c>
      <c r="E215" s="218" t="s">
        <v>554</v>
      </c>
      <c r="F215" s="219" t="s">
        <v>555</v>
      </c>
      <c r="G215" s="220" t="s">
        <v>287</v>
      </c>
      <c r="H215" s="221">
        <v>316.19799999999998</v>
      </c>
      <c r="I215" s="222">
        <v>56.5</v>
      </c>
      <c r="J215" s="222">
        <f>ROUND(I215*H215,2)</f>
        <v>17865.189999999999</v>
      </c>
      <c r="K215" s="223"/>
      <c r="L215" s="35"/>
      <c r="M215" s="224" t="s">
        <v>1</v>
      </c>
      <c r="N215" s="225" t="s">
        <v>38</v>
      </c>
      <c r="O215" s="226">
        <v>0.021000000000000001</v>
      </c>
      <c r="P215" s="226">
        <f>O215*H215</f>
        <v>6.6401579999999996</v>
      </c>
      <c r="Q215" s="226">
        <v>0.11500000000000001</v>
      </c>
      <c r="R215" s="226">
        <f>Q215*H215</f>
        <v>36.362769999999998</v>
      </c>
      <c r="S215" s="226">
        <v>0</v>
      </c>
      <c r="T215" s="227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228" t="s">
        <v>288</v>
      </c>
      <c r="AT215" s="228" t="s">
        <v>284</v>
      </c>
      <c r="AU215" s="228" t="s">
        <v>82</v>
      </c>
      <c r="AY215" s="14" t="s">
        <v>282</v>
      </c>
      <c r="BE215" s="229">
        <f>IF(N215="základní",J215,0)</f>
        <v>17865.189999999999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4" t="s">
        <v>80</v>
      </c>
      <c r="BK215" s="229">
        <f>ROUND(I215*H215,2)</f>
        <v>17865.189999999999</v>
      </c>
      <c r="BL215" s="14" t="s">
        <v>288</v>
      </c>
      <c r="BM215" s="228" t="s">
        <v>556</v>
      </c>
    </row>
    <row r="216" s="2" customFormat="1" ht="16.5" customHeight="1">
      <c r="A216" s="29"/>
      <c r="B216" s="30"/>
      <c r="C216" s="217" t="s">
        <v>602</v>
      </c>
      <c r="D216" s="217" t="s">
        <v>284</v>
      </c>
      <c r="E216" s="218" t="s">
        <v>788</v>
      </c>
      <c r="F216" s="219" t="s">
        <v>789</v>
      </c>
      <c r="G216" s="220" t="s">
        <v>287</v>
      </c>
      <c r="H216" s="221">
        <v>13.35</v>
      </c>
      <c r="I216" s="222">
        <v>112</v>
      </c>
      <c r="J216" s="222">
        <f>ROUND(I216*H216,2)</f>
        <v>1495.2000000000001</v>
      </c>
      <c r="K216" s="223"/>
      <c r="L216" s="35"/>
      <c r="M216" s="224" t="s">
        <v>1</v>
      </c>
      <c r="N216" s="225" t="s">
        <v>38</v>
      </c>
      <c r="O216" s="226">
        <v>0.023</v>
      </c>
      <c r="P216" s="226">
        <f>O216*H216</f>
        <v>0.30704999999999999</v>
      </c>
      <c r="Q216" s="226">
        <v>0.23000000000000001</v>
      </c>
      <c r="R216" s="226">
        <f>Q216*H216</f>
        <v>3.0705</v>
      </c>
      <c r="S216" s="226">
        <v>0</v>
      </c>
      <c r="T216" s="227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228" t="s">
        <v>288</v>
      </c>
      <c r="AT216" s="228" t="s">
        <v>284</v>
      </c>
      <c r="AU216" s="228" t="s">
        <v>82</v>
      </c>
      <c r="AY216" s="14" t="s">
        <v>282</v>
      </c>
      <c r="BE216" s="229">
        <f>IF(N216="základní",J216,0)</f>
        <v>1495.2000000000001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4" t="s">
        <v>80</v>
      </c>
      <c r="BK216" s="229">
        <f>ROUND(I216*H216,2)</f>
        <v>1495.2000000000001</v>
      </c>
      <c r="BL216" s="14" t="s">
        <v>288</v>
      </c>
      <c r="BM216" s="228" t="s">
        <v>790</v>
      </c>
    </row>
    <row r="217" s="2" customFormat="1" ht="16.5" customHeight="1">
      <c r="A217" s="29"/>
      <c r="B217" s="30"/>
      <c r="C217" s="217" t="s">
        <v>606</v>
      </c>
      <c r="D217" s="217" t="s">
        <v>284</v>
      </c>
      <c r="E217" s="218" t="s">
        <v>558</v>
      </c>
      <c r="F217" s="219" t="s">
        <v>559</v>
      </c>
      <c r="G217" s="220" t="s">
        <v>287</v>
      </c>
      <c r="H217" s="221">
        <v>191.39400000000001</v>
      </c>
      <c r="I217" s="222">
        <v>162</v>
      </c>
      <c r="J217" s="222">
        <f>ROUND(I217*H217,2)</f>
        <v>31005.830000000002</v>
      </c>
      <c r="K217" s="223"/>
      <c r="L217" s="35"/>
      <c r="M217" s="224" t="s">
        <v>1</v>
      </c>
      <c r="N217" s="225" t="s">
        <v>38</v>
      </c>
      <c r="O217" s="226">
        <v>0.025999999999999999</v>
      </c>
      <c r="P217" s="226">
        <f>O217*H217</f>
        <v>4.9762440000000003</v>
      </c>
      <c r="Q217" s="226">
        <v>0.34499999999999997</v>
      </c>
      <c r="R217" s="226">
        <f>Q217*H217</f>
        <v>66.030929999999998</v>
      </c>
      <c r="S217" s="226">
        <v>0</v>
      </c>
      <c r="T217" s="227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228" t="s">
        <v>288</v>
      </c>
      <c r="AT217" s="228" t="s">
        <v>284</v>
      </c>
      <c r="AU217" s="228" t="s">
        <v>82</v>
      </c>
      <c r="AY217" s="14" t="s">
        <v>282</v>
      </c>
      <c r="BE217" s="229">
        <f>IF(N217="základní",J217,0)</f>
        <v>31005.830000000002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4" t="s">
        <v>80</v>
      </c>
      <c r="BK217" s="229">
        <f>ROUND(I217*H217,2)</f>
        <v>31005.830000000002</v>
      </c>
      <c r="BL217" s="14" t="s">
        <v>288</v>
      </c>
      <c r="BM217" s="228" t="s">
        <v>560</v>
      </c>
    </row>
    <row r="218" s="2" customFormat="1" ht="16.5" customHeight="1">
      <c r="A218" s="29"/>
      <c r="B218" s="30"/>
      <c r="C218" s="217" t="s">
        <v>610</v>
      </c>
      <c r="D218" s="217" t="s">
        <v>284</v>
      </c>
      <c r="E218" s="218" t="s">
        <v>562</v>
      </c>
      <c r="F218" s="219" t="s">
        <v>563</v>
      </c>
      <c r="G218" s="220" t="s">
        <v>287</v>
      </c>
      <c r="H218" s="221">
        <v>191.39400000000001</v>
      </c>
      <c r="I218" s="222">
        <v>211</v>
      </c>
      <c r="J218" s="222">
        <f>ROUND(I218*H218,2)</f>
        <v>40384.129999999997</v>
      </c>
      <c r="K218" s="223"/>
      <c r="L218" s="35"/>
      <c r="M218" s="224" t="s">
        <v>1</v>
      </c>
      <c r="N218" s="225" t="s">
        <v>38</v>
      </c>
      <c r="O218" s="226">
        <v>0.029000000000000001</v>
      </c>
      <c r="P218" s="226">
        <f>O218*H218</f>
        <v>5.5504260000000007</v>
      </c>
      <c r="Q218" s="226">
        <v>0.46000000000000002</v>
      </c>
      <c r="R218" s="226">
        <f>Q218*H218</f>
        <v>88.041240000000002</v>
      </c>
      <c r="S218" s="226">
        <v>0</v>
      </c>
      <c r="T218" s="227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228" t="s">
        <v>288</v>
      </c>
      <c r="AT218" s="228" t="s">
        <v>284</v>
      </c>
      <c r="AU218" s="228" t="s">
        <v>82</v>
      </c>
      <c r="AY218" s="14" t="s">
        <v>282</v>
      </c>
      <c r="BE218" s="229">
        <f>IF(N218="základní",J218,0)</f>
        <v>40384.129999999997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4" t="s">
        <v>80</v>
      </c>
      <c r="BK218" s="229">
        <f>ROUND(I218*H218,2)</f>
        <v>40384.129999999997</v>
      </c>
      <c r="BL218" s="14" t="s">
        <v>288</v>
      </c>
      <c r="BM218" s="228" t="s">
        <v>564</v>
      </c>
    </row>
    <row r="219" s="2" customFormat="1" ht="16.5" customHeight="1">
      <c r="A219" s="29"/>
      <c r="B219" s="30"/>
      <c r="C219" s="217" t="s">
        <v>614</v>
      </c>
      <c r="D219" s="217" t="s">
        <v>284</v>
      </c>
      <c r="E219" s="218" t="s">
        <v>566</v>
      </c>
      <c r="F219" s="219" t="s">
        <v>567</v>
      </c>
      <c r="G219" s="220" t="s">
        <v>287</v>
      </c>
      <c r="H219" s="221">
        <v>316.19799999999998</v>
      </c>
      <c r="I219" s="222">
        <v>41</v>
      </c>
      <c r="J219" s="222">
        <f>ROUND(I219*H219,2)</f>
        <v>12964.120000000001</v>
      </c>
      <c r="K219" s="223"/>
      <c r="L219" s="35"/>
      <c r="M219" s="224" t="s">
        <v>1</v>
      </c>
      <c r="N219" s="225" t="s">
        <v>38</v>
      </c>
      <c r="O219" s="226">
        <v>0.021000000000000001</v>
      </c>
      <c r="P219" s="226">
        <f>O219*H219</f>
        <v>6.6401579999999996</v>
      </c>
      <c r="Q219" s="226">
        <v>0.108</v>
      </c>
      <c r="R219" s="226">
        <f>Q219*H219</f>
        <v>34.149383999999998</v>
      </c>
      <c r="S219" s="226">
        <v>0</v>
      </c>
      <c r="T219" s="227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228" t="s">
        <v>288</v>
      </c>
      <c r="AT219" s="228" t="s">
        <v>284</v>
      </c>
      <c r="AU219" s="228" t="s">
        <v>82</v>
      </c>
      <c r="AY219" s="14" t="s">
        <v>282</v>
      </c>
      <c r="BE219" s="229">
        <f>IF(N219="základní",J219,0)</f>
        <v>12964.120000000001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4" t="s">
        <v>80</v>
      </c>
      <c r="BK219" s="229">
        <f>ROUND(I219*H219,2)</f>
        <v>12964.120000000001</v>
      </c>
      <c r="BL219" s="14" t="s">
        <v>288</v>
      </c>
      <c r="BM219" s="228" t="s">
        <v>568</v>
      </c>
    </row>
    <row r="220" s="2" customFormat="1" ht="16.5" customHeight="1">
      <c r="A220" s="29"/>
      <c r="B220" s="30"/>
      <c r="C220" s="217" t="s">
        <v>618</v>
      </c>
      <c r="D220" s="217" t="s">
        <v>284</v>
      </c>
      <c r="E220" s="218" t="s">
        <v>791</v>
      </c>
      <c r="F220" s="219" t="s">
        <v>792</v>
      </c>
      <c r="G220" s="220" t="s">
        <v>287</v>
      </c>
      <c r="H220" s="221">
        <v>13.35</v>
      </c>
      <c r="I220" s="222">
        <v>67.599999999999994</v>
      </c>
      <c r="J220" s="222">
        <f>ROUND(I220*H220,2)</f>
        <v>902.46000000000004</v>
      </c>
      <c r="K220" s="223"/>
      <c r="L220" s="35"/>
      <c r="M220" s="224" t="s">
        <v>1</v>
      </c>
      <c r="N220" s="225" t="s">
        <v>38</v>
      </c>
      <c r="O220" s="226">
        <v>0.024</v>
      </c>
      <c r="P220" s="226">
        <f>O220*H220</f>
        <v>0.32040000000000002</v>
      </c>
      <c r="Q220" s="226">
        <v>0.216</v>
      </c>
      <c r="R220" s="226">
        <f>Q220*H220</f>
        <v>2.8835999999999999</v>
      </c>
      <c r="S220" s="226">
        <v>0</v>
      </c>
      <c r="T220" s="227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228" t="s">
        <v>288</v>
      </c>
      <c r="AT220" s="228" t="s">
        <v>284</v>
      </c>
      <c r="AU220" s="228" t="s">
        <v>82</v>
      </c>
      <c r="AY220" s="14" t="s">
        <v>282</v>
      </c>
      <c r="BE220" s="229">
        <f>IF(N220="základní",J220,0)</f>
        <v>902.46000000000004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4" t="s">
        <v>80</v>
      </c>
      <c r="BK220" s="229">
        <f>ROUND(I220*H220,2)</f>
        <v>902.46000000000004</v>
      </c>
      <c r="BL220" s="14" t="s">
        <v>288</v>
      </c>
      <c r="BM220" s="228" t="s">
        <v>793</v>
      </c>
    </row>
    <row r="221" s="2" customFormat="1" ht="21.75" customHeight="1">
      <c r="A221" s="29"/>
      <c r="B221" s="30"/>
      <c r="C221" s="217" t="s">
        <v>622</v>
      </c>
      <c r="D221" s="217" t="s">
        <v>284</v>
      </c>
      <c r="E221" s="218" t="s">
        <v>574</v>
      </c>
      <c r="F221" s="219" t="s">
        <v>575</v>
      </c>
      <c r="G221" s="220" t="s">
        <v>287</v>
      </c>
      <c r="H221" s="221">
        <v>316.19799999999998</v>
      </c>
      <c r="I221" s="222">
        <v>741</v>
      </c>
      <c r="J221" s="222">
        <f>ROUND(I221*H221,2)</f>
        <v>234302.72</v>
      </c>
      <c r="K221" s="223"/>
      <c r="L221" s="35"/>
      <c r="M221" s="224" t="s">
        <v>1</v>
      </c>
      <c r="N221" s="225" t="s">
        <v>38</v>
      </c>
      <c r="O221" s="226">
        <v>0.19400000000000001</v>
      </c>
      <c r="P221" s="226">
        <f>O221*H221</f>
        <v>61.342411999999996</v>
      </c>
      <c r="Q221" s="226">
        <v>0.57479000000000002</v>
      </c>
      <c r="R221" s="226">
        <f>Q221*H221</f>
        <v>181.74744841999998</v>
      </c>
      <c r="S221" s="226">
        <v>0</v>
      </c>
      <c r="T221" s="227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228" t="s">
        <v>288</v>
      </c>
      <c r="AT221" s="228" t="s">
        <v>284</v>
      </c>
      <c r="AU221" s="228" t="s">
        <v>82</v>
      </c>
      <c r="AY221" s="14" t="s">
        <v>282</v>
      </c>
      <c r="BE221" s="229">
        <f>IF(N221="základní",J221,0)</f>
        <v>234302.72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4" t="s">
        <v>80</v>
      </c>
      <c r="BK221" s="229">
        <f>ROUND(I221*H221,2)</f>
        <v>234302.72</v>
      </c>
      <c r="BL221" s="14" t="s">
        <v>288</v>
      </c>
      <c r="BM221" s="228" t="s">
        <v>576</v>
      </c>
    </row>
    <row r="222" s="2" customFormat="1" ht="21.75" customHeight="1">
      <c r="A222" s="29"/>
      <c r="B222" s="30"/>
      <c r="C222" s="217" t="s">
        <v>626</v>
      </c>
      <c r="D222" s="217" t="s">
        <v>284</v>
      </c>
      <c r="E222" s="218" t="s">
        <v>578</v>
      </c>
      <c r="F222" s="219" t="s">
        <v>579</v>
      </c>
      <c r="G222" s="220" t="s">
        <v>287</v>
      </c>
      <c r="H222" s="221">
        <v>507.59199999999998</v>
      </c>
      <c r="I222" s="222">
        <v>18.800000000000001</v>
      </c>
      <c r="J222" s="222">
        <f>ROUND(I222*H222,2)</f>
        <v>9542.7299999999996</v>
      </c>
      <c r="K222" s="223"/>
      <c r="L222" s="35"/>
      <c r="M222" s="224" t="s">
        <v>1</v>
      </c>
      <c r="N222" s="225" t="s">
        <v>38</v>
      </c>
      <c r="O222" s="226">
        <v>0.0080000000000000002</v>
      </c>
      <c r="P222" s="226">
        <f>O222*H222</f>
        <v>4.0607360000000003</v>
      </c>
      <c r="Q222" s="226">
        <v>0.00034000000000000002</v>
      </c>
      <c r="R222" s="226">
        <f>Q222*H222</f>
        <v>0.17258128</v>
      </c>
      <c r="S222" s="226">
        <v>0</v>
      </c>
      <c r="T222" s="227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228" t="s">
        <v>288</v>
      </c>
      <c r="AT222" s="228" t="s">
        <v>284</v>
      </c>
      <c r="AU222" s="228" t="s">
        <v>82</v>
      </c>
      <c r="AY222" s="14" t="s">
        <v>282</v>
      </c>
      <c r="BE222" s="229">
        <f>IF(N222="základní",J222,0)</f>
        <v>9542.7299999999996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4" t="s">
        <v>80</v>
      </c>
      <c r="BK222" s="229">
        <f>ROUND(I222*H222,2)</f>
        <v>9542.7299999999996</v>
      </c>
      <c r="BL222" s="14" t="s">
        <v>288</v>
      </c>
      <c r="BM222" s="228" t="s">
        <v>580</v>
      </c>
    </row>
    <row r="223" s="2" customFormat="1" ht="21.75" customHeight="1">
      <c r="A223" s="29"/>
      <c r="B223" s="30"/>
      <c r="C223" s="217" t="s">
        <v>630</v>
      </c>
      <c r="D223" s="217" t="s">
        <v>284</v>
      </c>
      <c r="E223" s="218" t="s">
        <v>582</v>
      </c>
      <c r="F223" s="219" t="s">
        <v>583</v>
      </c>
      <c r="G223" s="220" t="s">
        <v>287</v>
      </c>
      <c r="H223" s="221">
        <v>917.976</v>
      </c>
      <c r="I223" s="222">
        <v>15.300000000000001</v>
      </c>
      <c r="J223" s="222">
        <f>ROUND(I223*H223,2)</f>
        <v>14045.030000000001</v>
      </c>
      <c r="K223" s="223"/>
      <c r="L223" s="35"/>
      <c r="M223" s="224" t="s">
        <v>1</v>
      </c>
      <c r="N223" s="225" t="s">
        <v>38</v>
      </c>
      <c r="O223" s="226">
        <v>0.002</v>
      </c>
      <c r="P223" s="226">
        <f>O223*H223</f>
        <v>1.835952</v>
      </c>
      <c r="Q223" s="226">
        <v>0.00071000000000000002</v>
      </c>
      <c r="R223" s="226">
        <f>Q223*H223</f>
        <v>0.65176296</v>
      </c>
      <c r="S223" s="226">
        <v>0</v>
      </c>
      <c r="T223" s="227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228" t="s">
        <v>288</v>
      </c>
      <c r="AT223" s="228" t="s">
        <v>284</v>
      </c>
      <c r="AU223" s="228" t="s">
        <v>82</v>
      </c>
      <c r="AY223" s="14" t="s">
        <v>282</v>
      </c>
      <c r="BE223" s="229">
        <f>IF(N223="základní",J223,0)</f>
        <v>14045.030000000001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4" t="s">
        <v>80</v>
      </c>
      <c r="BK223" s="229">
        <f>ROUND(I223*H223,2)</f>
        <v>14045.030000000001</v>
      </c>
      <c r="BL223" s="14" t="s">
        <v>288</v>
      </c>
      <c r="BM223" s="228" t="s">
        <v>584</v>
      </c>
    </row>
    <row r="224" s="2" customFormat="1" ht="21.75" customHeight="1">
      <c r="A224" s="29"/>
      <c r="B224" s="30"/>
      <c r="C224" s="217" t="s">
        <v>634</v>
      </c>
      <c r="D224" s="217" t="s">
        <v>284</v>
      </c>
      <c r="E224" s="218" t="s">
        <v>586</v>
      </c>
      <c r="F224" s="219" t="s">
        <v>587</v>
      </c>
      <c r="G224" s="220" t="s">
        <v>287</v>
      </c>
      <c r="H224" s="221">
        <v>191.39400000000001</v>
      </c>
      <c r="I224" s="222">
        <v>296</v>
      </c>
      <c r="J224" s="222">
        <f>ROUND(I224*H224,2)</f>
        <v>56652.620000000003</v>
      </c>
      <c r="K224" s="223"/>
      <c r="L224" s="35"/>
      <c r="M224" s="224" t="s">
        <v>1</v>
      </c>
      <c r="N224" s="225" t="s">
        <v>38</v>
      </c>
      <c r="O224" s="226">
        <v>0.068000000000000005</v>
      </c>
      <c r="P224" s="226">
        <f>O224*H224</f>
        <v>13.014792000000002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228" t="s">
        <v>288</v>
      </c>
      <c r="AT224" s="228" t="s">
        <v>284</v>
      </c>
      <c r="AU224" s="228" t="s">
        <v>82</v>
      </c>
      <c r="AY224" s="14" t="s">
        <v>282</v>
      </c>
      <c r="BE224" s="229">
        <f>IF(N224="základní",J224,0)</f>
        <v>56652.620000000003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4" t="s">
        <v>80</v>
      </c>
      <c r="BK224" s="229">
        <f>ROUND(I224*H224,2)</f>
        <v>56652.620000000003</v>
      </c>
      <c r="BL224" s="14" t="s">
        <v>288</v>
      </c>
      <c r="BM224" s="228" t="s">
        <v>1134</v>
      </c>
    </row>
    <row r="225" s="2" customFormat="1" ht="21.75" customHeight="1">
      <c r="A225" s="29"/>
      <c r="B225" s="30"/>
      <c r="C225" s="217" t="s">
        <v>638</v>
      </c>
      <c r="D225" s="217" t="s">
        <v>284</v>
      </c>
      <c r="E225" s="218" t="s">
        <v>590</v>
      </c>
      <c r="F225" s="219" t="s">
        <v>591</v>
      </c>
      <c r="G225" s="220" t="s">
        <v>287</v>
      </c>
      <c r="H225" s="221">
        <v>316.19799999999998</v>
      </c>
      <c r="I225" s="222">
        <v>294</v>
      </c>
      <c r="J225" s="222">
        <f>ROUND(I225*H225,2)</f>
        <v>92962.210000000006</v>
      </c>
      <c r="K225" s="223"/>
      <c r="L225" s="35"/>
      <c r="M225" s="224" t="s">
        <v>1</v>
      </c>
      <c r="N225" s="225" t="s">
        <v>38</v>
      </c>
      <c r="O225" s="226">
        <v>0.070999999999999994</v>
      </c>
      <c r="P225" s="226">
        <f>O225*H225</f>
        <v>22.450057999999995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228" t="s">
        <v>288</v>
      </c>
      <c r="AT225" s="228" t="s">
        <v>284</v>
      </c>
      <c r="AU225" s="228" t="s">
        <v>82</v>
      </c>
      <c r="AY225" s="14" t="s">
        <v>282</v>
      </c>
      <c r="BE225" s="229">
        <f>IF(N225="základní",J225,0)</f>
        <v>92962.210000000006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4" t="s">
        <v>80</v>
      </c>
      <c r="BK225" s="229">
        <f>ROUND(I225*H225,2)</f>
        <v>92962.210000000006</v>
      </c>
      <c r="BL225" s="14" t="s">
        <v>288</v>
      </c>
      <c r="BM225" s="228" t="s">
        <v>592</v>
      </c>
    </row>
    <row r="226" s="2" customFormat="1" ht="33" customHeight="1">
      <c r="A226" s="29"/>
      <c r="B226" s="30"/>
      <c r="C226" s="217" t="s">
        <v>642</v>
      </c>
      <c r="D226" s="217" t="s">
        <v>284</v>
      </c>
      <c r="E226" s="218" t="s">
        <v>594</v>
      </c>
      <c r="F226" s="219" t="s">
        <v>595</v>
      </c>
      <c r="G226" s="220" t="s">
        <v>287</v>
      </c>
      <c r="H226" s="221">
        <v>917.976</v>
      </c>
      <c r="I226" s="222">
        <v>318</v>
      </c>
      <c r="J226" s="222">
        <f>ROUND(I226*H226,2)</f>
        <v>291916.37</v>
      </c>
      <c r="K226" s="223"/>
      <c r="L226" s="35"/>
      <c r="M226" s="224" t="s">
        <v>1</v>
      </c>
      <c r="N226" s="225" t="s">
        <v>38</v>
      </c>
      <c r="O226" s="226">
        <v>0.070999999999999994</v>
      </c>
      <c r="P226" s="226">
        <f>O226*H226</f>
        <v>65.176295999999994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228" t="s">
        <v>288</v>
      </c>
      <c r="AT226" s="228" t="s">
        <v>284</v>
      </c>
      <c r="AU226" s="228" t="s">
        <v>82</v>
      </c>
      <c r="AY226" s="14" t="s">
        <v>282</v>
      </c>
      <c r="BE226" s="229">
        <f>IF(N226="základní",J226,0)</f>
        <v>291916.37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4" t="s">
        <v>80</v>
      </c>
      <c r="BK226" s="229">
        <f>ROUND(I226*H226,2)</f>
        <v>291916.37</v>
      </c>
      <c r="BL226" s="14" t="s">
        <v>288</v>
      </c>
      <c r="BM226" s="228" t="s">
        <v>596</v>
      </c>
    </row>
    <row r="227" s="12" customFormat="1" ht="22.8" customHeight="1">
      <c r="A227" s="12"/>
      <c r="B227" s="202"/>
      <c r="C227" s="203"/>
      <c r="D227" s="204" t="s">
        <v>72</v>
      </c>
      <c r="E227" s="215" t="s">
        <v>311</v>
      </c>
      <c r="F227" s="215" t="s">
        <v>597</v>
      </c>
      <c r="G227" s="203"/>
      <c r="H227" s="203"/>
      <c r="I227" s="203"/>
      <c r="J227" s="216">
        <f>BK227</f>
        <v>2124192.0899999999</v>
      </c>
      <c r="K227" s="203"/>
      <c r="L227" s="207"/>
      <c r="M227" s="208"/>
      <c r="N227" s="209"/>
      <c r="O227" s="209"/>
      <c r="P227" s="210">
        <f>SUM(P228:P319)</f>
        <v>954.46442999999999</v>
      </c>
      <c r="Q227" s="209"/>
      <c r="R227" s="210">
        <f>SUM(R228:R319)</f>
        <v>24.581437259999998</v>
      </c>
      <c r="S227" s="209"/>
      <c r="T227" s="211">
        <f>SUM(T228:T319)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12" t="s">
        <v>80</v>
      </c>
      <c r="AT227" s="213" t="s">
        <v>72</v>
      </c>
      <c r="AU227" s="213" t="s">
        <v>80</v>
      </c>
      <c r="AY227" s="212" t="s">
        <v>282</v>
      </c>
      <c r="BK227" s="214">
        <f>SUM(BK228:BK319)</f>
        <v>2124192.0899999999</v>
      </c>
    </row>
    <row r="228" s="2" customFormat="1" ht="21.75" customHeight="1">
      <c r="A228" s="29"/>
      <c r="B228" s="30"/>
      <c r="C228" s="217" t="s">
        <v>646</v>
      </c>
      <c r="D228" s="217" t="s">
        <v>284</v>
      </c>
      <c r="E228" s="218" t="s">
        <v>1135</v>
      </c>
      <c r="F228" s="219" t="s">
        <v>1136</v>
      </c>
      <c r="G228" s="220" t="s">
        <v>501</v>
      </c>
      <c r="H228" s="221">
        <v>9</v>
      </c>
      <c r="I228" s="222">
        <v>712</v>
      </c>
      <c r="J228" s="222">
        <f>ROUND(I228*H228,2)</f>
        <v>6408</v>
      </c>
      <c r="K228" s="223"/>
      <c r="L228" s="35"/>
      <c r="M228" s="224" t="s">
        <v>1</v>
      </c>
      <c r="N228" s="225" t="s">
        <v>38</v>
      </c>
      <c r="O228" s="226">
        <v>0.75900000000000001</v>
      </c>
      <c r="P228" s="226">
        <f>O228*H228</f>
        <v>6.8310000000000004</v>
      </c>
      <c r="Q228" s="226">
        <v>0.00167</v>
      </c>
      <c r="R228" s="226">
        <f>Q228*H228</f>
        <v>0.01503</v>
      </c>
      <c r="S228" s="226">
        <v>0</v>
      </c>
      <c r="T228" s="227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228" t="s">
        <v>288</v>
      </c>
      <c r="AT228" s="228" t="s">
        <v>284</v>
      </c>
      <c r="AU228" s="228" t="s">
        <v>82</v>
      </c>
      <c r="AY228" s="14" t="s">
        <v>282</v>
      </c>
      <c r="BE228" s="229">
        <f>IF(N228="základní",J228,0)</f>
        <v>6408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4" t="s">
        <v>80</v>
      </c>
      <c r="BK228" s="229">
        <f>ROUND(I228*H228,2)</f>
        <v>6408</v>
      </c>
      <c r="BL228" s="14" t="s">
        <v>288</v>
      </c>
      <c r="BM228" s="228" t="s">
        <v>1137</v>
      </c>
    </row>
    <row r="229" s="2" customFormat="1" ht="16.5" customHeight="1">
      <c r="A229" s="29"/>
      <c r="B229" s="30"/>
      <c r="C229" s="230" t="s">
        <v>650</v>
      </c>
      <c r="D229" s="230" t="s">
        <v>378</v>
      </c>
      <c r="E229" s="231" t="s">
        <v>1138</v>
      </c>
      <c r="F229" s="232" t="s">
        <v>1139</v>
      </c>
      <c r="G229" s="233" t="s">
        <v>501</v>
      </c>
      <c r="H229" s="234">
        <v>7</v>
      </c>
      <c r="I229" s="235">
        <v>2011</v>
      </c>
      <c r="J229" s="235">
        <f>ROUND(I229*H229,2)</f>
        <v>14077</v>
      </c>
      <c r="K229" s="236"/>
      <c r="L229" s="237"/>
      <c r="M229" s="238" t="s">
        <v>1</v>
      </c>
      <c r="N229" s="239" t="s">
        <v>38</v>
      </c>
      <c r="O229" s="226">
        <v>0</v>
      </c>
      <c r="P229" s="226">
        <f>O229*H229</f>
        <v>0</v>
      </c>
      <c r="Q229" s="226">
        <v>0.010999999999999999</v>
      </c>
      <c r="R229" s="226">
        <f>Q229*H229</f>
        <v>0.076999999999999999</v>
      </c>
      <c r="S229" s="226">
        <v>0</v>
      </c>
      <c r="T229" s="227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228" t="s">
        <v>311</v>
      </c>
      <c r="AT229" s="228" t="s">
        <v>378</v>
      </c>
      <c r="AU229" s="228" t="s">
        <v>82</v>
      </c>
      <c r="AY229" s="14" t="s">
        <v>282</v>
      </c>
      <c r="BE229" s="229">
        <f>IF(N229="základní",J229,0)</f>
        <v>14077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4" t="s">
        <v>80</v>
      </c>
      <c r="BK229" s="229">
        <f>ROUND(I229*H229,2)</f>
        <v>14077</v>
      </c>
      <c r="BL229" s="14" t="s">
        <v>288</v>
      </c>
      <c r="BM229" s="228" t="s">
        <v>1140</v>
      </c>
    </row>
    <row r="230" s="2" customFormat="1" ht="21.75" customHeight="1">
      <c r="A230" s="29"/>
      <c r="B230" s="30"/>
      <c r="C230" s="230" t="s">
        <v>654</v>
      </c>
      <c r="D230" s="230" t="s">
        <v>378</v>
      </c>
      <c r="E230" s="231" t="s">
        <v>1141</v>
      </c>
      <c r="F230" s="232" t="s">
        <v>1142</v>
      </c>
      <c r="G230" s="233" t="s">
        <v>501</v>
      </c>
      <c r="H230" s="234">
        <v>1</v>
      </c>
      <c r="I230" s="235">
        <v>3670</v>
      </c>
      <c r="J230" s="235">
        <f>ROUND(I230*H230,2)</f>
        <v>3670</v>
      </c>
      <c r="K230" s="236"/>
      <c r="L230" s="237"/>
      <c r="M230" s="238" t="s">
        <v>1</v>
      </c>
      <c r="N230" s="239" t="s">
        <v>38</v>
      </c>
      <c r="O230" s="226">
        <v>0</v>
      </c>
      <c r="P230" s="226">
        <f>O230*H230</f>
        <v>0</v>
      </c>
      <c r="Q230" s="226">
        <v>0.014200000000000001</v>
      </c>
      <c r="R230" s="226">
        <f>Q230*H230</f>
        <v>0.014200000000000001</v>
      </c>
      <c r="S230" s="226">
        <v>0</v>
      </c>
      <c r="T230" s="227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228" t="s">
        <v>311</v>
      </c>
      <c r="AT230" s="228" t="s">
        <v>378</v>
      </c>
      <c r="AU230" s="228" t="s">
        <v>82</v>
      </c>
      <c r="AY230" s="14" t="s">
        <v>282</v>
      </c>
      <c r="BE230" s="229">
        <f>IF(N230="základní",J230,0)</f>
        <v>3670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4" t="s">
        <v>80</v>
      </c>
      <c r="BK230" s="229">
        <f>ROUND(I230*H230,2)</f>
        <v>3670</v>
      </c>
      <c r="BL230" s="14" t="s">
        <v>288</v>
      </c>
      <c r="BM230" s="228" t="s">
        <v>1143</v>
      </c>
    </row>
    <row r="231" s="2" customFormat="1" ht="21.75" customHeight="1">
      <c r="A231" s="29"/>
      <c r="B231" s="30"/>
      <c r="C231" s="230" t="s">
        <v>658</v>
      </c>
      <c r="D231" s="230" t="s">
        <v>378</v>
      </c>
      <c r="E231" s="231" t="s">
        <v>1144</v>
      </c>
      <c r="F231" s="232" t="s">
        <v>1145</v>
      </c>
      <c r="G231" s="233" t="s">
        <v>501</v>
      </c>
      <c r="H231" s="234">
        <v>1</v>
      </c>
      <c r="I231" s="235">
        <v>6870</v>
      </c>
      <c r="J231" s="235">
        <f>ROUND(I231*H231,2)</f>
        <v>6870</v>
      </c>
      <c r="K231" s="236"/>
      <c r="L231" s="237"/>
      <c r="M231" s="238" t="s">
        <v>1</v>
      </c>
      <c r="N231" s="239" t="s">
        <v>38</v>
      </c>
      <c r="O231" s="226">
        <v>0</v>
      </c>
      <c r="P231" s="226">
        <f>O231*H231</f>
        <v>0</v>
      </c>
      <c r="Q231" s="226">
        <v>0.0178</v>
      </c>
      <c r="R231" s="226">
        <f>Q231*H231</f>
        <v>0.0178</v>
      </c>
      <c r="S231" s="226">
        <v>0</v>
      </c>
      <c r="T231" s="227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228" t="s">
        <v>311</v>
      </c>
      <c r="AT231" s="228" t="s">
        <v>378</v>
      </c>
      <c r="AU231" s="228" t="s">
        <v>82</v>
      </c>
      <c r="AY231" s="14" t="s">
        <v>282</v>
      </c>
      <c r="BE231" s="229">
        <f>IF(N231="základní",J231,0)</f>
        <v>6870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4" t="s">
        <v>80</v>
      </c>
      <c r="BK231" s="229">
        <f>ROUND(I231*H231,2)</f>
        <v>6870</v>
      </c>
      <c r="BL231" s="14" t="s">
        <v>288</v>
      </c>
      <c r="BM231" s="228" t="s">
        <v>1146</v>
      </c>
    </row>
    <row r="232" s="2" customFormat="1" ht="21.75" customHeight="1">
      <c r="A232" s="29"/>
      <c r="B232" s="30"/>
      <c r="C232" s="217" t="s">
        <v>662</v>
      </c>
      <c r="D232" s="217" t="s">
        <v>284</v>
      </c>
      <c r="E232" s="218" t="s">
        <v>1147</v>
      </c>
      <c r="F232" s="219" t="s">
        <v>1148</v>
      </c>
      <c r="G232" s="220" t="s">
        <v>501</v>
      </c>
      <c r="H232" s="221">
        <v>2</v>
      </c>
      <c r="I232" s="222">
        <v>973</v>
      </c>
      <c r="J232" s="222">
        <f>ROUND(I232*H232,2)</f>
        <v>1946</v>
      </c>
      <c r="K232" s="223"/>
      <c r="L232" s="35"/>
      <c r="M232" s="224" t="s">
        <v>1</v>
      </c>
      <c r="N232" s="225" t="s">
        <v>38</v>
      </c>
      <c r="O232" s="226">
        <v>1.0940000000000001</v>
      </c>
      <c r="P232" s="226">
        <f>O232*H232</f>
        <v>2.1880000000000002</v>
      </c>
      <c r="Q232" s="226">
        <v>0.0017099999999999999</v>
      </c>
      <c r="R232" s="226">
        <f>Q232*H232</f>
        <v>0.0034199999999999999</v>
      </c>
      <c r="S232" s="226">
        <v>0</v>
      </c>
      <c r="T232" s="227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228" t="s">
        <v>288</v>
      </c>
      <c r="AT232" s="228" t="s">
        <v>284</v>
      </c>
      <c r="AU232" s="228" t="s">
        <v>82</v>
      </c>
      <c r="AY232" s="14" t="s">
        <v>282</v>
      </c>
      <c r="BE232" s="229">
        <f>IF(N232="základní",J232,0)</f>
        <v>1946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4" t="s">
        <v>80</v>
      </c>
      <c r="BK232" s="229">
        <f>ROUND(I232*H232,2)</f>
        <v>1946</v>
      </c>
      <c r="BL232" s="14" t="s">
        <v>288</v>
      </c>
      <c r="BM232" s="228" t="s">
        <v>1149</v>
      </c>
    </row>
    <row r="233" s="2" customFormat="1" ht="21.75" customHeight="1">
      <c r="A233" s="29"/>
      <c r="B233" s="30"/>
      <c r="C233" s="230" t="s">
        <v>666</v>
      </c>
      <c r="D233" s="230" t="s">
        <v>378</v>
      </c>
      <c r="E233" s="231" t="s">
        <v>1150</v>
      </c>
      <c r="F233" s="232" t="s">
        <v>1151</v>
      </c>
      <c r="G233" s="233" t="s">
        <v>501</v>
      </c>
      <c r="H233" s="234">
        <v>2</v>
      </c>
      <c r="I233" s="235">
        <v>4010</v>
      </c>
      <c r="J233" s="235">
        <f>ROUND(I233*H233,2)</f>
        <v>8020</v>
      </c>
      <c r="K233" s="236"/>
      <c r="L233" s="237"/>
      <c r="M233" s="238" t="s">
        <v>1</v>
      </c>
      <c r="N233" s="239" t="s">
        <v>38</v>
      </c>
      <c r="O233" s="226">
        <v>0</v>
      </c>
      <c r="P233" s="226">
        <f>O233*H233</f>
        <v>0</v>
      </c>
      <c r="Q233" s="226">
        <v>0.014</v>
      </c>
      <c r="R233" s="226">
        <f>Q233*H233</f>
        <v>0.028000000000000001</v>
      </c>
      <c r="S233" s="226">
        <v>0</v>
      </c>
      <c r="T233" s="227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228" t="s">
        <v>311</v>
      </c>
      <c r="AT233" s="228" t="s">
        <v>378</v>
      </c>
      <c r="AU233" s="228" t="s">
        <v>82</v>
      </c>
      <c r="AY233" s="14" t="s">
        <v>282</v>
      </c>
      <c r="BE233" s="229">
        <f>IF(N233="základní",J233,0)</f>
        <v>8020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4" t="s">
        <v>80</v>
      </c>
      <c r="BK233" s="229">
        <f>ROUND(I233*H233,2)</f>
        <v>8020</v>
      </c>
      <c r="BL233" s="14" t="s">
        <v>288</v>
      </c>
      <c r="BM233" s="228" t="s">
        <v>1152</v>
      </c>
    </row>
    <row r="234" s="2" customFormat="1" ht="21.75" customHeight="1">
      <c r="A234" s="29"/>
      <c r="B234" s="30"/>
      <c r="C234" s="217" t="s">
        <v>670</v>
      </c>
      <c r="D234" s="217" t="s">
        <v>284</v>
      </c>
      <c r="E234" s="218" t="s">
        <v>1153</v>
      </c>
      <c r="F234" s="219" t="s">
        <v>1154</v>
      </c>
      <c r="G234" s="220" t="s">
        <v>501</v>
      </c>
      <c r="H234" s="221">
        <v>3</v>
      </c>
      <c r="I234" s="222">
        <v>770</v>
      </c>
      <c r="J234" s="222">
        <f>ROUND(I234*H234,2)</f>
        <v>2310</v>
      </c>
      <c r="K234" s="223"/>
      <c r="L234" s="35"/>
      <c r="M234" s="224" t="s">
        <v>1</v>
      </c>
      <c r="N234" s="225" t="s">
        <v>38</v>
      </c>
      <c r="O234" s="226">
        <v>0.85599999999999998</v>
      </c>
      <c r="P234" s="226">
        <f>O234*H234</f>
        <v>2.5680000000000001</v>
      </c>
      <c r="Q234" s="226">
        <v>0.00167</v>
      </c>
      <c r="R234" s="226">
        <f>Q234*H234</f>
        <v>0.0050100000000000006</v>
      </c>
      <c r="S234" s="226">
        <v>0</v>
      </c>
      <c r="T234" s="227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228" t="s">
        <v>288</v>
      </c>
      <c r="AT234" s="228" t="s">
        <v>284</v>
      </c>
      <c r="AU234" s="228" t="s">
        <v>82</v>
      </c>
      <c r="AY234" s="14" t="s">
        <v>282</v>
      </c>
      <c r="BE234" s="229">
        <f>IF(N234="základní",J234,0)</f>
        <v>2310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4" t="s">
        <v>80</v>
      </c>
      <c r="BK234" s="229">
        <f>ROUND(I234*H234,2)</f>
        <v>2310</v>
      </c>
      <c r="BL234" s="14" t="s">
        <v>288</v>
      </c>
      <c r="BM234" s="228" t="s">
        <v>1155</v>
      </c>
    </row>
    <row r="235" s="2" customFormat="1" ht="21.75" customHeight="1">
      <c r="A235" s="29"/>
      <c r="B235" s="30"/>
      <c r="C235" s="230" t="s">
        <v>675</v>
      </c>
      <c r="D235" s="230" t="s">
        <v>378</v>
      </c>
      <c r="E235" s="231" t="s">
        <v>1156</v>
      </c>
      <c r="F235" s="232" t="s">
        <v>1157</v>
      </c>
      <c r="G235" s="233" t="s">
        <v>501</v>
      </c>
      <c r="H235" s="234">
        <v>1</v>
      </c>
      <c r="I235" s="235">
        <v>3220</v>
      </c>
      <c r="J235" s="235">
        <f>ROUND(I235*H235,2)</f>
        <v>3220</v>
      </c>
      <c r="K235" s="236"/>
      <c r="L235" s="237"/>
      <c r="M235" s="238" t="s">
        <v>1</v>
      </c>
      <c r="N235" s="239" t="s">
        <v>38</v>
      </c>
      <c r="O235" s="226">
        <v>0</v>
      </c>
      <c r="P235" s="226">
        <f>O235*H235</f>
        <v>0</v>
      </c>
      <c r="Q235" s="226">
        <v>0.0080999999999999996</v>
      </c>
      <c r="R235" s="226">
        <f>Q235*H235</f>
        <v>0.0080999999999999996</v>
      </c>
      <c r="S235" s="226">
        <v>0</v>
      </c>
      <c r="T235" s="227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228" t="s">
        <v>311</v>
      </c>
      <c r="AT235" s="228" t="s">
        <v>378</v>
      </c>
      <c r="AU235" s="228" t="s">
        <v>82</v>
      </c>
      <c r="AY235" s="14" t="s">
        <v>282</v>
      </c>
      <c r="BE235" s="229">
        <f>IF(N235="základní",J235,0)</f>
        <v>3220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4" t="s">
        <v>80</v>
      </c>
      <c r="BK235" s="229">
        <f>ROUND(I235*H235,2)</f>
        <v>3220</v>
      </c>
      <c r="BL235" s="14" t="s">
        <v>288</v>
      </c>
      <c r="BM235" s="228" t="s">
        <v>1158</v>
      </c>
    </row>
    <row r="236" s="2" customFormat="1" ht="21.75" customHeight="1">
      <c r="A236" s="29"/>
      <c r="B236" s="30"/>
      <c r="C236" s="230" t="s">
        <v>679</v>
      </c>
      <c r="D236" s="230" t="s">
        <v>378</v>
      </c>
      <c r="E236" s="231" t="s">
        <v>1159</v>
      </c>
      <c r="F236" s="232" t="s">
        <v>1160</v>
      </c>
      <c r="G236" s="233" t="s">
        <v>501</v>
      </c>
      <c r="H236" s="234">
        <v>1</v>
      </c>
      <c r="I236" s="235">
        <v>4050</v>
      </c>
      <c r="J236" s="235">
        <f>ROUND(I236*H236,2)</f>
        <v>4050</v>
      </c>
      <c r="K236" s="236"/>
      <c r="L236" s="237"/>
      <c r="M236" s="238" t="s">
        <v>1</v>
      </c>
      <c r="N236" s="239" t="s">
        <v>38</v>
      </c>
      <c r="O236" s="226">
        <v>0</v>
      </c>
      <c r="P236" s="226">
        <f>O236*H236</f>
        <v>0</v>
      </c>
      <c r="Q236" s="226">
        <v>0.016500000000000001</v>
      </c>
      <c r="R236" s="226">
        <f>Q236*H236</f>
        <v>0.016500000000000001</v>
      </c>
      <c r="S236" s="226">
        <v>0</v>
      </c>
      <c r="T236" s="227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228" t="s">
        <v>311</v>
      </c>
      <c r="AT236" s="228" t="s">
        <v>378</v>
      </c>
      <c r="AU236" s="228" t="s">
        <v>82</v>
      </c>
      <c r="AY236" s="14" t="s">
        <v>282</v>
      </c>
      <c r="BE236" s="229">
        <f>IF(N236="základní",J236,0)</f>
        <v>4050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4" t="s">
        <v>80</v>
      </c>
      <c r="BK236" s="229">
        <f>ROUND(I236*H236,2)</f>
        <v>4050</v>
      </c>
      <c r="BL236" s="14" t="s">
        <v>288</v>
      </c>
      <c r="BM236" s="228" t="s">
        <v>1161</v>
      </c>
    </row>
    <row r="237" s="2" customFormat="1" ht="21.75" customHeight="1">
      <c r="A237" s="29"/>
      <c r="B237" s="30"/>
      <c r="C237" s="230" t="s">
        <v>684</v>
      </c>
      <c r="D237" s="230" t="s">
        <v>378</v>
      </c>
      <c r="E237" s="231" t="s">
        <v>1162</v>
      </c>
      <c r="F237" s="232" t="s">
        <v>1163</v>
      </c>
      <c r="G237" s="233" t="s">
        <v>501</v>
      </c>
      <c r="H237" s="234">
        <v>1</v>
      </c>
      <c r="I237" s="235">
        <v>7970</v>
      </c>
      <c r="J237" s="235">
        <f>ROUND(I237*H237,2)</f>
        <v>7970</v>
      </c>
      <c r="K237" s="236"/>
      <c r="L237" s="237"/>
      <c r="M237" s="238" t="s">
        <v>1</v>
      </c>
      <c r="N237" s="239" t="s">
        <v>38</v>
      </c>
      <c r="O237" s="226">
        <v>0</v>
      </c>
      <c r="P237" s="226">
        <f>O237*H237</f>
        <v>0</v>
      </c>
      <c r="Q237" s="226">
        <v>0.026800000000000001</v>
      </c>
      <c r="R237" s="226">
        <f>Q237*H237</f>
        <v>0.026800000000000001</v>
      </c>
      <c r="S237" s="226">
        <v>0</v>
      </c>
      <c r="T237" s="227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228" t="s">
        <v>311</v>
      </c>
      <c r="AT237" s="228" t="s">
        <v>378</v>
      </c>
      <c r="AU237" s="228" t="s">
        <v>82</v>
      </c>
      <c r="AY237" s="14" t="s">
        <v>282</v>
      </c>
      <c r="BE237" s="229">
        <f>IF(N237="základní",J237,0)</f>
        <v>7970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4" t="s">
        <v>80</v>
      </c>
      <c r="BK237" s="229">
        <f>ROUND(I237*H237,2)</f>
        <v>7970</v>
      </c>
      <c r="BL237" s="14" t="s">
        <v>288</v>
      </c>
      <c r="BM237" s="228" t="s">
        <v>1164</v>
      </c>
    </row>
    <row r="238" s="2" customFormat="1" ht="21.75" customHeight="1">
      <c r="A238" s="29"/>
      <c r="B238" s="30"/>
      <c r="C238" s="217" t="s">
        <v>688</v>
      </c>
      <c r="D238" s="217" t="s">
        <v>284</v>
      </c>
      <c r="E238" s="218" t="s">
        <v>1165</v>
      </c>
      <c r="F238" s="219" t="s">
        <v>1166</v>
      </c>
      <c r="G238" s="220" t="s">
        <v>501</v>
      </c>
      <c r="H238" s="221">
        <v>1</v>
      </c>
      <c r="I238" s="222">
        <v>958</v>
      </c>
      <c r="J238" s="222">
        <f>ROUND(I238*H238,2)</f>
        <v>958</v>
      </c>
      <c r="K238" s="223"/>
      <c r="L238" s="35"/>
      <c r="M238" s="224" t="s">
        <v>1</v>
      </c>
      <c r="N238" s="225" t="s">
        <v>38</v>
      </c>
      <c r="O238" s="226">
        <v>1.0069999999999999</v>
      </c>
      <c r="P238" s="226">
        <f>O238*H238</f>
        <v>1.0069999999999999</v>
      </c>
      <c r="Q238" s="226">
        <v>0.00296</v>
      </c>
      <c r="R238" s="226">
        <f>Q238*H238</f>
        <v>0.00296</v>
      </c>
      <c r="S238" s="226">
        <v>0</v>
      </c>
      <c r="T238" s="227">
        <f>S238*H238</f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228" t="s">
        <v>288</v>
      </c>
      <c r="AT238" s="228" t="s">
        <v>284</v>
      </c>
      <c r="AU238" s="228" t="s">
        <v>82</v>
      </c>
      <c r="AY238" s="14" t="s">
        <v>282</v>
      </c>
      <c r="BE238" s="229">
        <f>IF(N238="základní",J238,0)</f>
        <v>958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4" t="s">
        <v>80</v>
      </c>
      <c r="BK238" s="229">
        <f>ROUND(I238*H238,2)</f>
        <v>958</v>
      </c>
      <c r="BL238" s="14" t="s">
        <v>288</v>
      </c>
      <c r="BM238" s="228" t="s">
        <v>1167</v>
      </c>
    </row>
    <row r="239" s="2" customFormat="1" ht="21.75" customHeight="1">
      <c r="A239" s="29"/>
      <c r="B239" s="30"/>
      <c r="C239" s="230" t="s">
        <v>692</v>
      </c>
      <c r="D239" s="230" t="s">
        <v>378</v>
      </c>
      <c r="E239" s="231" t="s">
        <v>1168</v>
      </c>
      <c r="F239" s="232" t="s">
        <v>1169</v>
      </c>
      <c r="G239" s="233" t="s">
        <v>501</v>
      </c>
      <c r="H239" s="234">
        <v>1</v>
      </c>
      <c r="I239" s="235">
        <v>4530</v>
      </c>
      <c r="J239" s="235">
        <f>ROUND(I239*H239,2)</f>
        <v>4530</v>
      </c>
      <c r="K239" s="236"/>
      <c r="L239" s="237"/>
      <c r="M239" s="238" t="s">
        <v>1</v>
      </c>
      <c r="N239" s="239" t="s">
        <v>38</v>
      </c>
      <c r="O239" s="226">
        <v>0</v>
      </c>
      <c r="P239" s="226">
        <f>O239*H239</f>
        <v>0</v>
      </c>
      <c r="Q239" s="226">
        <v>0.0124</v>
      </c>
      <c r="R239" s="226">
        <f>Q239*H239</f>
        <v>0.0124</v>
      </c>
      <c r="S239" s="226">
        <v>0</v>
      </c>
      <c r="T239" s="227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228" t="s">
        <v>311</v>
      </c>
      <c r="AT239" s="228" t="s">
        <v>378</v>
      </c>
      <c r="AU239" s="228" t="s">
        <v>82</v>
      </c>
      <c r="AY239" s="14" t="s">
        <v>282</v>
      </c>
      <c r="BE239" s="229">
        <f>IF(N239="základní",J239,0)</f>
        <v>4530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4" t="s">
        <v>80</v>
      </c>
      <c r="BK239" s="229">
        <f>ROUND(I239*H239,2)</f>
        <v>4530</v>
      </c>
      <c r="BL239" s="14" t="s">
        <v>288</v>
      </c>
      <c r="BM239" s="228" t="s">
        <v>1170</v>
      </c>
    </row>
    <row r="240" s="2" customFormat="1" ht="21.75" customHeight="1">
      <c r="A240" s="29"/>
      <c r="B240" s="30"/>
      <c r="C240" s="217" t="s">
        <v>696</v>
      </c>
      <c r="D240" s="217" t="s">
        <v>284</v>
      </c>
      <c r="E240" s="218" t="s">
        <v>1171</v>
      </c>
      <c r="F240" s="219" t="s">
        <v>1172</v>
      </c>
      <c r="G240" s="220" t="s">
        <v>501</v>
      </c>
      <c r="H240" s="221">
        <v>6</v>
      </c>
      <c r="I240" s="222">
        <v>1060</v>
      </c>
      <c r="J240" s="222">
        <f>ROUND(I240*H240,2)</f>
        <v>6360</v>
      </c>
      <c r="K240" s="223"/>
      <c r="L240" s="35"/>
      <c r="M240" s="224" t="s">
        <v>1</v>
      </c>
      <c r="N240" s="225" t="s">
        <v>38</v>
      </c>
      <c r="O240" s="226">
        <v>1.24</v>
      </c>
      <c r="P240" s="226">
        <f>O240*H240</f>
        <v>7.4399999999999995</v>
      </c>
      <c r="Q240" s="226">
        <v>0.0017099999999999999</v>
      </c>
      <c r="R240" s="226">
        <f>Q240*H240</f>
        <v>0.01026</v>
      </c>
      <c r="S240" s="226">
        <v>0</v>
      </c>
      <c r="T240" s="227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228" t="s">
        <v>288</v>
      </c>
      <c r="AT240" s="228" t="s">
        <v>284</v>
      </c>
      <c r="AU240" s="228" t="s">
        <v>82</v>
      </c>
      <c r="AY240" s="14" t="s">
        <v>282</v>
      </c>
      <c r="BE240" s="229">
        <f>IF(N240="základní",J240,0)</f>
        <v>6360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4" t="s">
        <v>80</v>
      </c>
      <c r="BK240" s="229">
        <f>ROUND(I240*H240,2)</f>
        <v>6360</v>
      </c>
      <c r="BL240" s="14" t="s">
        <v>288</v>
      </c>
      <c r="BM240" s="228" t="s">
        <v>1173</v>
      </c>
    </row>
    <row r="241" s="2" customFormat="1" ht="21.75" customHeight="1">
      <c r="A241" s="29"/>
      <c r="B241" s="30"/>
      <c r="C241" s="230" t="s">
        <v>700</v>
      </c>
      <c r="D241" s="230" t="s">
        <v>378</v>
      </c>
      <c r="E241" s="231" t="s">
        <v>1174</v>
      </c>
      <c r="F241" s="232" t="s">
        <v>1175</v>
      </c>
      <c r="G241" s="233" t="s">
        <v>501</v>
      </c>
      <c r="H241" s="234">
        <v>6</v>
      </c>
      <c r="I241" s="235">
        <v>4930</v>
      </c>
      <c r="J241" s="235">
        <f>ROUND(I241*H241,2)</f>
        <v>29580</v>
      </c>
      <c r="K241" s="236"/>
      <c r="L241" s="237"/>
      <c r="M241" s="238" t="s">
        <v>1</v>
      </c>
      <c r="N241" s="239" t="s">
        <v>38</v>
      </c>
      <c r="O241" s="226">
        <v>0</v>
      </c>
      <c r="P241" s="226">
        <f>O241*H241</f>
        <v>0</v>
      </c>
      <c r="Q241" s="226">
        <v>0.016500000000000001</v>
      </c>
      <c r="R241" s="226">
        <f>Q241*H241</f>
        <v>0.099000000000000005</v>
      </c>
      <c r="S241" s="226">
        <v>0</v>
      </c>
      <c r="T241" s="227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228" t="s">
        <v>311</v>
      </c>
      <c r="AT241" s="228" t="s">
        <v>378</v>
      </c>
      <c r="AU241" s="228" t="s">
        <v>82</v>
      </c>
      <c r="AY241" s="14" t="s">
        <v>282</v>
      </c>
      <c r="BE241" s="229">
        <f>IF(N241="základní",J241,0)</f>
        <v>29580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4" t="s">
        <v>80</v>
      </c>
      <c r="BK241" s="229">
        <f>ROUND(I241*H241,2)</f>
        <v>29580</v>
      </c>
      <c r="BL241" s="14" t="s">
        <v>288</v>
      </c>
      <c r="BM241" s="228" t="s">
        <v>1176</v>
      </c>
    </row>
    <row r="242" s="2" customFormat="1" ht="21.75" customHeight="1">
      <c r="A242" s="29"/>
      <c r="B242" s="30"/>
      <c r="C242" s="217" t="s">
        <v>704</v>
      </c>
      <c r="D242" s="217" t="s">
        <v>284</v>
      </c>
      <c r="E242" s="218" t="s">
        <v>1177</v>
      </c>
      <c r="F242" s="219" t="s">
        <v>1178</v>
      </c>
      <c r="G242" s="220" t="s">
        <v>501</v>
      </c>
      <c r="H242" s="221">
        <v>1</v>
      </c>
      <c r="I242" s="222">
        <v>1340</v>
      </c>
      <c r="J242" s="222">
        <f>ROUND(I242*H242,2)</f>
        <v>1340</v>
      </c>
      <c r="K242" s="223"/>
      <c r="L242" s="35"/>
      <c r="M242" s="224" t="s">
        <v>1</v>
      </c>
      <c r="N242" s="225" t="s">
        <v>38</v>
      </c>
      <c r="O242" s="226">
        <v>1.391</v>
      </c>
      <c r="P242" s="226">
        <f>O242*H242</f>
        <v>1.391</v>
      </c>
      <c r="Q242" s="226">
        <v>0.0038</v>
      </c>
      <c r="R242" s="226">
        <f>Q242*H242</f>
        <v>0.0038</v>
      </c>
      <c r="S242" s="226">
        <v>0</v>
      </c>
      <c r="T242" s="227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228" t="s">
        <v>288</v>
      </c>
      <c r="AT242" s="228" t="s">
        <v>284</v>
      </c>
      <c r="AU242" s="228" t="s">
        <v>82</v>
      </c>
      <c r="AY242" s="14" t="s">
        <v>282</v>
      </c>
      <c r="BE242" s="229">
        <f>IF(N242="základní",J242,0)</f>
        <v>1340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4" t="s">
        <v>80</v>
      </c>
      <c r="BK242" s="229">
        <f>ROUND(I242*H242,2)</f>
        <v>1340</v>
      </c>
      <c r="BL242" s="14" t="s">
        <v>288</v>
      </c>
      <c r="BM242" s="228" t="s">
        <v>1179</v>
      </c>
    </row>
    <row r="243" s="2" customFormat="1" ht="21.75" customHeight="1">
      <c r="A243" s="29"/>
      <c r="B243" s="30"/>
      <c r="C243" s="230" t="s">
        <v>708</v>
      </c>
      <c r="D243" s="230" t="s">
        <v>378</v>
      </c>
      <c r="E243" s="231" t="s">
        <v>1180</v>
      </c>
      <c r="F243" s="232" t="s">
        <v>1181</v>
      </c>
      <c r="G243" s="233" t="s">
        <v>501</v>
      </c>
      <c r="H243" s="234">
        <v>1</v>
      </c>
      <c r="I243" s="235">
        <v>7680</v>
      </c>
      <c r="J243" s="235">
        <f>ROUND(I243*H243,2)</f>
        <v>7680</v>
      </c>
      <c r="K243" s="236"/>
      <c r="L243" s="237"/>
      <c r="M243" s="238" t="s">
        <v>1</v>
      </c>
      <c r="N243" s="239" t="s">
        <v>38</v>
      </c>
      <c r="O243" s="226">
        <v>0</v>
      </c>
      <c r="P243" s="226">
        <f>O243*H243</f>
        <v>0</v>
      </c>
      <c r="Q243" s="226">
        <v>0.025100000000000001</v>
      </c>
      <c r="R243" s="226">
        <f>Q243*H243</f>
        <v>0.025100000000000001</v>
      </c>
      <c r="S243" s="226">
        <v>0</v>
      </c>
      <c r="T243" s="227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228" t="s">
        <v>311</v>
      </c>
      <c r="AT243" s="228" t="s">
        <v>378</v>
      </c>
      <c r="AU243" s="228" t="s">
        <v>82</v>
      </c>
      <c r="AY243" s="14" t="s">
        <v>282</v>
      </c>
      <c r="BE243" s="229">
        <f>IF(N243="základní",J243,0)</f>
        <v>7680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4" t="s">
        <v>80</v>
      </c>
      <c r="BK243" s="229">
        <f>ROUND(I243*H243,2)</f>
        <v>7680</v>
      </c>
      <c r="BL243" s="14" t="s">
        <v>288</v>
      </c>
      <c r="BM243" s="228" t="s">
        <v>1182</v>
      </c>
    </row>
    <row r="244" s="2" customFormat="1" ht="21.75" customHeight="1">
      <c r="A244" s="29"/>
      <c r="B244" s="30"/>
      <c r="C244" s="217" t="s">
        <v>712</v>
      </c>
      <c r="D244" s="217" t="s">
        <v>284</v>
      </c>
      <c r="E244" s="218" t="s">
        <v>1183</v>
      </c>
      <c r="F244" s="219" t="s">
        <v>1184</v>
      </c>
      <c r="G244" s="220" t="s">
        <v>501</v>
      </c>
      <c r="H244" s="221">
        <v>5</v>
      </c>
      <c r="I244" s="222">
        <v>261</v>
      </c>
      <c r="J244" s="222">
        <f>ROUND(I244*H244,2)</f>
        <v>1305</v>
      </c>
      <c r="K244" s="223"/>
      <c r="L244" s="35"/>
      <c r="M244" s="224" t="s">
        <v>1</v>
      </c>
      <c r="N244" s="225" t="s">
        <v>38</v>
      </c>
      <c r="O244" s="226">
        <v>0.58299999999999996</v>
      </c>
      <c r="P244" s="226">
        <f>O244*H244</f>
        <v>2.915</v>
      </c>
      <c r="Q244" s="226">
        <v>0.00010000000000000001</v>
      </c>
      <c r="R244" s="226">
        <f>Q244*H244</f>
        <v>0.00050000000000000001</v>
      </c>
      <c r="S244" s="226">
        <v>0</v>
      </c>
      <c r="T244" s="227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228" t="s">
        <v>288</v>
      </c>
      <c r="AT244" s="228" t="s">
        <v>284</v>
      </c>
      <c r="AU244" s="228" t="s">
        <v>82</v>
      </c>
      <c r="AY244" s="14" t="s">
        <v>282</v>
      </c>
      <c r="BE244" s="229">
        <f>IF(N244="základní",J244,0)</f>
        <v>1305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4" t="s">
        <v>80</v>
      </c>
      <c r="BK244" s="229">
        <f>ROUND(I244*H244,2)</f>
        <v>1305</v>
      </c>
      <c r="BL244" s="14" t="s">
        <v>288</v>
      </c>
      <c r="BM244" s="228" t="s">
        <v>1185</v>
      </c>
    </row>
    <row r="245" s="2" customFormat="1" ht="16.5" customHeight="1">
      <c r="A245" s="29"/>
      <c r="B245" s="30"/>
      <c r="C245" s="230" t="s">
        <v>716</v>
      </c>
      <c r="D245" s="230" t="s">
        <v>378</v>
      </c>
      <c r="E245" s="231" t="s">
        <v>1186</v>
      </c>
      <c r="F245" s="232" t="s">
        <v>1187</v>
      </c>
      <c r="G245" s="233" t="s">
        <v>501</v>
      </c>
      <c r="H245" s="234">
        <v>2</v>
      </c>
      <c r="I245" s="235">
        <v>2335</v>
      </c>
      <c r="J245" s="235">
        <f>ROUND(I245*H245,2)</f>
        <v>4670</v>
      </c>
      <c r="K245" s="236"/>
      <c r="L245" s="237"/>
      <c r="M245" s="238" t="s">
        <v>1</v>
      </c>
      <c r="N245" s="239" t="s">
        <v>38</v>
      </c>
      <c r="O245" s="226">
        <v>0</v>
      </c>
      <c r="P245" s="226">
        <f>O245*H245</f>
        <v>0</v>
      </c>
      <c r="Q245" s="226">
        <v>0.0050400000000000002</v>
      </c>
      <c r="R245" s="226">
        <f>Q245*H245</f>
        <v>0.01008</v>
      </c>
      <c r="S245" s="226">
        <v>0</v>
      </c>
      <c r="T245" s="227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228" t="s">
        <v>311</v>
      </c>
      <c r="AT245" s="228" t="s">
        <v>378</v>
      </c>
      <c r="AU245" s="228" t="s">
        <v>82</v>
      </c>
      <c r="AY245" s="14" t="s">
        <v>282</v>
      </c>
      <c r="BE245" s="229">
        <f>IF(N245="základní",J245,0)</f>
        <v>4670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4" t="s">
        <v>80</v>
      </c>
      <c r="BK245" s="229">
        <f>ROUND(I245*H245,2)</f>
        <v>4670</v>
      </c>
      <c r="BL245" s="14" t="s">
        <v>288</v>
      </c>
      <c r="BM245" s="228" t="s">
        <v>1188</v>
      </c>
    </row>
    <row r="246" s="2" customFormat="1" ht="16.5" customHeight="1">
      <c r="A246" s="29"/>
      <c r="B246" s="30"/>
      <c r="C246" s="230" t="s">
        <v>723</v>
      </c>
      <c r="D246" s="230" t="s">
        <v>378</v>
      </c>
      <c r="E246" s="231" t="s">
        <v>1189</v>
      </c>
      <c r="F246" s="232" t="s">
        <v>1190</v>
      </c>
      <c r="G246" s="233" t="s">
        <v>501</v>
      </c>
      <c r="H246" s="234">
        <v>3</v>
      </c>
      <c r="I246" s="235">
        <v>4701</v>
      </c>
      <c r="J246" s="235">
        <f>ROUND(I246*H246,2)</f>
        <v>14103</v>
      </c>
      <c r="K246" s="236"/>
      <c r="L246" s="237"/>
      <c r="M246" s="238" t="s">
        <v>1</v>
      </c>
      <c r="N246" s="239" t="s">
        <v>38</v>
      </c>
      <c r="O246" s="226">
        <v>0</v>
      </c>
      <c r="P246" s="226">
        <f>O246*H246</f>
        <v>0</v>
      </c>
      <c r="Q246" s="226">
        <v>0.0070400000000000003</v>
      </c>
      <c r="R246" s="226">
        <f>Q246*H246</f>
        <v>0.02112</v>
      </c>
      <c r="S246" s="226">
        <v>0</v>
      </c>
      <c r="T246" s="227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228" t="s">
        <v>311</v>
      </c>
      <c r="AT246" s="228" t="s">
        <v>378</v>
      </c>
      <c r="AU246" s="228" t="s">
        <v>82</v>
      </c>
      <c r="AY246" s="14" t="s">
        <v>282</v>
      </c>
      <c r="BE246" s="229">
        <f>IF(N246="základní",J246,0)</f>
        <v>14103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14" t="s">
        <v>80</v>
      </c>
      <c r="BK246" s="229">
        <f>ROUND(I246*H246,2)</f>
        <v>14103</v>
      </c>
      <c r="BL246" s="14" t="s">
        <v>288</v>
      </c>
      <c r="BM246" s="228" t="s">
        <v>1191</v>
      </c>
    </row>
    <row r="247" s="2" customFormat="1" ht="21.75" customHeight="1">
      <c r="A247" s="29"/>
      <c r="B247" s="30"/>
      <c r="C247" s="217" t="s">
        <v>727</v>
      </c>
      <c r="D247" s="217" t="s">
        <v>284</v>
      </c>
      <c r="E247" s="218" t="s">
        <v>1192</v>
      </c>
      <c r="F247" s="219" t="s">
        <v>1193</v>
      </c>
      <c r="G247" s="220" t="s">
        <v>501</v>
      </c>
      <c r="H247" s="221">
        <v>12</v>
      </c>
      <c r="I247" s="222">
        <v>277</v>
      </c>
      <c r="J247" s="222">
        <f>ROUND(I247*H247,2)</f>
        <v>3324</v>
      </c>
      <c r="K247" s="223"/>
      <c r="L247" s="35"/>
      <c r="M247" s="224" t="s">
        <v>1</v>
      </c>
      <c r="N247" s="225" t="s">
        <v>38</v>
      </c>
      <c r="O247" s="226">
        <v>0.625</v>
      </c>
      <c r="P247" s="226">
        <f>O247*H247</f>
        <v>7.5</v>
      </c>
      <c r="Q247" s="226">
        <v>0.00010000000000000001</v>
      </c>
      <c r="R247" s="226">
        <f>Q247*H247</f>
        <v>0.0012000000000000001</v>
      </c>
      <c r="S247" s="226">
        <v>0</v>
      </c>
      <c r="T247" s="227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228" t="s">
        <v>288</v>
      </c>
      <c r="AT247" s="228" t="s">
        <v>284</v>
      </c>
      <c r="AU247" s="228" t="s">
        <v>82</v>
      </c>
      <c r="AY247" s="14" t="s">
        <v>282</v>
      </c>
      <c r="BE247" s="229">
        <f>IF(N247="základní",J247,0)</f>
        <v>3324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14" t="s">
        <v>80</v>
      </c>
      <c r="BK247" s="229">
        <f>ROUND(I247*H247,2)</f>
        <v>3324</v>
      </c>
      <c r="BL247" s="14" t="s">
        <v>288</v>
      </c>
      <c r="BM247" s="228" t="s">
        <v>1194</v>
      </c>
    </row>
    <row r="248" s="2" customFormat="1" ht="16.5" customHeight="1">
      <c r="A248" s="29"/>
      <c r="B248" s="30"/>
      <c r="C248" s="230" t="s">
        <v>731</v>
      </c>
      <c r="D248" s="230" t="s">
        <v>378</v>
      </c>
      <c r="E248" s="231" t="s">
        <v>1195</v>
      </c>
      <c r="F248" s="232" t="s">
        <v>1196</v>
      </c>
      <c r="G248" s="233" t="s">
        <v>501</v>
      </c>
      <c r="H248" s="234">
        <v>10</v>
      </c>
      <c r="I248" s="235">
        <v>2611</v>
      </c>
      <c r="J248" s="235">
        <f>ROUND(I248*H248,2)</f>
        <v>26110</v>
      </c>
      <c r="K248" s="236"/>
      <c r="L248" s="237"/>
      <c r="M248" s="238" t="s">
        <v>1</v>
      </c>
      <c r="N248" s="239" t="s">
        <v>38</v>
      </c>
      <c r="O248" s="226">
        <v>0</v>
      </c>
      <c r="P248" s="226">
        <f>O248*H248</f>
        <v>0</v>
      </c>
      <c r="Q248" s="226">
        <v>0.0060299999999999998</v>
      </c>
      <c r="R248" s="226">
        <f>Q248*H248</f>
        <v>0.060299999999999999</v>
      </c>
      <c r="S248" s="226">
        <v>0</v>
      </c>
      <c r="T248" s="227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228" t="s">
        <v>311</v>
      </c>
      <c r="AT248" s="228" t="s">
        <v>378</v>
      </c>
      <c r="AU248" s="228" t="s">
        <v>82</v>
      </c>
      <c r="AY248" s="14" t="s">
        <v>282</v>
      </c>
      <c r="BE248" s="229">
        <f>IF(N248="základní",J248,0)</f>
        <v>26110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4" t="s">
        <v>80</v>
      </c>
      <c r="BK248" s="229">
        <f>ROUND(I248*H248,2)</f>
        <v>26110</v>
      </c>
      <c r="BL248" s="14" t="s">
        <v>288</v>
      </c>
      <c r="BM248" s="228" t="s">
        <v>1197</v>
      </c>
    </row>
    <row r="249" s="2" customFormat="1" ht="16.5" customHeight="1">
      <c r="A249" s="29"/>
      <c r="B249" s="30"/>
      <c r="C249" s="230" t="s">
        <v>735</v>
      </c>
      <c r="D249" s="230" t="s">
        <v>378</v>
      </c>
      <c r="E249" s="231" t="s">
        <v>1198</v>
      </c>
      <c r="F249" s="232" t="s">
        <v>1199</v>
      </c>
      <c r="G249" s="233" t="s">
        <v>501</v>
      </c>
      <c r="H249" s="234">
        <v>2</v>
      </c>
      <c r="I249" s="235">
        <v>5581</v>
      </c>
      <c r="J249" s="235">
        <f>ROUND(I249*H249,2)</f>
        <v>11162</v>
      </c>
      <c r="K249" s="236"/>
      <c r="L249" s="237"/>
      <c r="M249" s="238" t="s">
        <v>1</v>
      </c>
      <c r="N249" s="239" t="s">
        <v>38</v>
      </c>
      <c r="O249" s="226">
        <v>0</v>
      </c>
      <c r="P249" s="226">
        <f>O249*H249</f>
        <v>0</v>
      </c>
      <c r="Q249" s="226">
        <v>0.010800000000000001</v>
      </c>
      <c r="R249" s="226">
        <f>Q249*H249</f>
        <v>0.021600000000000001</v>
      </c>
      <c r="S249" s="226">
        <v>0</v>
      </c>
      <c r="T249" s="227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228" t="s">
        <v>311</v>
      </c>
      <c r="AT249" s="228" t="s">
        <v>378</v>
      </c>
      <c r="AU249" s="228" t="s">
        <v>82</v>
      </c>
      <c r="AY249" s="14" t="s">
        <v>282</v>
      </c>
      <c r="BE249" s="229">
        <f>IF(N249="základní",J249,0)</f>
        <v>11162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14" t="s">
        <v>80</v>
      </c>
      <c r="BK249" s="229">
        <f>ROUND(I249*H249,2)</f>
        <v>11162</v>
      </c>
      <c r="BL249" s="14" t="s">
        <v>288</v>
      </c>
      <c r="BM249" s="228" t="s">
        <v>1200</v>
      </c>
    </row>
    <row r="250" s="2" customFormat="1" ht="21.75" customHeight="1">
      <c r="A250" s="29"/>
      <c r="B250" s="30"/>
      <c r="C250" s="217" t="s">
        <v>739</v>
      </c>
      <c r="D250" s="217" t="s">
        <v>284</v>
      </c>
      <c r="E250" s="218" t="s">
        <v>1201</v>
      </c>
      <c r="F250" s="219" t="s">
        <v>1202</v>
      </c>
      <c r="G250" s="220" t="s">
        <v>501</v>
      </c>
      <c r="H250" s="221">
        <v>3</v>
      </c>
      <c r="I250" s="222">
        <v>290</v>
      </c>
      <c r="J250" s="222">
        <f>ROUND(I250*H250,2)</f>
        <v>870</v>
      </c>
      <c r="K250" s="223"/>
      <c r="L250" s="35"/>
      <c r="M250" s="224" t="s">
        <v>1</v>
      </c>
      <c r="N250" s="225" t="s">
        <v>38</v>
      </c>
      <c r="O250" s="226">
        <v>0.65800000000000003</v>
      </c>
      <c r="P250" s="226">
        <f>O250*H250</f>
        <v>1.9740000000000002</v>
      </c>
      <c r="Q250" s="226">
        <v>0.00010000000000000001</v>
      </c>
      <c r="R250" s="226">
        <f>Q250*H250</f>
        <v>0.00030000000000000003</v>
      </c>
      <c r="S250" s="226">
        <v>0</v>
      </c>
      <c r="T250" s="227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228" t="s">
        <v>288</v>
      </c>
      <c r="AT250" s="228" t="s">
        <v>284</v>
      </c>
      <c r="AU250" s="228" t="s">
        <v>82</v>
      </c>
      <c r="AY250" s="14" t="s">
        <v>282</v>
      </c>
      <c r="BE250" s="229">
        <f>IF(N250="základní",J250,0)</f>
        <v>870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14" t="s">
        <v>80</v>
      </c>
      <c r="BK250" s="229">
        <f>ROUND(I250*H250,2)</f>
        <v>870</v>
      </c>
      <c r="BL250" s="14" t="s">
        <v>288</v>
      </c>
      <c r="BM250" s="228" t="s">
        <v>1203</v>
      </c>
    </row>
    <row r="251" s="2" customFormat="1" ht="16.5" customHeight="1">
      <c r="A251" s="29"/>
      <c r="B251" s="30"/>
      <c r="C251" s="230" t="s">
        <v>743</v>
      </c>
      <c r="D251" s="230" t="s">
        <v>378</v>
      </c>
      <c r="E251" s="231" t="s">
        <v>1204</v>
      </c>
      <c r="F251" s="232" t="s">
        <v>1205</v>
      </c>
      <c r="G251" s="233" t="s">
        <v>501</v>
      </c>
      <c r="H251" s="234">
        <v>2</v>
      </c>
      <c r="I251" s="235">
        <v>3195</v>
      </c>
      <c r="J251" s="235">
        <f>ROUND(I251*H251,2)</f>
        <v>6390</v>
      </c>
      <c r="K251" s="236"/>
      <c r="L251" s="237"/>
      <c r="M251" s="238" t="s">
        <v>1</v>
      </c>
      <c r="N251" s="239" t="s">
        <v>38</v>
      </c>
      <c r="O251" s="226">
        <v>0</v>
      </c>
      <c r="P251" s="226">
        <f>O251*H251</f>
        <v>0</v>
      </c>
      <c r="Q251" s="226">
        <v>0.0060299999999999998</v>
      </c>
      <c r="R251" s="226">
        <f>Q251*H251</f>
        <v>0.01206</v>
      </c>
      <c r="S251" s="226">
        <v>0</v>
      </c>
      <c r="T251" s="227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228" t="s">
        <v>311</v>
      </c>
      <c r="AT251" s="228" t="s">
        <v>378</v>
      </c>
      <c r="AU251" s="228" t="s">
        <v>82</v>
      </c>
      <c r="AY251" s="14" t="s">
        <v>282</v>
      </c>
      <c r="BE251" s="229">
        <f>IF(N251="základní",J251,0)</f>
        <v>6390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4" t="s">
        <v>80</v>
      </c>
      <c r="BK251" s="229">
        <f>ROUND(I251*H251,2)</f>
        <v>6390</v>
      </c>
      <c r="BL251" s="14" t="s">
        <v>288</v>
      </c>
      <c r="BM251" s="228" t="s">
        <v>1206</v>
      </c>
    </row>
    <row r="252" s="2" customFormat="1" ht="16.5" customHeight="1">
      <c r="A252" s="29"/>
      <c r="B252" s="30"/>
      <c r="C252" s="230" t="s">
        <v>747</v>
      </c>
      <c r="D252" s="230" t="s">
        <v>378</v>
      </c>
      <c r="E252" s="231" t="s">
        <v>1207</v>
      </c>
      <c r="F252" s="232" t="s">
        <v>1208</v>
      </c>
      <c r="G252" s="233" t="s">
        <v>501</v>
      </c>
      <c r="H252" s="234">
        <v>1</v>
      </c>
      <c r="I252" s="235">
        <v>8444</v>
      </c>
      <c r="J252" s="235">
        <f>ROUND(I252*H252,2)</f>
        <v>8444</v>
      </c>
      <c r="K252" s="236"/>
      <c r="L252" s="237"/>
      <c r="M252" s="238" t="s">
        <v>1</v>
      </c>
      <c r="N252" s="239" t="s">
        <v>38</v>
      </c>
      <c r="O252" s="226">
        <v>0</v>
      </c>
      <c r="P252" s="226">
        <f>O252*H252</f>
        <v>0</v>
      </c>
      <c r="Q252" s="226">
        <v>0.01328</v>
      </c>
      <c r="R252" s="226">
        <f>Q252*H252</f>
        <v>0.01328</v>
      </c>
      <c r="S252" s="226">
        <v>0</v>
      </c>
      <c r="T252" s="227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228" t="s">
        <v>311</v>
      </c>
      <c r="AT252" s="228" t="s">
        <v>378</v>
      </c>
      <c r="AU252" s="228" t="s">
        <v>82</v>
      </c>
      <c r="AY252" s="14" t="s">
        <v>282</v>
      </c>
      <c r="BE252" s="229">
        <f>IF(N252="základní",J252,0)</f>
        <v>8444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14" t="s">
        <v>80</v>
      </c>
      <c r="BK252" s="229">
        <f>ROUND(I252*H252,2)</f>
        <v>8444</v>
      </c>
      <c r="BL252" s="14" t="s">
        <v>288</v>
      </c>
      <c r="BM252" s="228" t="s">
        <v>1209</v>
      </c>
    </row>
    <row r="253" s="2" customFormat="1" ht="33" customHeight="1">
      <c r="A253" s="29"/>
      <c r="B253" s="30"/>
      <c r="C253" s="217" t="s">
        <v>751</v>
      </c>
      <c r="D253" s="217" t="s">
        <v>284</v>
      </c>
      <c r="E253" s="218" t="s">
        <v>1210</v>
      </c>
      <c r="F253" s="219" t="s">
        <v>1211</v>
      </c>
      <c r="G253" s="220" t="s">
        <v>322</v>
      </c>
      <c r="H253" s="221">
        <v>584.16999999999996</v>
      </c>
      <c r="I253" s="222">
        <v>126</v>
      </c>
      <c r="J253" s="222">
        <f>ROUND(I253*H253,2)</f>
        <v>73605.419999999998</v>
      </c>
      <c r="K253" s="223"/>
      <c r="L253" s="35"/>
      <c r="M253" s="224" t="s">
        <v>1</v>
      </c>
      <c r="N253" s="225" t="s">
        <v>38</v>
      </c>
      <c r="O253" s="226">
        <v>0.313</v>
      </c>
      <c r="P253" s="226">
        <f>O253*H253</f>
        <v>182.84520999999998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228" t="s">
        <v>288</v>
      </c>
      <c r="AT253" s="228" t="s">
        <v>284</v>
      </c>
      <c r="AU253" s="228" t="s">
        <v>82</v>
      </c>
      <c r="AY253" s="14" t="s">
        <v>282</v>
      </c>
      <c r="BE253" s="229">
        <f>IF(N253="základní",J253,0)</f>
        <v>73605.419999999998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4" t="s">
        <v>80</v>
      </c>
      <c r="BK253" s="229">
        <f>ROUND(I253*H253,2)</f>
        <v>73605.419999999998</v>
      </c>
      <c r="BL253" s="14" t="s">
        <v>288</v>
      </c>
      <c r="BM253" s="228" t="s">
        <v>1212</v>
      </c>
    </row>
    <row r="254" s="2" customFormat="1" ht="33" customHeight="1">
      <c r="A254" s="29"/>
      <c r="B254" s="30"/>
      <c r="C254" s="217" t="s">
        <v>757</v>
      </c>
      <c r="D254" s="217" t="s">
        <v>284</v>
      </c>
      <c r="E254" s="218" t="s">
        <v>1213</v>
      </c>
      <c r="F254" s="219" t="s">
        <v>1214</v>
      </c>
      <c r="G254" s="220" t="s">
        <v>322</v>
      </c>
      <c r="H254" s="221">
        <v>415.27999999999997</v>
      </c>
      <c r="I254" s="222">
        <v>133</v>
      </c>
      <c r="J254" s="222">
        <f>ROUND(I254*H254,2)</f>
        <v>55232.239999999998</v>
      </c>
      <c r="K254" s="223"/>
      <c r="L254" s="35"/>
      <c r="M254" s="224" t="s">
        <v>1</v>
      </c>
      <c r="N254" s="225" t="s">
        <v>38</v>
      </c>
      <c r="O254" s="226">
        <v>0.33000000000000002</v>
      </c>
      <c r="P254" s="226">
        <f>O254*H254</f>
        <v>137.04239999999999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228" t="s">
        <v>288</v>
      </c>
      <c r="AT254" s="228" t="s">
        <v>284</v>
      </c>
      <c r="AU254" s="228" t="s">
        <v>82</v>
      </c>
      <c r="AY254" s="14" t="s">
        <v>282</v>
      </c>
      <c r="BE254" s="229">
        <f>IF(N254="základní",J254,0)</f>
        <v>55232.239999999998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14" t="s">
        <v>80</v>
      </c>
      <c r="BK254" s="229">
        <f>ROUND(I254*H254,2)</f>
        <v>55232.239999999998</v>
      </c>
      <c r="BL254" s="14" t="s">
        <v>288</v>
      </c>
      <c r="BM254" s="228" t="s">
        <v>1215</v>
      </c>
    </row>
    <row r="255" s="2" customFormat="1" ht="33" customHeight="1">
      <c r="A255" s="29"/>
      <c r="B255" s="30"/>
      <c r="C255" s="217" t="s">
        <v>764</v>
      </c>
      <c r="D255" s="217" t="s">
        <v>284</v>
      </c>
      <c r="E255" s="218" t="s">
        <v>1216</v>
      </c>
      <c r="F255" s="219" t="s">
        <v>1217</v>
      </c>
      <c r="G255" s="220" t="s">
        <v>322</v>
      </c>
      <c r="H255" s="221">
        <v>27.050000000000001</v>
      </c>
      <c r="I255" s="222">
        <v>143</v>
      </c>
      <c r="J255" s="222">
        <f>ROUND(I255*H255,2)</f>
        <v>3868.1500000000001</v>
      </c>
      <c r="K255" s="223"/>
      <c r="L255" s="35"/>
      <c r="M255" s="224" t="s">
        <v>1</v>
      </c>
      <c r="N255" s="225" t="s">
        <v>38</v>
      </c>
      <c r="O255" s="226">
        <v>0.34599999999999997</v>
      </c>
      <c r="P255" s="226">
        <f>O255*H255</f>
        <v>9.3592999999999993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228" t="s">
        <v>288</v>
      </c>
      <c r="AT255" s="228" t="s">
        <v>284</v>
      </c>
      <c r="AU255" s="228" t="s">
        <v>82</v>
      </c>
      <c r="AY255" s="14" t="s">
        <v>282</v>
      </c>
      <c r="BE255" s="229">
        <f>IF(N255="základní",J255,0)</f>
        <v>3868.1500000000001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4" t="s">
        <v>80</v>
      </c>
      <c r="BK255" s="229">
        <f>ROUND(I255*H255,2)</f>
        <v>3868.1500000000001</v>
      </c>
      <c r="BL255" s="14" t="s">
        <v>288</v>
      </c>
      <c r="BM255" s="228" t="s">
        <v>1218</v>
      </c>
    </row>
    <row r="256" s="2" customFormat="1" ht="33" customHeight="1">
      <c r="A256" s="29"/>
      <c r="B256" s="30"/>
      <c r="C256" s="217" t="s">
        <v>768</v>
      </c>
      <c r="D256" s="217" t="s">
        <v>284</v>
      </c>
      <c r="E256" s="218" t="s">
        <v>1219</v>
      </c>
      <c r="F256" s="219" t="s">
        <v>1220</v>
      </c>
      <c r="G256" s="220" t="s">
        <v>322</v>
      </c>
      <c r="H256" s="221">
        <v>9</v>
      </c>
      <c r="I256" s="222">
        <v>117</v>
      </c>
      <c r="J256" s="222">
        <f>ROUND(I256*H256,2)</f>
        <v>1053</v>
      </c>
      <c r="K256" s="223"/>
      <c r="L256" s="35"/>
      <c r="M256" s="224" t="s">
        <v>1</v>
      </c>
      <c r="N256" s="225" t="s">
        <v>38</v>
      </c>
      <c r="O256" s="226">
        <v>0.28299999999999997</v>
      </c>
      <c r="P256" s="226">
        <f>O256*H256</f>
        <v>2.5469999999999997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228" t="s">
        <v>288</v>
      </c>
      <c r="AT256" s="228" t="s">
        <v>284</v>
      </c>
      <c r="AU256" s="228" t="s">
        <v>82</v>
      </c>
      <c r="AY256" s="14" t="s">
        <v>282</v>
      </c>
      <c r="BE256" s="229">
        <f>IF(N256="základní",J256,0)</f>
        <v>1053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4" t="s">
        <v>80</v>
      </c>
      <c r="BK256" s="229">
        <f>ROUND(I256*H256,2)</f>
        <v>1053</v>
      </c>
      <c r="BL256" s="14" t="s">
        <v>288</v>
      </c>
      <c r="BM256" s="228" t="s">
        <v>1221</v>
      </c>
    </row>
    <row r="257" s="2" customFormat="1" ht="21.75" customHeight="1">
      <c r="A257" s="29"/>
      <c r="B257" s="30"/>
      <c r="C257" s="230" t="s">
        <v>772</v>
      </c>
      <c r="D257" s="230" t="s">
        <v>378</v>
      </c>
      <c r="E257" s="231" t="s">
        <v>1222</v>
      </c>
      <c r="F257" s="232" t="s">
        <v>1223</v>
      </c>
      <c r="G257" s="233" t="s">
        <v>322</v>
      </c>
      <c r="H257" s="234">
        <v>613.84199999999998</v>
      </c>
      <c r="I257" s="235">
        <v>226</v>
      </c>
      <c r="J257" s="235">
        <f>ROUND(I257*H257,2)</f>
        <v>138728.29000000001</v>
      </c>
      <c r="K257" s="236"/>
      <c r="L257" s="237"/>
      <c r="M257" s="238" t="s">
        <v>1</v>
      </c>
      <c r="N257" s="239" t="s">
        <v>38</v>
      </c>
      <c r="O257" s="226">
        <v>0</v>
      </c>
      <c r="P257" s="226">
        <f>O257*H257</f>
        <v>0</v>
      </c>
      <c r="Q257" s="226">
        <v>0.0021199999999999999</v>
      </c>
      <c r="R257" s="226">
        <f>Q257*H257</f>
        <v>1.30134504</v>
      </c>
      <c r="S257" s="226">
        <v>0</v>
      </c>
      <c r="T257" s="227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228" t="s">
        <v>311</v>
      </c>
      <c r="AT257" s="228" t="s">
        <v>378</v>
      </c>
      <c r="AU257" s="228" t="s">
        <v>82</v>
      </c>
      <c r="AY257" s="14" t="s">
        <v>282</v>
      </c>
      <c r="BE257" s="229">
        <f>IF(N257="základní",J257,0)</f>
        <v>138728.29000000001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14" t="s">
        <v>80</v>
      </c>
      <c r="BK257" s="229">
        <f>ROUND(I257*H257,2)</f>
        <v>138728.29000000001</v>
      </c>
      <c r="BL257" s="14" t="s">
        <v>288</v>
      </c>
      <c r="BM257" s="228" t="s">
        <v>1224</v>
      </c>
    </row>
    <row r="258" s="2" customFormat="1" ht="21.75" customHeight="1">
      <c r="A258" s="29"/>
      <c r="B258" s="30"/>
      <c r="C258" s="230" t="s">
        <v>879</v>
      </c>
      <c r="D258" s="230" t="s">
        <v>378</v>
      </c>
      <c r="E258" s="231" t="s">
        <v>1225</v>
      </c>
      <c r="F258" s="232" t="s">
        <v>1226</v>
      </c>
      <c r="G258" s="233" t="s">
        <v>322</v>
      </c>
      <c r="H258" s="234">
        <v>455.28500000000002</v>
      </c>
      <c r="I258" s="235">
        <v>367</v>
      </c>
      <c r="J258" s="235">
        <f>ROUND(I258*H258,2)</f>
        <v>167089.60000000001</v>
      </c>
      <c r="K258" s="236"/>
      <c r="L258" s="237"/>
      <c r="M258" s="238" t="s">
        <v>1</v>
      </c>
      <c r="N258" s="239" t="s">
        <v>38</v>
      </c>
      <c r="O258" s="226">
        <v>0</v>
      </c>
      <c r="P258" s="226">
        <f>O258*H258</f>
        <v>0</v>
      </c>
      <c r="Q258" s="226">
        <v>0.0031800000000000001</v>
      </c>
      <c r="R258" s="226">
        <f>Q258*H258</f>
        <v>1.4478063000000001</v>
      </c>
      <c r="S258" s="226">
        <v>0</v>
      </c>
      <c r="T258" s="227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228" t="s">
        <v>311</v>
      </c>
      <c r="AT258" s="228" t="s">
        <v>378</v>
      </c>
      <c r="AU258" s="228" t="s">
        <v>82</v>
      </c>
      <c r="AY258" s="14" t="s">
        <v>282</v>
      </c>
      <c r="BE258" s="229">
        <f>IF(N258="základní",J258,0)</f>
        <v>167089.60000000001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4" t="s">
        <v>80</v>
      </c>
      <c r="BK258" s="229">
        <f>ROUND(I258*H258,2)</f>
        <v>167089.60000000001</v>
      </c>
      <c r="BL258" s="14" t="s">
        <v>288</v>
      </c>
      <c r="BM258" s="228" t="s">
        <v>1227</v>
      </c>
    </row>
    <row r="259" s="2" customFormat="1" ht="21.75" customHeight="1">
      <c r="A259" s="29"/>
      <c r="B259" s="30"/>
      <c r="C259" s="230" t="s">
        <v>880</v>
      </c>
      <c r="D259" s="230" t="s">
        <v>378</v>
      </c>
      <c r="E259" s="231" t="s">
        <v>1228</v>
      </c>
      <c r="F259" s="232" t="s">
        <v>1229</v>
      </c>
      <c r="G259" s="233" t="s">
        <v>322</v>
      </c>
      <c r="H259" s="234">
        <v>27.725999999999999</v>
      </c>
      <c r="I259" s="235">
        <v>478</v>
      </c>
      <c r="J259" s="235">
        <f>ROUND(I259*H259,2)</f>
        <v>13253.030000000001</v>
      </c>
      <c r="K259" s="236"/>
      <c r="L259" s="237"/>
      <c r="M259" s="238" t="s">
        <v>1</v>
      </c>
      <c r="N259" s="239" t="s">
        <v>38</v>
      </c>
      <c r="O259" s="226">
        <v>0</v>
      </c>
      <c r="P259" s="226">
        <f>O259*H259</f>
        <v>0</v>
      </c>
      <c r="Q259" s="226">
        <v>0.0039699999999999996</v>
      </c>
      <c r="R259" s="226">
        <f>Q259*H259</f>
        <v>0.11007221999999999</v>
      </c>
      <c r="S259" s="226">
        <v>0</v>
      </c>
      <c r="T259" s="227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228" t="s">
        <v>311</v>
      </c>
      <c r="AT259" s="228" t="s">
        <v>378</v>
      </c>
      <c r="AU259" s="228" t="s">
        <v>82</v>
      </c>
      <c r="AY259" s="14" t="s">
        <v>282</v>
      </c>
      <c r="BE259" s="229">
        <f>IF(N259="základní",J259,0)</f>
        <v>13253.030000000001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4" t="s">
        <v>80</v>
      </c>
      <c r="BK259" s="229">
        <f>ROUND(I259*H259,2)</f>
        <v>13253.030000000001</v>
      </c>
      <c r="BL259" s="14" t="s">
        <v>288</v>
      </c>
      <c r="BM259" s="228" t="s">
        <v>1230</v>
      </c>
    </row>
    <row r="260" s="2" customFormat="1" ht="21.75" customHeight="1">
      <c r="A260" s="29"/>
      <c r="B260" s="30"/>
      <c r="C260" s="230" t="s">
        <v>881</v>
      </c>
      <c r="D260" s="230" t="s">
        <v>378</v>
      </c>
      <c r="E260" s="231" t="s">
        <v>1231</v>
      </c>
      <c r="F260" s="232" t="s">
        <v>1232</v>
      </c>
      <c r="G260" s="233" t="s">
        <v>322</v>
      </c>
      <c r="H260" s="234">
        <v>883.09299999999996</v>
      </c>
      <c r="I260" s="235">
        <v>520</v>
      </c>
      <c r="J260" s="235">
        <f>ROUND(I260*H260,2)</f>
        <v>459208.35999999999</v>
      </c>
      <c r="K260" s="236"/>
      <c r="L260" s="237"/>
      <c r="M260" s="238" t="s">
        <v>1</v>
      </c>
      <c r="N260" s="239" t="s">
        <v>38</v>
      </c>
      <c r="O260" s="226">
        <v>0</v>
      </c>
      <c r="P260" s="226">
        <f>O260*H260</f>
        <v>0</v>
      </c>
      <c r="Q260" s="226">
        <v>0.0038</v>
      </c>
      <c r="R260" s="226">
        <f>Q260*H260</f>
        <v>3.3557533999999998</v>
      </c>
      <c r="S260" s="226">
        <v>0</v>
      </c>
      <c r="T260" s="227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228" t="s">
        <v>311</v>
      </c>
      <c r="AT260" s="228" t="s">
        <v>378</v>
      </c>
      <c r="AU260" s="228" t="s">
        <v>82</v>
      </c>
      <c r="AY260" s="14" t="s">
        <v>282</v>
      </c>
      <c r="BE260" s="229">
        <f>IF(N260="základní",J260,0)</f>
        <v>459208.35999999999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14" t="s">
        <v>80</v>
      </c>
      <c r="BK260" s="229">
        <f>ROUND(I260*H260,2)</f>
        <v>459208.35999999999</v>
      </c>
      <c r="BL260" s="14" t="s">
        <v>288</v>
      </c>
      <c r="BM260" s="228" t="s">
        <v>1233</v>
      </c>
    </row>
    <row r="261" s="2" customFormat="1" ht="21.75" customHeight="1">
      <c r="A261" s="29"/>
      <c r="B261" s="30"/>
      <c r="C261" s="230" t="s">
        <v>883</v>
      </c>
      <c r="D261" s="230" t="s">
        <v>378</v>
      </c>
      <c r="E261" s="231" t="s">
        <v>1234</v>
      </c>
      <c r="F261" s="232" t="s">
        <v>1235</v>
      </c>
      <c r="G261" s="233" t="s">
        <v>322</v>
      </c>
      <c r="H261" s="234">
        <v>163.39099999999999</v>
      </c>
      <c r="I261" s="235">
        <v>681</v>
      </c>
      <c r="J261" s="235">
        <f>ROUND(I261*H261,2)</f>
        <v>111269.27</v>
      </c>
      <c r="K261" s="236"/>
      <c r="L261" s="237"/>
      <c r="M261" s="238" t="s">
        <v>1</v>
      </c>
      <c r="N261" s="239" t="s">
        <v>38</v>
      </c>
      <c r="O261" s="226">
        <v>0</v>
      </c>
      <c r="P261" s="226">
        <f>O261*H261</f>
        <v>0</v>
      </c>
      <c r="Q261" s="226">
        <v>0.0048999999999999998</v>
      </c>
      <c r="R261" s="226">
        <f>Q261*H261</f>
        <v>0.80061589999999994</v>
      </c>
      <c r="S261" s="226">
        <v>0</v>
      </c>
      <c r="T261" s="227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228" t="s">
        <v>311</v>
      </c>
      <c r="AT261" s="228" t="s">
        <v>378</v>
      </c>
      <c r="AU261" s="228" t="s">
        <v>82</v>
      </c>
      <c r="AY261" s="14" t="s">
        <v>282</v>
      </c>
      <c r="BE261" s="229">
        <f>IF(N261="základní",J261,0)</f>
        <v>111269.27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4" t="s">
        <v>80</v>
      </c>
      <c r="BK261" s="229">
        <f>ROUND(I261*H261,2)</f>
        <v>111269.27</v>
      </c>
      <c r="BL261" s="14" t="s">
        <v>288</v>
      </c>
      <c r="BM261" s="228" t="s">
        <v>1236</v>
      </c>
    </row>
    <row r="262" s="2" customFormat="1" ht="21.75" customHeight="1">
      <c r="A262" s="29"/>
      <c r="B262" s="30"/>
      <c r="C262" s="217" t="s">
        <v>887</v>
      </c>
      <c r="D262" s="217" t="s">
        <v>284</v>
      </c>
      <c r="E262" s="218" t="s">
        <v>1237</v>
      </c>
      <c r="F262" s="219" t="s">
        <v>1238</v>
      </c>
      <c r="G262" s="220" t="s">
        <v>501</v>
      </c>
      <c r="H262" s="221">
        <v>28</v>
      </c>
      <c r="I262" s="222">
        <v>272</v>
      </c>
      <c r="J262" s="222">
        <f>ROUND(I262*H262,2)</f>
        <v>7616</v>
      </c>
      <c r="K262" s="223"/>
      <c r="L262" s="35"/>
      <c r="M262" s="224" t="s">
        <v>1</v>
      </c>
      <c r="N262" s="225" t="s">
        <v>38</v>
      </c>
      <c r="O262" s="226">
        <v>0.625</v>
      </c>
      <c r="P262" s="226">
        <f>O262*H262</f>
        <v>17.5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228" t="s">
        <v>288</v>
      </c>
      <c r="AT262" s="228" t="s">
        <v>284</v>
      </c>
      <c r="AU262" s="228" t="s">
        <v>82</v>
      </c>
      <c r="AY262" s="14" t="s">
        <v>282</v>
      </c>
      <c r="BE262" s="229">
        <f>IF(N262="základní",J262,0)</f>
        <v>7616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14" t="s">
        <v>80</v>
      </c>
      <c r="BK262" s="229">
        <f>ROUND(I262*H262,2)</f>
        <v>7616</v>
      </c>
      <c r="BL262" s="14" t="s">
        <v>288</v>
      </c>
      <c r="BM262" s="228" t="s">
        <v>1239</v>
      </c>
    </row>
    <row r="263" s="2" customFormat="1" ht="16.5" customHeight="1">
      <c r="A263" s="29"/>
      <c r="B263" s="30"/>
      <c r="C263" s="230" t="s">
        <v>891</v>
      </c>
      <c r="D263" s="230" t="s">
        <v>378</v>
      </c>
      <c r="E263" s="231" t="s">
        <v>1240</v>
      </c>
      <c r="F263" s="232" t="s">
        <v>1241</v>
      </c>
      <c r="G263" s="233" t="s">
        <v>501</v>
      </c>
      <c r="H263" s="234">
        <v>28</v>
      </c>
      <c r="I263" s="235">
        <v>282</v>
      </c>
      <c r="J263" s="235">
        <f>ROUND(I263*H263,2)</f>
        <v>7896</v>
      </c>
      <c r="K263" s="236"/>
      <c r="L263" s="237"/>
      <c r="M263" s="238" t="s">
        <v>1</v>
      </c>
      <c r="N263" s="239" t="s">
        <v>38</v>
      </c>
      <c r="O263" s="226">
        <v>0</v>
      </c>
      <c r="P263" s="226">
        <f>O263*H263</f>
        <v>0</v>
      </c>
      <c r="Q263" s="226">
        <v>0.00038999999999999999</v>
      </c>
      <c r="R263" s="226">
        <f>Q263*H263</f>
        <v>0.010919999999999999</v>
      </c>
      <c r="S263" s="226">
        <v>0</v>
      </c>
      <c r="T263" s="227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228" t="s">
        <v>311</v>
      </c>
      <c r="AT263" s="228" t="s">
        <v>378</v>
      </c>
      <c r="AU263" s="228" t="s">
        <v>82</v>
      </c>
      <c r="AY263" s="14" t="s">
        <v>282</v>
      </c>
      <c r="BE263" s="229">
        <f>IF(N263="základní",J263,0)</f>
        <v>7896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4" t="s">
        <v>80</v>
      </c>
      <c r="BK263" s="229">
        <f>ROUND(I263*H263,2)</f>
        <v>7896</v>
      </c>
      <c r="BL263" s="14" t="s">
        <v>288</v>
      </c>
      <c r="BM263" s="228" t="s">
        <v>1242</v>
      </c>
    </row>
    <row r="264" s="2" customFormat="1" ht="21.75" customHeight="1">
      <c r="A264" s="29"/>
      <c r="B264" s="30"/>
      <c r="C264" s="217" t="s">
        <v>892</v>
      </c>
      <c r="D264" s="217" t="s">
        <v>284</v>
      </c>
      <c r="E264" s="218" t="s">
        <v>1243</v>
      </c>
      <c r="F264" s="219" t="s">
        <v>1244</v>
      </c>
      <c r="G264" s="220" t="s">
        <v>501</v>
      </c>
      <c r="H264" s="221">
        <v>46</v>
      </c>
      <c r="I264" s="222">
        <v>299</v>
      </c>
      <c r="J264" s="222">
        <f>ROUND(I264*H264,2)</f>
        <v>13754</v>
      </c>
      <c r="K264" s="223"/>
      <c r="L264" s="35"/>
      <c r="M264" s="224" t="s">
        <v>1</v>
      </c>
      <c r="N264" s="225" t="s">
        <v>38</v>
      </c>
      <c r="O264" s="226">
        <v>0.67500000000000004</v>
      </c>
      <c r="P264" s="226">
        <f>O264*H264</f>
        <v>31.050000000000001</v>
      </c>
      <c r="Q264" s="226">
        <v>0</v>
      </c>
      <c r="R264" s="226">
        <f>Q264*H264</f>
        <v>0</v>
      </c>
      <c r="S264" s="226">
        <v>0</v>
      </c>
      <c r="T264" s="227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228" t="s">
        <v>288</v>
      </c>
      <c r="AT264" s="228" t="s">
        <v>284</v>
      </c>
      <c r="AU264" s="228" t="s">
        <v>82</v>
      </c>
      <c r="AY264" s="14" t="s">
        <v>282</v>
      </c>
      <c r="BE264" s="229">
        <f>IF(N264="základní",J264,0)</f>
        <v>13754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4" t="s">
        <v>80</v>
      </c>
      <c r="BK264" s="229">
        <f>ROUND(I264*H264,2)</f>
        <v>13754</v>
      </c>
      <c r="BL264" s="14" t="s">
        <v>288</v>
      </c>
      <c r="BM264" s="228" t="s">
        <v>1245</v>
      </c>
    </row>
    <row r="265" s="2" customFormat="1" ht="16.5" customHeight="1">
      <c r="A265" s="29"/>
      <c r="B265" s="30"/>
      <c r="C265" s="230" t="s">
        <v>893</v>
      </c>
      <c r="D265" s="230" t="s">
        <v>378</v>
      </c>
      <c r="E265" s="231" t="s">
        <v>1246</v>
      </c>
      <c r="F265" s="232" t="s">
        <v>1247</v>
      </c>
      <c r="G265" s="233" t="s">
        <v>501</v>
      </c>
      <c r="H265" s="234">
        <v>43</v>
      </c>
      <c r="I265" s="235">
        <v>389</v>
      </c>
      <c r="J265" s="235">
        <f>ROUND(I265*H265,2)</f>
        <v>16727</v>
      </c>
      <c r="K265" s="236"/>
      <c r="L265" s="237"/>
      <c r="M265" s="238" t="s">
        <v>1</v>
      </c>
      <c r="N265" s="239" t="s">
        <v>38</v>
      </c>
      <c r="O265" s="226">
        <v>0</v>
      </c>
      <c r="P265" s="226">
        <f>O265*H265</f>
        <v>0</v>
      </c>
      <c r="Q265" s="226">
        <v>0.00072000000000000005</v>
      </c>
      <c r="R265" s="226">
        <f>Q265*H265</f>
        <v>0.030960000000000001</v>
      </c>
      <c r="S265" s="226">
        <v>0</v>
      </c>
      <c r="T265" s="227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228" t="s">
        <v>311</v>
      </c>
      <c r="AT265" s="228" t="s">
        <v>378</v>
      </c>
      <c r="AU265" s="228" t="s">
        <v>82</v>
      </c>
      <c r="AY265" s="14" t="s">
        <v>282</v>
      </c>
      <c r="BE265" s="229">
        <f>IF(N265="základní",J265,0)</f>
        <v>16727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14" t="s">
        <v>80</v>
      </c>
      <c r="BK265" s="229">
        <f>ROUND(I265*H265,2)</f>
        <v>16727</v>
      </c>
      <c r="BL265" s="14" t="s">
        <v>288</v>
      </c>
      <c r="BM265" s="228" t="s">
        <v>1248</v>
      </c>
    </row>
    <row r="266" s="2" customFormat="1" ht="21.75" customHeight="1">
      <c r="A266" s="29"/>
      <c r="B266" s="30"/>
      <c r="C266" s="230" t="s">
        <v>966</v>
      </c>
      <c r="D266" s="230" t="s">
        <v>378</v>
      </c>
      <c r="E266" s="231" t="s">
        <v>1249</v>
      </c>
      <c r="F266" s="232" t="s">
        <v>1250</v>
      </c>
      <c r="G266" s="233" t="s">
        <v>501</v>
      </c>
      <c r="H266" s="234">
        <v>3</v>
      </c>
      <c r="I266" s="235">
        <v>822</v>
      </c>
      <c r="J266" s="235">
        <f>ROUND(I266*H266,2)</f>
        <v>2466</v>
      </c>
      <c r="K266" s="236"/>
      <c r="L266" s="237"/>
      <c r="M266" s="238" t="s">
        <v>1</v>
      </c>
      <c r="N266" s="239" t="s">
        <v>38</v>
      </c>
      <c r="O266" s="226">
        <v>0</v>
      </c>
      <c r="P266" s="226">
        <f>O266*H266</f>
        <v>0</v>
      </c>
      <c r="Q266" s="226">
        <v>0.00089999999999999998</v>
      </c>
      <c r="R266" s="226">
        <f>Q266*H266</f>
        <v>0.0027000000000000001</v>
      </c>
      <c r="S266" s="226">
        <v>0</v>
      </c>
      <c r="T266" s="227">
        <f>S266*H266</f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228" t="s">
        <v>311</v>
      </c>
      <c r="AT266" s="228" t="s">
        <v>378</v>
      </c>
      <c r="AU266" s="228" t="s">
        <v>82</v>
      </c>
      <c r="AY266" s="14" t="s">
        <v>282</v>
      </c>
      <c r="BE266" s="229">
        <f>IF(N266="základní",J266,0)</f>
        <v>2466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14" t="s">
        <v>80</v>
      </c>
      <c r="BK266" s="229">
        <f>ROUND(I266*H266,2)</f>
        <v>2466</v>
      </c>
      <c r="BL266" s="14" t="s">
        <v>288</v>
      </c>
      <c r="BM266" s="228" t="s">
        <v>1251</v>
      </c>
    </row>
    <row r="267" s="2" customFormat="1" ht="21.75" customHeight="1">
      <c r="A267" s="29"/>
      <c r="B267" s="30"/>
      <c r="C267" s="217" t="s">
        <v>967</v>
      </c>
      <c r="D267" s="217" t="s">
        <v>284</v>
      </c>
      <c r="E267" s="218" t="s">
        <v>1252</v>
      </c>
      <c r="F267" s="219" t="s">
        <v>1253</v>
      </c>
      <c r="G267" s="220" t="s">
        <v>501</v>
      </c>
      <c r="H267" s="221">
        <v>8</v>
      </c>
      <c r="I267" s="222">
        <v>343</v>
      </c>
      <c r="J267" s="222">
        <f>ROUND(I267*H267,2)</f>
        <v>2744</v>
      </c>
      <c r="K267" s="223"/>
      <c r="L267" s="35"/>
      <c r="M267" s="224" t="s">
        <v>1</v>
      </c>
      <c r="N267" s="225" t="s">
        <v>38</v>
      </c>
      <c r="O267" s="226">
        <v>0.78900000000000003</v>
      </c>
      <c r="P267" s="226">
        <f>O267*H267</f>
        <v>6.3120000000000003</v>
      </c>
      <c r="Q267" s="226">
        <v>0</v>
      </c>
      <c r="R267" s="226">
        <f>Q267*H267</f>
        <v>0</v>
      </c>
      <c r="S267" s="226">
        <v>0</v>
      </c>
      <c r="T267" s="227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228" t="s">
        <v>288</v>
      </c>
      <c r="AT267" s="228" t="s">
        <v>284</v>
      </c>
      <c r="AU267" s="228" t="s">
        <v>82</v>
      </c>
      <c r="AY267" s="14" t="s">
        <v>282</v>
      </c>
      <c r="BE267" s="229">
        <f>IF(N267="základní",J267,0)</f>
        <v>2744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4" t="s">
        <v>80</v>
      </c>
      <c r="BK267" s="229">
        <f>ROUND(I267*H267,2)</f>
        <v>2744</v>
      </c>
      <c r="BL267" s="14" t="s">
        <v>288</v>
      </c>
      <c r="BM267" s="228" t="s">
        <v>1254</v>
      </c>
    </row>
    <row r="268" s="2" customFormat="1" ht="16.5" customHeight="1">
      <c r="A268" s="29"/>
      <c r="B268" s="30"/>
      <c r="C268" s="230" t="s">
        <v>968</v>
      </c>
      <c r="D268" s="230" t="s">
        <v>378</v>
      </c>
      <c r="E268" s="231" t="s">
        <v>1255</v>
      </c>
      <c r="F268" s="232" t="s">
        <v>1256</v>
      </c>
      <c r="G268" s="233" t="s">
        <v>501</v>
      </c>
      <c r="H268" s="234">
        <v>6</v>
      </c>
      <c r="I268" s="235">
        <v>402</v>
      </c>
      <c r="J268" s="235">
        <f>ROUND(I268*H268,2)</f>
        <v>2412</v>
      </c>
      <c r="K268" s="236"/>
      <c r="L268" s="237"/>
      <c r="M268" s="238" t="s">
        <v>1</v>
      </c>
      <c r="N268" s="239" t="s">
        <v>38</v>
      </c>
      <c r="O268" s="226">
        <v>0</v>
      </c>
      <c r="P268" s="226">
        <f>O268*H268</f>
        <v>0</v>
      </c>
      <c r="Q268" s="226">
        <v>0.00072999999999999996</v>
      </c>
      <c r="R268" s="226">
        <f>Q268*H268</f>
        <v>0.0043800000000000002</v>
      </c>
      <c r="S268" s="226">
        <v>0</v>
      </c>
      <c r="T268" s="227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228" t="s">
        <v>311</v>
      </c>
      <c r="AT268" s="228" t="s">
        <v>378</v>
      </c>
      <c r="AU268" s="228" t="s">
        <v>82</v>
      </c>
      <c r="AY268" s="14" t="s">
        <v>282</v>
      </c>
      <c r="BE268" s="229">
        <f>IF(N268="základní",J268,0)</f>
        <v>2412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14" t="s">
        <v>80</v>
      </c>
      <c r="BK268" s="229">
        <f>ROUND(I268*H268,2)</f>
        <v>2412</v>
      </c>
      <c r="BL268" s="14" t="s">
        <v>288</v>
      </c>
      <c r="BM268" s="228" t="s">
        <v>1257</v>
      </c>
    </row>
    <row r="269" s="2" customFormat="1" ht="21.75" customHeight="1">
      <c r="A269" s="29"/>
      <c r="B269" s="30"/>
      <c r="C269" s="230" t="s">
        <v>969</v>
      </c>
      <c r="D269" s="230" t="s">
        <v>378</v>
      </c>
      <c r="E269" s="231" t="s">
        <v>1258</v>
      </c>
      <c r="F269" s="232" t="s">
        <v>1259</v>
      </c>
      <c r="G269" s="233" t="s">
        <v>501</v>
      </c>
      <c r="H269" s="234">
        <v>1</v>
      </c>
      <c r="I269" s="235">
        <v>1213</v>
      </c>
      <c r="J269" s="235">
        <f>ROUND(I269*H269,2)</f>
        <v>1213</v>
      </c>
      <c r="K269" s="236"/>
      <c r="L269" s="237"/>
      <c r="M269" s="238" t="s">
        <v>1</v>
      </c>
      <c r="N269" s="239" t="s">
        <v>38</v>
      </c>
      <c r="O269" s="226">
        <v>0</v>
      </c>
      <c r="P269" s="226">
        <f>O269*H269</f>
        <v>0</v>
      </c>
      <c r="Q269" s="226">
        <v>0.00097999999999999997</v>
      </c>
      <c r="R269" s="226">
        <f>Q269*H269</f>
        <v>0.00097999999999999997</v>
      </c>
      <c r="S269" s="226">
        <v>0</v>
      </c>
      <c r="T269" s="227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228" t="s">
        <v>311</v>
      </c>
      <c r="AT269" s="228" t="s">
        <v>378</v>
      </c>
      <c r="AU269" s="228" t="s">
        <v>82</v>
      </c>
      <c r="AY269" s="14" t="s">
        <v>282</v>
      </c>
      <c r="BE269" s="229">
        <f>IF(N269="základní",J269,0)</f>
        <v>1213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14" t="s">
        <v>80</v>
      </c>
      <c r="BK269" s="229">
        <f>ROUND(I269*H269,2)</f>
        <v>1213</v>
      </c>
      <c r="BL269" s="14" t="s">
        <v>288</v>
      </c>
      <c r="BM269" s="228" t="s">
        <v>1260</v>
      </c>
    </row>
    <row r="270" s="2" customFormat="1" ht="21.75" customHeight="1">
      <c r="A270" s="29"/>
      <c r="B270" s="30"/>
      <c r="C270" s="230" t="s">
        <v>970</v>
      </c>
      <c r="D270" s="230" t="s">
        <v>378</v>
      </c>
      <c r="E270" s="231" t="s">
        <v>1261</v>
      </c>
      <c r="F270" s="232" t="s">
        <v>1262</v>
      </c>
      <c r="G270" s="233" t="s">
        <v>501</v>
      </c>
      <c r="H270" s="234">
        <v>1</v>
      </c>
      <c r="I270" s="235">
        <v>1568</v>
      </c>
      <c r="J270" s="235">
        <f>ROUND(I270*H270,2)</f>
        <v>1568</v>
      </c>
      <c r="K270" s="236"/>
      <c r="L270" s="237"/>
      <c r="M270" s="238" t="s">
        <v>1</v>
      </c>
      <c r="N270" s="239" t="s">
        <v>38</v>
      </c>
      <c r="O270" s="226">
        <v>0</v>
      </c>
      <c r="P270" s="226">
        <f>O270*H270</f>
        <v>0</v>
      </c>
      <c r="Q270" s="226">
        <v>0.0012999999999999999</v>
      </c>
      <c r="R270" s="226">
        <f>Q270*H270</f>
        <v>0.0012999999999999999</v>
      </c>
      <c r="S270" s="226">
        <v>0</v>
      </c>
      <c r="T270" s="227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228" t="s">
        <v>311</v>
      </c>
      <c r="AT270" s="228" t="s">
        <v>378</v>
      </c>
      <c r="AU270" s="228" t="s">
        <v>82</v>
      </c>
      <c r="AY270" s="14" t="s">
        <v>282</v>
      </c>
      <c r="BE270" s="229">
        <f>IF(N270="základní",J270,0)</f>
        <v>1568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14" t="s">
        <v>80</v>
      </c>
      <c r="BK270" s="229">
        <f>ROUND(I270*H270,2)</f>
        <v>1568</v>
      </c>
      <c r="BL270" s="14" t="s">
        <v>288</v>
      </c>
      <c r="BM270" s="228" t="s">
        <v>1263</v>
      </c>
    </row>
    <row r="271" s="2" customFormat="1" ht="21.75" customHeight="1">
      <c r="A271" s="29"/>
      <c r="B271" s="30"/>
      <c r="C271" s="217" t="s">
        <v>971</v>
      </c>
      <c r="D271" s="217" t="s">
        <v>284</v>
      </c>
      <c r="E271" s="218" t="s">
        <v>1264</v>
      </c>
      <c r="F271" s="219" t="s">
        <v>1265</v>
      </c>
      <c r="G271" s="220" t="s">
        <v>501</v>
      </c>
      <c r="H271" s="221">
        <v>10</v>
      </c>
      <c r="I271" s="222">
        <v>258</v>
      </c>
      <c r="J271" s="222">
        <f>ROUND(I271*H271,2)</f>
        <v>2580</v>
      </c>
      <c r="K271" s="223"/>
      <c r="L271" s="35"/>
      <c r="M271" s="224" t="s">
        <v>1</v>
      </c>
      <c r="N271" s="225" t="s">
        <v>38</v>
      </c>
      <c r="O271" s="226">
        <v>0.57899999999999996</v>
      </c>
      <c r="P271" s="226">
        <f>O271*H271</f>
        <v>5.7899999999999991</v>
      </c>
      <c r="Q271" s="226">
        <v>0</v>
      </c>
      <c r="R271" s="226">
        <f>Q271*H271</f>
        <v>0</v>
      </c>
      <c r="S271" s="226">
        <v>0</v>
      </c>
      <c r="T271" s="227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228" t="s">
        <v>288</v>
      </c>
      <c r="AT271" s="228" t="s">
        <v>284</v>
      </c>
      <c r="AU271" s="228" t="s">
        <v>82</v>
      </c>
      <c r="AY271" s="14" t="s">
        <v>282</v>
      </c>
      <c r="BE271" s="229">
        <f>IF(N271="základní",J271,0)</f>
        <v>2580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14" t="s">
        <v>80</v>
      </c>
      <c r="BK271" s="229">
        <f>ROUND(I271*H271,2)</f>
        <v>2580</v>
      </c>
      <c r="BL271" s="14" t="s">
        <v>288</v>
      </c>
      <c r="BM271" s="228" t="s">
        <v>1266</v>
      </c>
    </row>
    <row r="272" s="2" customFormat="1" ht="16.5" customHeight="1">
      <c r="A272" s="29"/>
      <c r="B272" s="30"/>
      <c r="C272" s="230" t="s">
        <v>972</v>
      </c>
      <c r="D272" s="230" t="s">
        <v>378</v>
      </c>
      <c r="E272" s="231" t="s">
        <v>1267</v>
      </c>
      <c r="F272" s="232" t="s">
        <v>1268</v>
      </c>
      <c r="G272" s="233" t="s">
        <v>501</v>
      </c>
      <c r="H272" s="234">
        <v>6</v>
      </c>
      <c r="I272" s="235">
        <v>853</v>
      </c>
      <c r="J272" s="235">
        <f>ROUND(I272*H272,2)</f>
        <v>5118</v>
      </c>
      <c r="K272" s="236"/>
      <c r="L272" s="237"/>
      <c r="M272" s="238" t="s">
        <v>1</v>
      </c>
      <c r="N272" s="239" t="s">
        <v>38</v>
      </c>
      <c r="O272" s="226">
        <v>0</v>
      </c>
      <c r="P272" s="226">
        <f>O272*H272</f>
        <v>0</v>
      </c>
      <c r="Q272" s="226">
        <v>0.00072000000000000005</v>
      </c>
      <c r="R272" s="226">
        <f>Q272*H272</f>
        <v>0.0043200000000000001</v>
      </c>
      <c r="S272" s="226">
        <v>0</v>
      </c>
      <c r="T272" s="227">
        <f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228" t="s">
        <v>311</v>
      </c>
      <c r="AT272" s="228" t="s">
        <v>378</v>
      </c>
      <c r="AU272" s="228" t="s">
        <v>82</v>
      </c>
      <c r="AY272" s="14" t="s">
        <v>282</v>
      </c>
      <c r="BE272" s="229">
        <f>IF(N272="základní",J272,0)</f>
        <v>5118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14" t="s">
        <v>80</v>
      </c>
      <c r="BK272" s="229">
        <f>ROUND(I272*H272,2)</f>
        <v>5118</v>
      </c>
      <c r="BL272" s="14" t="s">
        <v>288</v>
      </c>
      <c r="BM272" s="228" t="s">
        <v>1269</v>
      </c>
    </row>
    <row r="273" s="2" customFormat="1" ht="16.5" customHeight="1">
      <c r="A273" s="29"/>
      <c r="B273" s="30"/>
      <c r="C273" s="230" t="s">
        <v>973</v>
      </c>
      <c r="D273" s="230" t="s">
        <v>378</v>
      </c>
      <c r="E273" s="231" t="s">
        <v>1270</v>
      </c>
      <c r="F273" s="232" t="s">
        <v>1271</v>
      </c>
      <c r="G273" s="233" t="s">
        <v>501</v>
      </c>
      <c r="H273" s="234">
        <v>4</v>
      </c>
      <c r="I273" s="235">
        <v>853</v>
      </c>
      <c r="J273" s="235">
        <f>ROUND(I273*H273,2)</f>
        <v>3412</v>
      </c>
      <c r="K273" s="236"/>
      <c r="L273" s="237"/>
      <c r="M273" s="238" t="s">
        <v>1</v>
      </c>
      <c r="N273" s="239" t="s">
        <v>38</v>
      </c>
      <c r="O273" s="226">
        <v>0</v>
      </c>
      <c r="P273" s="226">
        <f>O273*H273</f>
        <v>0</v>
      </c>
      <c r="Q273" s="226">
        <v>0.00072000000000000005</v>
      </c>
      <c r="R273" s="226">
        <f>Q273*H273</f>
        <v>0.0028800000000000002</v>
      </c>
      <c r="S273" s="226">
        <v>0</v>
      </c>
      <c r="T273" s="227">
        <f>S273*H273</f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228" t="s">
        <v>311</v>
      </c>
      <c r="AT273" s="228" t="s">
        <v>378</v>
      </c>
      <c r="AU273" s="228" t="s">
        <v>82</v>
      </c>
      <c r="AY273" s="14" t="s">
        <v>282</v>
      </c>
      <c r="BE273" s="229">
        <f>IF(N273="základní",J273,0)</f>
        <v>3412</v>
      </c>
      <c r="BF273" s="229">
        <f>IF(N273="snížená",J273,0)</f>
        <v>0</v>
      </c>
      <c r="BG273" s="229">
        <f>IF(N273="zákl. přenesená",J273,0)</f>
        <v>0</v>
      </c>
      <c r="BH273" s="229">
        <f>IF(N273="sníž. přenesená",J273,0)</f>
        <v>0</v>
      </c>
      <c r="BI273" s="229">
        <f>IF(N273="nulová",J273,0)</f>
        <v>0</v>
      </c>
      <c r="BJ273" s="14" t="s">
        <v>80</v>
      </c>
      <c r="BK273" s="229">
        <f>ROUND(I273*H273,2)</f>
        <v>3412</v>
      </c>
      <c r="BL273" s="14" t="s">
        <v>288</v>
      </c>
      <c r="BM273" s="228" t="s">
        <v>1272</v>
      </c>
    </row>
    <row r="274" s="2" customFormat="1" ht="21.75" customHeight="1">
      <c r="A274" s="29"/>
      <c r="B274" s="30"/>
      <c r="C274" s="217" t="s">
        <v>974</v>
      </c>
      <c r="D274" s="217" t="s">
        <v>284</v>
      </c>
      <c r="E274" s="218" t="s">
        <v>1273</v>
      </c>
      <c r="F274" s="219" t="s">
        <v>1274</v>
      </c>
      <c r="G274" s="220" t="s">
        <v>501</v>
      </c>
      <c r="H274" s="221">
        <v>16</v>
      </c>
      <c r="I274" s="222">
        <v>283</v>
      </c>
      <c r="J274" s="222">
        <f>ROUND(I274*H274,2)</f>
        <v>4528</v>
      </c>
      <c r="K274" s="223"/>
      <c r="L274" s="35"/>
      <c r="M274" s="224" t="s">
        <v>1</v>
      </c>
      <c r="N274" s="225" t="s">
        <v>38</v>
      </c>
      <c r="O274" s="226">
        <v>0.61899999999999999</v>
      </c>
      <c r="P274" s="226">
        <f>O274*H274</f>
        <v>9.9039999999999999</v>
      </c>
      <c r="Q274" s="226">
        <v>0</v>
      </c>
      <c r="R274" s="226">
        <f>Q274*H274</f>
        <v>0</v>
      </c>
      <c r="S274" s="226">
        <v>0</v>
      </c>
      <c r="T274" s="227">
        <f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228" t="s">
        <v>288</v>
      </c>
      <c r="AT274" s="228" t="s">
        <v>284</v>
      </c>
      <c r="AU274" s="228" t="s">
        <v>82</v>
      </c>
      <c r="AY274" s="14" t="s">
        <v>282</v>
      </c>
      <c r="BE274" s="229">
        <f>IF(N274="základní",J274,0)</f>
        <v>4528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14" t="s">
        <v>80</v>
      </c>
      <c r="BK274" s="229">
        <f>ROUND(I274*H274,2)</f>
        <v>4528</v>
      </c>
      <c r="BL274" s="14" t="s">
        <v>288</v>
      </c>
      <c r="BM274" s="228" t="s">
        <v>1275</v>
      </c>
    </row>
    <row r="275" s="2" customFormat="1" ht="16.5" customHeight="1">
      <c r="A275" s="29"/>
      <c r="B275" s="30"/>
      <c r="C275" s="230" t="s">
        <v>975</v>
      </c>
      <c r="D275" s="230" t="s">
        <v>378</v>
      </c>
      <c r="E275" s="231" t="s">
        <v>1276</v>
      </c>
      <c r="F275" s="232" t="s">
        <v>1277</v>
      </c>
      <c r="G275" s="233" t="s">
        <v>501</v>
      </c>
      <c r="H275" s="234">
        <v>1</v>
      </c>
      <c r="I275" s="235">
        <v>1595</v>
      </c>
      <c r="J275" s="235">
        <f>ROUND(I275*H275,2)</f>
        <v>1595</v>
      </c>
      <c r="K275" s="236"/>
      <c r="L275" s="237"/>
      <c r="M275" s="238" t="s">
        <v>1</v>
      </c>
      <c r="N275" s="239" t="s">
        <v>38</v>
      </c>
      <c r="O275" s="226">
        <v>0</v>
      </c>
      <c r="P275" s="226">
        <f>O275*H275</f>
        <v>0</v>
      </c>
      <c r="Q275" s="226">
        <v>0.0012099999999999999</v>
      </c>
      <c r="R275" s="226">
        <f>Q275*H275</f>
        <v>0.0012099999999999999</v>
      </c>
      <c r="S275" s="226">
        <v>0</v>
      </c>
      <c r="T275" s="227">
        <f>S275*H275</f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228" t="s">
        <v>311</v>
      </c>
      <c r="AT275" s="228" t="s">
        <v>378</v>
      </c>
      <c r="AU275" s="228" t="s">
        <v>82</v>
      </c>
      <c r="AY275" s="14" t="s">
        <v>282</v>
      </c>
      <c r="BE275" s="229">
        <f>IF(N275="základní",J275,0)</f>
        <v>1595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14" t="s">
        <v>80</v>
      </c>
      <c r="BK275" s="229">
        <f>ROUND(I275*H275,2)</f>
        <v>1595</v>
      </c>
      <c r="BL275" s="14" t="s">
        <v>288</v>
      </c>
      <c r="BM275" s="228" t="s">
        <v>1278</v>
      </c>
    </row>
    <row r="276" s="2" customFormat="1" ht="16.5" customHeight="1">
      <c r="A276" s="29"/>
      <c r="B276" s="30"/>
      <c r="C276" s="230" t="s">
        <v>976</v>
      </c>
      <c r="D276" s="230" t="s">
        <v>378</v>
      </c>
      <c r="E276" s="231" t="s">
        <v>1279</v>
      </c>
      <c r="F276" s="232" t="s">
        <v>1280</v>
      </c>
      <c r="G276" s="233" t="s">
        <v>501</v>
      </c>
      <c r="H276" s="234">
        <v>9</v>
      </c>
      <c r="I276" s="235">
        <v>1572</v>
      </c>
      <c r="J276" s="235">
        <f>ROUND(I276*H276,2)</f>
        <v>14148</v>
      </c>
      <c r="K276" s="236"/>
      <c r="L276" s="237"/>
      <c r="M276" s="238" t="s">
        <v>1</v>
      </c>
      <c r="N276" s="239" t="s">
        <v>38</v>
      </c>
      <c r="O276" s="226">
        <v>0</v>
      </c>
      <c r="P276" s="226">
        <f>O276*H276</f>
        <v>0</v>
      </c>
      <c r="Q276" s="226">
        <v>0.0012099999999999999</v>
      </c>
      <c r="R276" s="226">
        <f>Q276*H276</f>
        <v>0.010889999999999999</v>
      </c>
      <c r="S276" s="226">
        <v>0</v>
      </c>
      <c r="T276" s="227">
        <f>S276*H276</f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228" t="s">
        <v>311</v>
      </c>
      <c r="AT276" s="228" t="s">
        <v>378</v>
      </c>
      <c r="AU276" s="228" t="s">
        <v>82</v>
      </c>
      <c r="AY276" s="14" t="s">
        <v>282</v>
      </c>
      <c r="BE276" s="229">
        <f>IF(N276="základní",J276,0)</f>
        <v>14148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14" t="s">
        <v>80</v>
      </c>
      <c r="BK276" s="229">
        <f>ROUND(I276*H276,2)</f>
        <v>14148</v>
      </c>
      <c r="BL276" s="14" t="s">
        <v>288</v>
      </c>
      <c r="BM276" s="228" t="s">
        <v>1281</v>
      </c>
    </row>
    <row r="277" s="2" customFormat="1" ht="16.5" customHeight="1">
      <c r="A277" s="29"/>
      <c r="B277" s="30"/>
      <c r="C277" s="230" t="s">
        <v>977</v>
      </c>
      <c r="D277" s="230" t="s">
        <v>378</v>
      </c>
      <c r="E277" s="231" t="s">
        <v>1282</v>
      </c>
      <c r="F277" s="232" t="s">
        <v>1283</v>
      </c>
      <c r="G277" s="233" t="s">
        <v>501</v>
      </c>
      <c r="H277" s="234">
        <v>6</v>
      </c>
      <c r="I277" s="235">
        <v>1170</v>
      </c>
      <c r="J277" s="235">
        <f>ROUND(I277*H277,2)</f>
        <v>7020</v>
      </c>
      <c r="K277" s="236"/>
      <c r="L277" s="237"/>
      <c r="M277" s="238" t="s">
        <v>1</v>
      </c>
      <c r="N277" s="239" t="s">
        <v>38</v>
      </c>
      <c r="O277" s="226">
        <v>0</v>
      </c>
      <c r="P277" s="226">
        <f>O277*H277</f>
        <v>0</v>
      </c>
      <c r="Q277" s="226">
        <v>0.0012099999999999999</v>
      </c>
      <c r="R277" s="226">
        <f>Q277*H277</f>
        <v>0.0072599999999999991</v>
      </c>
      <c r="S277" s="226">
        <v>0</v>
      </c>
      <c r="T277" s="227">
        <f>S277*H277</f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228" t="s">
        <v>311</v>
      </c>
      <c r="AT277" s="228" t="s">
        <v>378</v>
      </c>
      <c r="AU277" s="228" t="s">
        <v>82</v>
      </c>
      <c r="AY277" s="14" t="s">
        <v>282</v>
      </c>
      <c r="BE277" s="229">
        <f>IF(N277="základní",J277,0)</f>
        <v>7020</v>
      </c>
      <c r="BF277" s="229">
        <f>IF(N277="snížená",J277,0)</f>
        <v>0</v>
      </c>
      <c r="BG277" s="229">
        <f>IF(N277="zákl. přenesená",J277,0)</f>
        <v>0</v>
      </c>
      <c r="BH277" s="229">
        <f>IF(N277="sníž. přenesená",J277,0)</f>
        <v>0</v>
      </c>
      <c r="BI277" s="229">
        <f>IF(N277="nulová",J277,0)</f>
        <v>0</v>
      </c>
      <c r="BJ277" s="14" t="s">
        <v>80</v>
      </c>
      <c r="BK277" s="229">
        <f>ROUND(I277*H277,2)</f>
        <v>7020</v>
      </c>
      <c r="BL277" s="14" t="s">
        <v>288</v>
      </c>
      <c r="BM277" s="228" t="s">
        <v>1284</v>
      </c>
    </row>
    <row r="278" s="2" customFormat="1" ht="21.75" customHeight="1">
      <c r="A278" s="29"/>
      <c r="B278" s="30"/>
      <c r="C278" s="217" t="s">
        <v>978</v>
      </c>
      <c r="D278" s="217" t="s">
        <v>284</v>
      </c>
      <c r="E278" s="218" t="s">
        <v>1285</v>
      </c>
      <c r="F278" s="219" t="s">
        <v>1286</v>
      </c>
      <c r="G278" s="220" t="s">
        <v>501</v>
      </c>
      <c r="H278" s="221">
        <v>1</v>
      </c>
      <c r="I278" s="222">
        <v>310</v>
      </c>
      <c r="J278" s="222">
        <f>ROUND(I278*H278,2)</f>
        <v>310</v>
      </c>
      <c r="K278" s="223"/>
      <c r="L278" s="35"/>
      <c r="M278" s="224" t="s">
        <v>1</v>
      </c>
      <c r="N278" s="225" t="s">
        <v>38</v>
      </c>
      <c r="O278" s="226">
        <v>0.71599999999999997</v>
      </c>
      <c r="P278" s="226">
        <f>O278*H278</f>
        <v>0.71599999999999997</v>
      </c>
      <c r="Q278" s="226">
        <v>0</v>
      </c>
      <c r="R278" s="226">
        <f>Q278*H278</f>
        <v>0</v>
      </c>
      <c r="S278" s="226">
        <v>0</v>
      </c>
      <c r="T278" s="227">
        <f>S278*H278</f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228" t="s">
        <v>288</v>
      </c>
      <c r="AT278" s="228" t="s">
        <v>284</v>
      </c>
      <c r="AU278" s="228" t="s">
        <v>82</v>
      </c>
      <c r="AY278" s="14" t="s">
        <v>282</v>
      </c>
      <c r="BE278" s="229">
        <f>IF(N278="základní",J278,0)</f>
        <v>310</v>
      </c>
      <c r="BF278" s="229">
        <f>IF(N278="snížená",J278,0)</f>
        <v>0</v>
      </c>
      <c r="BG278" s="229">
        <f>IF(N278="zákl. přenesená",J278,0)</f>
        <v>0</v>
      </c>
      <c r="BH278" s="229">
        <f>IF(N278="sníž. přenesená",J278,0)</f>
        <v>0</v>
      </c>
      <c r="BI278" s="229">
        <f>IF(N278="nulová",J278,0)</f>
        <v>0</v>
      </c>
      <c r="BJ278" s="14" t="s">
        <v>80</v>
      </c>
      <c r="BK278" s="229">
        <f>ROUND(I278*H278,2)</f>
        <v>310</v>
      </c>
      <c r="BL278" s="14" t="s">
        <v>288</v>
      </c>
      <c r="BM278" s="228" t="s">
        <v>1287</v>
      </c>
    </row>
    <row r="279" s="2" customFormat="1" ht="21.75" customHeight="1">
      <c r="A279" s="29"/>
      <c r="B279" s="30"/>
      <c r="C279" s="230" t="s">
        <v>979</v>
      </c>
      <c r="D279" s="230" t="s">
        <v>378</v>
      </c>
      <c r="E279" s="231" t="s">
        <v>1288</v>
      </c>
      <c r="F279" s="232" t="s">
        <v>1289</v>
      </c>
      <c r="G279" s="233" t="s">
        <v>501</v>
      </c>
      <c r="H279" s="234">
        <v>1</v>
      </c>
      <c r="I279" s="235">
        <v>4698</v>
      </c>
      <c r="J279" s="235">
        <f>ROUND(I279*H279,2)</f>
        <v>4698</v>
      </c>
      <c r="K279" s="236"/>
      <c r="L279" s="237"/>
      <c r="M279" s="238" t="s">
        <v>1</v>
      </c>
      <c r="N279" s="239" t="s">
        <v>38</v>
      </c>
      <c r="O279" s="226">
        <v>0</v>
      </c>
      <c r="P279" s="226">
        <f>O279*H279</f>
        <v>0</v>
      </c>
      <c r="Q279" s="226">
        <v>0.0014400000000000001</v>
      </c>
      <c r="R279" s="226">
        <f>Q279*H279</f>
        <v>0.0014400000000000001</v>
      </c>
      <c r="S279" s="226">
        <v>0</v>
      </c>
      <c r="T279" s="227">
        <f>S279*H279</f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228" t="s">
        <v>311</v>
      </c>
      <c r="AT279" s="228" t="s">
        <v>378</v>
      </c>
      <c r="AU279" s="228" t="s">
        <v>82</v>
      </c>
      <c r="AY279" s="14" t="s">
        <v>282</v>
      </c>
      <c r="BE279" s="229">
        <f>IF(N279="základní",J279,0)</f>
        <v>4698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14" t="s">
        <v>80</v>
      </c>
      <c r="BK279" s="229">
        <f>ROUND(I279*H279,2)</f>
        <v>4698</v>
      </c>
      <c r="BL279" s="14" t="s">
        <v>288</v>
      </c>
      <c r="BM279" s="228" t="s">
        <v>1290</v>
      </c>
    </row>
    <row r="280" s="2" customFormat="1" ht="21.75" customHeight="1">
      <c r="A280" s="29"/>
      <c r="B280" s="30"/>
      <c r="C280" s="217" t="s">
        <v>983</v>
      </c>
      <c r="D280" s="217" t="s">
        <v>284</v>
      </c>
      <c r="E280" s="218" t="s">
        <v>1291</v>
      </c>
      <c r="F280" s="219" t="s">
        <v>1292</v>
      </c>
      <c r="G280" s="220" t="s">
        <v>501</v>
      </c>
      <c r="H280" s="221">
        <v>2</v>
      </c>
      <c r="I280" s="222">
        <v>339</v>
      </c>
      <c r="J280" s="222">
        <f>ROUND(I280*H280,2)</f>
        <v>678</v>
      </c>
      <c r="K280" s="223"/>
      <c r="L280" s="35"/>
      <c r="M280" s="224" t="s">
        <v>1</v>
      </c>
      <c r="N280" s="225" t="s">
        <v>38</v>
      </c>
      <c r="O280" s="226">
        <v>0.77300000000000002</v>
      </c>
      <c r="P280" s="226">
        <f>O280*H280</f>
        <v>1.546</v>
      </c>
      <c r="Q280" s="226">
        <v>0</v>
      </c>
      <c r="R280" s="226">
        <f>Q280*H280</f>
        <v>0</v>
      </c>
      <c r="S280" s="226">
        <v>0</v>
      </c>
      <c r="T280" s="227">
        <f>S280*H280</f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228" t="s">
        <v>288</v>
      </c>
      <c r="AT280" s="228" t="s">
        <v>284</v>
      </c>
      <c r="AU280" s="228" t="s">
        <v>82</v>
      </c>
      <c r="AY280" s="14" t="s">
        <v>282</v>
      </c>
      <c r="BE280" s="229">
        <f>IF(N280="základní",J280,0)</f>
        <v>678</v>
      </c>
      <c r="BF280" s="229">
        <f>IF(N280="snížená",J280,0)</f>
        <v>0</v>
      </c>
      <c r="BG280" s="229">
        <f>IF(N280="zákl. přenesená",J280,0)</f>
        <v>0</v>
      </c>
      <c r="BH280" s="229">
        <f>IF(N280="sníž. přenesená",J280,0)</f>
        <v>0</v>
      </c>
      <c r="BI280" s="229">
        <f>IF(N280="nulová",J280,0)</f>
        <v>0</v>
      </c>
      <c r="BJ280" s="14" t="s">
        <v>80</v>
      </c>
      <c r="BK280" s="229">
        <f>ROUND(I280*H280,2)</f>
        <v>678</v>
      </c>
      <c r="BL280" s="14" t="s">
        <v>288</v>
      </c>
      <c r="BM280" s="228" t="s">
        <v>1293</v>
      </c>
    </row>
    <row r="281" s="2" customFormat="1" ht="21.75" customHeight="1">
      <c r="A281" s="29"/>
      <c r="B281" s="30"/>
      <c r="C281" s="230" t="s">
        <v>984</v>
      </c>
      <c r="D281" s="230" t="s">
        <v>378</v>
      </c>
      <c r="E281" s="231" t="s">
        <v>1294</v>
      </c>
      <c r="F281" s="232" t="s">
        <v>1295</v>
      </c>
      <c r="G281" s="233" t="s">
        <v>501</v>
      </c>
      <c r="H281" s="234">
        <v>2</v>
      </c>
      <c r="I281" s="235">
        <v>6671</v>
      </c>
      <c r="J281" s="235">
        <f>ROUND(I281*H281,2)</f>
        <v>13342</v>
      </c>
      <c r="K281" s="236"/>
      <c r="L281" s="237"/>
      <c r="M281" s="238" t="s">
        <v>1</v>
      </c>
      <c r="N281" s="239" t="s">
        <v>38</v>
      </c>
      <c r="O281" s="226">
        <v>0</v>
      </c>
      <c r="P281" s="226">
        <f>O281*H281</f>
        <v>0</v>
      </c>
      <c r="Q281" s="226">
        <v>0.0022399999999999998</v>
      </c>
      <c r="R281" s="226">
        <f>Q281*H281</f>
        <v>0.0044799999999999996</v>
      </c>
      <c r="S281" s="226">
        <v>0</v>
      </c>
      <c r="T281" s="227">
        <f>S281*H281</f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228" t="s">
        <v>311</v>
      </c>
      <c r="AT281" s="228" t="s">
        <v>378</v>
      </c>
      <c r="AU281" s="228" t="s">
        <v>82</v>
      </c>
      <c r="AY281" s="14" t="s">
        <v>282</v>
      </c>
      <c r="BE281" s="229">
        <f>IF(N281="základní",J281,0)</f>
        <v>13342</v>
      </c>
      <c r="BF281" s="229">
        <f>IF(N281="snížená",J281,0)</f>
        <v>0</v>
      </c>
      <c r="BG281" s="229">
        <f>IF(N281="zákl. přenesená",J281,0)</f>
        <v>0</v>
      </c>
      <c r="BH281" s="229">
        <f>IF(N281="sníž. přenesená",J281,0)</f>
        <v>0</v>
      </c>
      <c r="BI281" s="229">
        <f>IF(N281="nulová",J281,0)</f>
        <v>0</v>
      </c>
      <c r="BJ281" s="14" t="s">
        <v>80</v>
      </c>
      <c r="BK281" s="229">
        <f>ROUND(I281*H281,2)</f>
        <v>13342</v>
      </c>
      <c r="BL281" s="14" t="s">
        <v>288</v>
      </c>
      <c r="BM281" s="228" t="s">
        <v>1296</v>
      </c>
    </row>
    <row r="282" s="2" customFormat="1" ht="21.75" customHeight="1">
      <c r="A282" s="29"/>
      <c r="B282" s="30"/>
      <c r="C282" s="217" t="s">
        <v>986</v>
      </c>
      <c r="D282" s="217" t="s">
        <v>284</v>
      </c>
      <c r="E282" s="218" t="s">
        <v>1297</v>
      </c>
      <c r="F282" s="219" t="s">
        <v>1298</v>
      </c>
      <c r="G282" s="220" t="s">
        <v>501</v>
      </c>
      <c r="H282" s="221">
        <v>1</v>
      </c>
      <c r="I282" s="222">
        <v>346</v>
      </c>
      <c r="J282" s="222">
        <f>ROUND(I282*H282,2)</f>
        <v>346</v>
      </c>
      <c r="K282" s="223"/>
      <c r="L282" s="35"/>
      <c r="M282" s="224" t="s">
        <v>1</v>
      </c>
      <c r="N282" s="225" t="s">
        <v>38</v>
      </c>
      <c r="O282" s="226">
        <v>0.79200000000000004</v>
      </c>
      <c r="P282" s="226">
        <f>O282*H282</f>
        <v>0.79200000000000004</v>
      </c>
      <c r="Q282" s="226">
        <v>0</v>
      </c>
      <c r="R282" s="226">
        <f>Q282*H282</f>
        <v>0</v>
      </c>
      <c r="S282" s="226">
        <v>0</v>
      </c>
      <c r="T282" s="227">
        <f>S282*H282</f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228" t="s">
        <v>288</v>
      </c>
      <c r="AT282" s="228" t="s">
        <v>284</v>
      </c>
      <c r="AU282" s="228" t="s">
        <v>82</v>
      </c>
      <c r="AY282" s="14" t="s">
        <v>282</v>
      </c>
      <c r="BE282" s="229">
        <f>IF(N282="základní",J282,0)</f>
        <v>346</v>
      </c>
      <c r="BF282" s="229">
        <f>IF(N282="snížená",J282,0)</f>
        <v>0</v>
      </c>
      <c r="BG282" s="229">
        <f>IF(N282="zákl. přenesená",J282,0)</f>
        <v>0</v>
      </c>
      <c r="BH282" s="229">
        <f>IF(N282="sníž. přenesená",J282,0)</f>
        <v>0</v>
      </c>
      <c r="BI282" s="229">
        <f>IF(N282="nulová",J282,0)</f>
        <v>0</v>
      </c>
      <c r="BJ282" s="14" t="s">
        <v>80</v>
      </c>
      <c r="BK282" s="229">
        <f>ROUND(I282*H282,2)</f>
        <v>346</v>
      </c>
      <c r="BL282" s="14" t="s">
        <v>288</v>
      </c>
      <c r="BM282" s="228" t="s">
        <v>1299</v>
      </c>
    </row>
    <row r="283" s="2" customFormat="1" ht="21.75" customHeight="1">
      <c r="A283" s="29"/>
      <c r="B283" s="30"/>
      <c r="C283" s="230" t="s">
        <v>987</v>
      </c>
      <c r="D283" s="230" t="s">
        <v>378</v>
      </c>
      <c r="E283" s="231" t="s">
        <v>1300</v>
      </c>
      <c r="F283" s="232" t="s">
        <v>1301</v>
      </c>
      <c r="G283" s="233" t="s">
        <v>501</v>
      </c>
      <c r="H283" s="234">
        <v>1</v>
      </c>
      <c r="I283" s="235">
        <v>9622</v>
      </c>
      <c r="J283" s="235">
        <f>ROUND(I283*H283,2)</f>
        <v>9622</v>
      </c>
      <c r="K283" s="236"/>
      <c r="L283" s="237"/>
      <c r="M283" s="238" t="s">
        <v>1</v>
      </c>
      <c r="N283" s="239" t="s">
        <v>38</v>
      </c>
      <c r="O283" s="226">
        <v>0</v>
      </c>
      <c r="P283" s="226">
        <f>O283*H283</f>
        <v>0</v>
      </c>
      <c r="Q283" s="226">
        <v>0.0032000000000000002</v>
      </c>
      <c r="R283" s="226">
        <f>Q283*H283</f>
        <v>0.0032000000000000002</v>
      </c>
      <c r="S283" s="226">
        <v>0</v>
      </c>
      <c r="T283" s="227">
        <f>S283*H283</f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228" t="s">
        <v>311</v>
      </c>
      <c r="AT283" s="228" t="s">
        <v>378</v>
      </c>
      <c r="AU283" s="228" t="s">
        <v>82</v>
      </c>
      <c r="AY283" s="14" t="s">
        <v>282</v>
      </c>
      <c r="BE283" s="229">
        <f>IF(N283="základní",J283,0)</f>
        <v>9622</v>
      </c>
      <c r="BF283" s="229">
        <f>IF(N283="snížená",J283,0)</f>
        <v>0</v>
      </c>
      <c r="BG283" s="229">
        <f>IF(N283="zákl. přenesená",J283,0)</f>
        <v>0</v>
      </c>
      <c r="BH283" s="229">
        <f>IF(N283="sníž. přenesená",J283,0)</f>
        <v>0</v>
      </c>
      <c r="BI283" s="229">
        <f>IF(N283="nulová",J283,0)</f>
        <v>0</v>
      </c>
      <c r="BJ283" s="14" t="s">
        <v>80</v>
      </c>
      <c r="BK283" s="229">
        <f>ROUND(I283*H283,2)</f>
        <v>9622</v>
      </c>
      <c r="BL283" s="14" t="s">
        <v>288</v>
      </c>
      <c r="BM283" s="228" t="s">
        <v>1302</v>
      </c>
    </row>
    <row r="284" s="2" customFormat="1" ht="21.75" customHeight="1">
      <c r="A284" s="29"/>
      <c r="B284" s="30"/>
      <c r="C284" s="217" t="s">
        <v>988</v>
      </c>
      <c r="D284" s="217" t="s">
        <v>284</v>
      </c>
      <c r="E284" s="218" t="s">
        <v>1303</v>
      </c>
      <c r="F284" s="219" t="s">
        <v>1304</v>
      </c>
      <c r="G284" s="220" t="s">
        <v>501</v>
      </c>
      <c r="H284" s="221">
        <v>9</v>
      </c>
      <c r="I284" s="222">
        <v>727</v>
      </c>
      <c r="J284" s="222">
        <f>ROUND(I284*H284,2)</f>
        <v>6543</v>
      </c>
      <c r="K284" s="223"/>
      <c r="L284" s="35"/>
      <c r="M284" s="224" t="s">
        <v>1</v>
      </c>
      <c r="N284" s="225" t="s">
        <v>38</v>
      </c>
      <c r="O284" s="226">
        <v>1.278</v>
      </c>
      <c r="P284" s="226">
        <f>O284*H284</f>
        <v>11.502000000000001</v>
      </c>
      <c r="Q284" s="226">
        <v>0.00072000000000000005</v>
      </c>
      <c r="R284" s="226">
        <f>Q284*H284</f>
        <v>0.0064800000000000005</v>
      </c>
      <c r="S284" s="226">
        <v>0</v>
      </c>
      <c r="T284" s="227">
        <f>S284*H284</f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228" t="s">
        <v>288</v>
      </c>
      <c r="AT284" s="228" t="s">
        <v>284</v>
      </c>
      <c r="AU284" s="228" t="s">
        <v>82</v>
      </c>
      <c r="AY284" s="14" t="s">
        <v>282</v>
      </c>
      <c r="BE284" s="229">
        <f>IF(N284="základní",J284,0)</f>
        <v>6543</v>
      </c>
      <c r="BF284" s="229">
        <f>IF(N284="snížená",J284,0)</f>
        <v>0</v>
      </c>
      <c r="BG284" s="229">
        <f>IF(N284="zákl. přenesená",J284,0)</f>
        <v>0</v>
      </c>
      <c r="BH284" s="229">
        <f>IF(N284="sníž. přenesená",J284,0)</f>
        <v>0</v>
      </c>
      <c r="BI284" s="229">
        <f>IF(N284="nulová",J284,0)</f>
        <v>0</v>
      </c>
      <c r="BJ284" s="14" t="s">
        <v>80</v>
      </c>
      <c r="BK284" s="229">
        <f>ROUND(I284*H284,2)</f>
        <v>6543</v>
      </c>
      <c r="BL284" s="14" t="s">
        <v>288</v>
      </c>
      <c r="BM284" s="228" t="s">
        <v>1305</v>
      </c>
    </row>
    <row r="285" s="2" customFormat="1" ht="21.75" customHeight="1">
      <c r="A285" s="29"/>
      <c r="B285" s="30"/>
      <c r="C285" s="230" t="s">
        <v>989</v>
      </c>
      <c r="D285" s="230" t="s">
        <v>378</v>
      </c>
      <c r="E285" s="231" t="s">
        <v>1306</v>
      </c>
      <c r="F285" s="232" t="s">
        <v>1307</v>
      </c>
      <c r="G285" s="233" t="s">
        <v>501</v>
      </c>
      <c r="H285" s="234">
        <v>7</v>
      </c>
      <c r="I285" s="235">
        <v>4660</v>
      </c>
      <c r="J285" s="235">
        <f>ROUND(I285*H285,2)</f>
        <v>32620</v>
      </c>
      <c r="K285" s="236"/>
      <c r="L285" s="237"/>
      <c r="M285" s="238" t="s">
        <v>1</v>
      </c>
      <c r="N285" s="239" t="s">
        <v>38</v>
      </c>
      <c r="O285" s="226">
        <v>0</v>
      </c>
      <c r="P285" s="226">
        <f>O285*H285</f>
        <v>0</v>
      </c>
      <c r="Q285" s="226">
        <v>0.012</v>
      </c>
      <c r="R285" s="226">
        <f>Q285*H285</f>
        <v>0.084000000000000005</v>
      </c>
      <c r="S285" s="226">
        <v>0</v>
      </c>
      <c r="T285" s="227">
        <f>S285*H285</f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228" t="s">
        <v>311</v>
      </c>
      <c r="AT285" s="228" t="s">
        <v>378</v>
      </c>
      <c r="AU285" s="228" t="s">
        <v>82</v>
      </c>
      <c r="AY285" s="14" t="s">
        <v>282</v>
      </c>
      <c r="BE285" s="229">
        <f>IF(N285="základní",J285,0)</f>
        <v>32620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14" t="s">
        <v>80</v>
      </c>
      <c r="BK285" s="229">
        <f>ROUND(I285*H285,2)</f>
        <v>32620</v>
      </c>
      <c r="BL285" s="14" t="s">
        <v>288</v>
      </c>
      <c r="BM285" s="228" t="s">
        <v>1308</v>
      </c>
    </row>
    <row r="286" s="2" customFormat="1" ht="21.75" customHeight="1">
      <c r="A286" s="29"/>
      <c r="B286" s="30"/>
      <c r="C286" s="230" t="s">
        <v>990</v>
      </c>
      <c r="D286" s="230" t="s">
        <v>378</v>
      </c>
      <c r="E286" s="231" t="s">
        <v>1309</v>
      </c>
      <c r="F286" s="232" t="s">
        <v>1310</v>
      </c>
      <c r="G286" s="233" t="s">
        <v>501</v>
      </c>
      <c r="H286" s="234">
        <v>7</v>
      </c>
      <c r="I286" s="235">
        <v>1704</v>
      </c>
      <c r="J286" s="235">
        <f>ROUND(I286*H286,2)</f>
        <v>11928</v>
      </c>
      <c r="K286" s="236"/>
      <c r="L286" s="237"/>
      <c r="M286" s="238" t="s">
        <v>1</v>
      </c>
      <c r="N286" s="239" t="s">
        <v>38</v>
      </c>
      <c r="O286" s="226">
        <v>0</v>
      </c>
      <c r="P286" s="226">
        <f>O286*H286</f>
        <v>0</v>
      </c>
      <c r="Q286" s="226">
        <v>0.0073000000000000001</v>
      </c>
      <c r="R286" s="226">
        <f>Q286*H286</f>
        <v>0.0511</v>
      </c>
      <c r="S286" s="226">
        <v>0</v>
      </c>
      <c r="T286" s="227">
        <f>S286*H286</f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228" t="s">
        <v>311</v>
      </c>
      <c r="AT286" s="228" t="s">
        <v>378</v>
      </c>
      <c r="AU286" s="228" t="s">
        <v>82</v>
      </c>
      <c r="AY286" s="14" t="s">
        <v>282</v>
      </c>
      <c r="BE286" s="229">
        <f>IF(N286="základní",J286,0)</f>
        <v>11928</v>
      </c>
      <c r="BF286" s="229">
        <f>IF(N286="snížená",J286,0)</f>
        <v>0</v>
      </c>
      <c r="BG286" s="229">
        <f>IF(N286="zákl. přenesená",J286,0)</f>
        <v>0</v>
      </c>
      <c r="BH286" s="229">
        <f>IF(N286="sníž. přenesená",J286,0)</f>
        <v>0</v>
      </c>
      <c r="BI286" s="229">
        <f>IF(N286="nulová",J286,0)</f>
        <v>0</v>
      </c>
      <c r="BJ286" s="14" t="s">
        <v>80</v>
      </c>
      <c r="BK286" s="229">
        <f>ROUND(I286*H286,2)</f>
        <v>11928</v>
      </c>
      <c r="BL286" s="14" t="s">
        <v>288</v>
      </c>
      <c r="BM286" s="228" t="s">
        <v>1311</v>
      </c>
    </row>
    <row r="287" s="2" customFormat="1" ht="16.5" customHeight="1">
      <c r="A287" s="29"/>
      <c r="B287" s="30"/>
      <c r="C287" s="230" t="s">
        <v>991</v>
      </c>
      <c r="D287" s="230" t="s">
        <v>378</v>
      </c>
      <c r="E287" s="231" t="s">
        <v>1312</v>
      </c>
      <c r="F287" s="232" t="s">
        <v>1313</v>
      </c>
      <c r="G287" s="233" t="s">
        <v>501</v>
      </c>
      <c r="H287" s="234">
        <v>2</v>
      </c>
      <c r="I287" s="235">
        <v>4098</v>
      </c>
      <c r="J287" s="235">
        <f>ROUND(I287*H287,2)</f>
        <v>8196</v>
      </c>
      <c r="K287" s="236"/>
      <c r="L287" s="237"/>
      <c r="M287" s="238" t="s">
        <v>1</v>
      </c>
      <c r="N287" s="239" t="s">
        <v>38</v>
      </c>
      <c r="O287" s="226">
        <v>0</v>
      </c>
      <c r="P287" s="226">
        <f>O287*H287</f>
        <v>0</v>
      </c>
      <c r="Q287" s="226">
        <v>0</v>
      </c>
      <c r="R287" s="226">
        <f>Q287*H287</f>
        <v>0</v>
      </c>
      <c r="S287" s="226">
        <v>0</v>
      </c>
      <c r="T287" s="227">
        <f>S287*H287</f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228" t="s">
        <v>311</v>
      </c>
      <c r="AT287" s="228" t="s">
        <v>378</v>
      </c>
      <c r="AU287" s="228" t="s">
        <v>82</v>
      </c>
      <c r="AY287" s="14" t="s">
        <v>282</v>
      </c>
      <c r="BE287" s="229">
        <f>IF(N287="základní",J287,0)</f>
        <v>8196</v>
      </c>
      <c r="BF287" s="229">
        <f>IF(N287="snížená",J287,0)</f>
        <v>0</v>
      </c>
      <c r="BG287" s="229">
        <f>IF(N287="zákl. přenesená",J287,0)</f>
        <v>0</v>
      </c>
      <c r="BH287" s="229">
        <f>IF(N287="sníž. přenesená",J287,0)</f>
        <v>0</v>
      </c>
      <c r="BI287" s="229">
        <f>IF(N287="nulová",J287,0)</f>
        <v>0</v>
      </c>
      <c r="BJ287" s="14" t="s">
        <v>80</v>
      </c>
      <c r="BK287" s="229">
        <f>ROUND(I287*H287,2)</f>
        <v>8196</v>
      </c>
      <c r="BL287" s="14" t="s">
        <v>288</v>
      </c>
      <c r="BM287" s="228" t="s">
        <v>1314</v>
      </c>
    </row>
    <row r="288" s="2" customFormat="1" ht="21.75" customHeight="1">
      <c r="A288" s="29"/>
      <c r="B288" s="30"/>
      <c r="C288" s="217" t="s">
        <v>993</v>
      </c>
      <c r="D288" s="217" t="s">
        <v>284</v>
      </c>
      <c r="E288" s="218" t="s">
        <v>1315</v>
      </c>
      <c r="F288" s="219" t="s">
        <v>1316</v>
      </c>
      <c r="G288" s="220" t="s">
        <v>501</v>
      </c>
      <c r="H288" s="221">
        <v>2</v>
      </c>
      <c r="I288" s="222">
        <v>359</v>
      </c>
      <c r="J288" s="222">
        <f>ROUND(I288*H288,2)</f>
        <v>718</v>
      </c>
      <c r="K288" s="223"/>
      <c r="L288" s="35"/>
      <c r="M288" s="224" t="s">
        <v>1</v>
      </c>
      <c r="N288" s="225" t="s">
        <v>38</v>
      </c>
      <c r="O288" s="226">
        <v>0.63</v>
      </c>
      <c r="P288" s="226">
        <f>O288*H288</f>
        <v>1.26</v>
      </c>
      <c r="Q288" s="226">
        <v>0.00069999999999999999</v>
      </c>
      <c r="R288" s="226">
        <f>Q288*H288</f>
        <v>0.0014</v>
      </c>
      <c r="S288" s="226">
        <v>0</v>
      </c>
      <c r="T288" s="227">
        <f>S288*H288</f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228" t="s">
        <v>288</v>
      </c>
      <c r="AT288" s="228" t="s">
        <v>284</v>
      </c>
      <c r="AU288" s="228" t="s">
        <v>82</v>
      </c>
      <c r="AY288" s="14" t="s">
        <v>282</v>
      </c>
      <c r="BE288" s="229">
        <f>IF(N288="základní",J288,0)</f>
        <v>718</v>
      </c>
      <c r="BF288" s="229">
        <f>IF(N288="snížená",J288,0)</f>
        <v>0</v>
      </c>
      <c r="BG288" s="229">
        <f>IF(N288="zákl. přenesená",J288,0)</f>
        <v>0</v>
      </c>
      <c r="BH288" s="229">
        <f>IF(N288="sníž. přenesená",J288,0)</f>
        <v>0</v>
      </c>
      <c r="BI288" s="229">
        <f>IF(N288="nulová",J288,0)</f>
        <v>0</v>
      </c>
      <c r="BJ288" s="14" t="s">
        <v>80</v>
      </c>
      <c r="BK288" s="229">
        <f>ROUND(I288*H288,2)</f>
        <v>718</v>
      </c>
      <c r="BL288" s="14" t="s">
        <v>288</v>
      </c>
      <c r="BM288" s="228" t="s">
        <v>1317</v>
      </c>
    </row>
    <row r="289" s="2" customFormat="1" ht="21.75" customHeight="1">
      <c r="A289" s="29"/>
      <c r="B289" s="30"/>
      <c r="C289" s="230" t="s">
        <v>994</v>
      </c>
      <c r="D289" s="230" t="s">
        <v>378</v>
      </c>
      <c r="E289" s="231" t="s">
        <v>1318</v>
      </c>
      <c r="F289" s="232" t="s">
        <v>1319</v>
      </c>
      <c r="G289" s="233" t="s">
        <v>501</v>
      </c>
      <c r="H289" s="234">
        <v>2</v>
      </c>
      <c r="I289" s="235">
        <v>73713</v>
      </c>
      <c r="J289" s="235">
        <f>ROUND(I289*H289,2)</f>
        <v>147426</v>
      </c>
      <c r="K289" s="236"/>
      <c r="L289" s="237"/>
      <c r="M289" s="238" t="s">
        <v>1</v>
      </c>
      <c r="N289" s="239" t="s">
        <v>38</v>
      </c>
      <c r="O289" s="226">
        <v>0</v>
      </c>
      <c r="P289" s="226">
        <f>O289*H289</f>
        <v>0</v>
      </c>
      <c r="Q289" s="226">
        <v>0.016500000000000001</v>
      </c>
      <c r="R289" s="226">
        <f>Q289*H289</f>
        <v>0.033000000000000002</v>
      </c>
      <c r="S289" s="226">
        <v>0</v>
      </c>
      <c r="T289" s="227">
        <f>S289*H289</f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228" t="s">
        <v>311</v>
      </c>
      <c r="AT289" s="228" t="s">
        <v>378</v>
      </c>
      <c r="AU289" s="228" t="s">
        <v>82</v>
      </c>
      <c r="AY289" s="14" t="s">
        <v>282</v>
      </c>
      <c r="BE289" s="229">
        <f>IF(N289="základní",J289,0)</f>
        <v>147426</v>
      </c>
      <c r="BF289" s="229">
        <f>IF(N289="snížená",J289,0)</f>
        <v>0</v>
      </c>
      <c r="BG289" s="229">
        <f>IF(N289="zákl. přenesená",J289,0)</f>
        <v>0</v>
      </c>
      <c r="BH289" s="229">
        <f>IF(N289="sníž. přenesená",J289,0)</f>
        <v>0</v>
      </c>
      <c r="BI289" s="229">
        <f>IF(N289="nulová",J289,0)</f>
        <v>0</v>
      </c>
      <c r="BJ289" s="14" t="s">
        <v>80</v>
      </c>
      <c r="BK289" s="229">
        <f>ROUND(I289*H289,2)</f>
        <v>147426</v>
      </c>
      <c r="BL289" s="14" t="s">
        <v>288</v>
      </c>
      <c r="BM289" s="228" t="s">
        <v>1320</v>
      </c>
    </row>
    <row r="290" s="2" customFormat="1" ht="16.5" customHeight="1">
      <c r="A290" s="29"/>
      <c r="B290" s="30"/>
      <c r="C290" s="217" t="s">
        <v>995</v>
      </c>
      <c r="D290" s="217" t="s">
        <v>284</v>
      </c>
      <c r="E290" s="218" t="s">
        <v>1321</v>
      </c>
      <c r="F290" s="219" t="s">
        <v>1322</v>
      </c>
      <c r="G290" s="220" t="s">
        <v>501</v>
      </c>
      <c r="H290" s="221">
        <v>7</v>
      </c>
      <c r="I290" s="222">
        <v>304</v>
      </c>
      <c r="J290" s="222">
        <f>ROUND(I290*H290,2)</f>
        <v>2128</v>
      </c>
      <c r="K290" s="223"/>
      <c r="L290" s="35"/>
      <c r="M290" s="224" t="s">
        <v>1</v>
      </c>
      <c r="N290" s="225" t="s">
        <v>38</v>
      </c>
      <c r="O290" s="226">
        <v>0.70799999999999996</v>
      </c>
      <c r="P290" s="226">
        <f>O290*H290</f>
        <v>4.9559999999999995</v>
      </c>
      <c r="Q290" s="226">
        <v>0.00036000000000000002</v>
      </c>
      <c r="R290" s="226">
        <f>Q290*H290</f>
        <v>0.0025200000000000001</v>
      </c>
      <c r="S290" s="226">
        <v>0</v>
      </c>
      <c r="T290" s="227">
        <f>S290*H290</f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228" t="s">
        <v>288</v>
      </c>
      <c r="AT290" s="228" t="s">
        <v>284</v>
      </c>
      <c r="AU290" s="228" t="s">
        <v>82</v>
      </c>
      <c r="AY290" s="14" t="s">
        <v>282</v>
      </c>
      <c r="BE290" s="229">
        <f>IF(N290="základní",J290,0)</f>
        <v>2128</v>
      </c>
      <c r="BF290" s="229">
        <f>IF(N290="snížená",J290,0)</f>
        <v>0</v>
      </c>
      <c r="BG290" s="229">
        <f>IF(N290="zákl. přenesená",J290,0)</f>
        <v>0</v>
      </c>
      <c r="BH290" s="229">
        <f>IF(N290="sníž. přenesená",J290,0)</f>
        <v>0</v>
      </c>
      <c r="BI290" s="229">
        <f>IF(N290="nulová",J290,0)</f>
        <v>0</v>
      </c>
      <c r="BJ290" s="14" t="s">
        <v>80</v>
      </c>
      <c r="BK290" s="229">
        <f>ROUND(I290*H290,2)</f>
        <v>2128</v>
      </c>
      <c r="BL290" s="14" t="s">
        <v>288</v>
      </c>
      <c r="BM290" s="228" t="s">
        <v>1323</v>
      </c>
    </row>
    <row r="291" s="2" customFormat="1" ht="21.75" customHeight="1">
      <c r="A291" s="29"/>
      <c r="B291" s="30"/>
      <c r="C291" s="230" t="s">
        <v>996</v>
      </c>
      <c r="D291" s="230" t="s">
        <v>378</v>
      </c>
      <c r="E291" s="231" t="s">
        <v>1324</v>
      </c>
      <c r="F291" s="232" t="s">
        <v>1325</v>
      </c>
      <c r="G291" s="233" t="s">
        <v>501</v>
      </c>
      <c r="H291" s="234">
        <v>7</v>
      </c>
      <c r="I291" s="235">
        <v>20072</v>
      </c>
      <c r="J291" s="235">
        <f>ROUND(I291*H291,2)</f>
        <v>140504</v>
      </c>
      <c r="K291" s="236"/>
      <c r="L291" s="237"/>
      <c r="M291" s="238" t="s">
        <v>1</v>
      </c>
      <c r="N291" s="239" t="s">
        <v>38</v>
      </c>
      <c r="O291" s="226">
        <v>0</v>
      </c>
      <c r="P291" s="226">
        <f>O291*H291</f>
        <v>0</v>
      </c>
      <c r="Q291" s="226">
        <v>0.019</v>
      </c>
      <c r="R291" s="226">
        <f>Q291*H291</f>
        <v>0.13300000000000001</v>
      </c>
      <c r="S291" s="226">
        <v>0</v>
      </c>
      <c r="T291" s="227">
        <f>S291*H291</f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228" t="s">
        <v>311</v>
      </c>
      <c r="AT291" s="228" t="s">
        <v>378</v>
      </c>
      <c r="AU291" s="228" t="s">
        <v>82</v>
      </c>
      <c r="AY291" s="14" t="s">
        <v>282</v>
      </c>
      <c r="BE291" s="229">
        <f>IF(N291="základní",J291,0)</f>
        <v>140504</v>
      </c>
      <c r="BF291" s="229">
        <f>IF(N291="snížená",J291,0)</f>
        <v>0</v>
      </c>
      <c r="BG291" s="229">
        <f>IF(N291="zákl. přenesená",J291,0)</f>
        <v>0</v>
      </c>
      <c r="BH291" s="229">
        <f>IF(N291="sníž. přenesená",J291,0)</f>
        <v>0</v>
      </c>
      <c r="BI291" s="229">
        <f>IF(N291="nulová",J291,0)</f>
        <v>0</v>
      </c>
      <c r="BJ291" s="14" t="s">
        <v>80</v>
      </c>
      <c r="BK291" s="229">
        <f>ROUND(I291*H291,2)</f>
        <v>140504</v>
      </c>
      <c r="BL291" s="14" t="s">
        <v>288</v>
      </c>
      <c r="BM291" s="228" t="s">
        <v>1326</v>
      </c>
    </row>
    <row r="292" s="2" customFormat="1" ht="21.75" customHeight="1">
      <c r="A292" s="29"/>
      <c r="B292" s="30"/>
      <c r="C292" s="217" t="s">
        <v>998</v>
      </c>
      <c r="D292" s="217" t="s">
        <v>284</v>
      </c>
      <c r="E292" s="218" t="s">
        <v>1327</v>
      </c>
      <c r="F292" s="219" t="s">
        <v>1328</v>
      </c>
      <c r="G292" s="220" t="s">
        <v>501</v>
      </c>
      <c r="H292" s="221">
        <v>2</v>
      </c>
      <c r="I292" s="222">
        <v>10300</v>
      </c>
      <c r="J292" s="222">
        <f>ROUND(I292*H292,2)</f>
        <v>20600</v>
      </c>
      <c r="K292" s="223"/>
      <c r="L292" s="35"/>
      <c r="M292" s="224" t="s">
        <v>1</v>
      </c>
      <c r="N292" s="225" t="s">
        <v>38</v>
      </c>
      <c r="O292" s="226">
        <v>19.105</v>
      </c>
      <c r="P292" s="226">
        <f>O292*H292</f>
        <v>38.210000000000001</v>
      </c>
      <c r="Q292" s="226">
        <v>1.92726</v>
      </c>
      <c r="R292" s="226">
        <f>Q292*H292</f>
        <v>3.8545199999999999</v>
      </c>
      <c r="S292" s="226">
        <v>0</v>
      </c>
      <c r="T292" s="227">
        <f>S292*H292</f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228" t="s">
        <v>288</v>
      </c>
      <c r="AT292" s="228" t="s">
        <v>284</v>
      </c>
      <c r="AU292" s="228" t="s">
        <v>82</v>
      </c>
      <c r="AY292" s="14" t="s">
        <v>282</v>
      </c>
      <c r="BE292" s="229">
        <f>IF(N292="základní",J292,0)</f>
        <v>20600</v>
      </c>
      <c r="BF292" s="229">
        <f>IF(N292="snížená",J292,0)</f>
        <v>0</v>
      </c>
      <c r="BG292" s="229">
        <f>IF(N292="zákl. přenesená",J292,0)</f>
        <v>0</v>
      </c>
      <c r="BH292" s="229">
        <f>IF(N292="sníž. přenesená",J292,0)</f>
        <v>0</v>
      </c>
      <c r="BI292" s="229">
        <f>IF(N292="nulová",J292,0)</f>
        <v>0</v>
      </c>
      <c r="BJ292" s="14" t="s">
        <v>80</v>
      </c>
      <c r="BK292" s="229">
        <f>ROUND(I292*H292,2)</f>
        <v>20600</v>
      </c>
      <c r="BL292" s="14" t="s">
        <v>288</v>
      </c>
      <c r="BM292" s="228" t="s">
        <v>1329</v>
      </c>
    </row>
    <row r="293" s="2" customFormat="1" ht="21.75" customHeight="1">
      <c r="A293" s="29"/>
      <c r="B293" s="30"/>
      <c r="C293" s="230" t="s">
        <v>999</v>
      </c>
      <c r="D293" s="230" t="s">
        <v>378</v>
      </c>
      <c r="E293" s="231" t="s">
        <v>1330</v>
      </c>
      <c r="F293" s="232" t="s">
        <v>1331</v>
      </c>
      <c r="G293" s="233" t="s">
        <v>501</v>
      </c>
      <c r="H293" s="234">
        <v>2</v>
      </c>
      <c r="I293" s="235">
        <v>7710</v>
      </c>
      <c r="J293" s="235">
        <f>ROUND(I293*H293,2)</f>
        <v>15420</v>
      </c>
      <c r="K293" s="236"/>
      <c r="L293" s="237"/>
      <c r="M293" s="238" t="s">
        <v>1</v>
      </c>
      <c r="N293" s="239" t="s">
        <v>38</v>
      </c>
      <c r="O293" s="226">
        <v>0</v>
      </c>
      <c r="P293" s="226">
        <f>O293*H293</f>
        <v>0</v>
      </c>
      <c r="Q293" s="226">
        <v>1.4079999999999999</v>
      </c>
      <c r="R293" s="226">
        <f>Q293*H293</f>
        <v>2.8159999999999998</v>
      </c>
      <c r="S293" s="226">
        <v>0</v>
      </c>
      <c r="T293" s="227">
        <f>S293*H293</f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228" t="s">
        <v>311</v>
      </c>
      <c r="AT293" s="228" t="s">
        <v>378</v>
      </c>
      <c r="AU293" s="228" t="s">
        <v>82</v>
      </c>
      <c r="AY293" s="14" t="s">
        <v>282</v>
      </c>
      <c r="BE293" s="229">
        <f>IF(N293="základní",J293,0)</f>
        <v>15420</v>
      </c>
      <c r="BF293" s="229">
        <f>IF(N293="snížená",J293,0)</f>
        <v>0</v>
      </c>
      <c r="BG293" s="229">
        <f>IF(N293="zákl. přenesená",J293,0)</f>
        <v>0</v>
      </c>
      <c r="BH293" s="229">
        <f>IF(N293="sníž. přenesená",J293,0)</f>
        <v>0</v>
      </c>
      <c r="BI293" s="229">
        <f>IF(N293="nulová",J293,0)</f>
        <v>0</v>
      </c>
      <c r="BJ293" s="14" t="s">
        <v>80</v>
      </c>
      <c r="BK293" s="229">
        <f>ROUND(I293*H293,2)</f>
        <v>15420</v>
      </c>
      <c r="BL293" s="14" t="s">
        <v>288</v>
      </c>
      <c r="BM293" s="228" t="s">
        <v>1332</v>
      </c>
    </row>
    <row r="294" s="2" customFormat="1" ht="21.75" customHeight="1">
      <c r="A294" s="29"/>
      <c r="B294" s="30"/>
      <c r="C294" s="230" t="s">
        <v>1001</v>
      </c>
      <c r="D294" s="230" t="s">
        <v>378</v>
      </c>
      <c r="E294" s="231" t="s">
        <v>631</v>
      </c>
      <c r="F294" s="232" t="s">
        <v>632</v>
      </c>
      <c r="G294" s="233" t="s">
        <v>501</v>
      </c>
      <c r="H294" s="234">
        <v>2</v>
      </c>
      <c r="I294" s="235">
        <v>1320</v>
      </c>
      <c r="J294" s="235">
        <f>ROUND(I294*H294,2)</f>
        <v>2640</v>
      </c>
      <c r="K294" s="236"/>
      <c r="L294" s="237"/>
      <c r="M294" s="238" t="s">
        <v>1</v>
      </c>
      <c r="N294" s="239" t="s">
        <v>38</v>
      </c>
      <c r="O294" s="226">
        <v>0</v>
      </c>
      <c r="P294" s="226">
        <f>O294*H294</f>
        <v>0</v>
      </c>
      <c r="Q294" s="226">
        <v>0.254</v>
      </c>
      <c r="R294" s="226">
        <f>Q294*H294</f>
        <v>0.50800000000000001</v>
      </c>
      <c r="S294" s="226">
        <v>0</v>
      </c>
      <c r="T294" s="227">
        <f>S294*H294</f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228" t="s">
        <v>311</v>
      </c>
      <c r="AT294" s="228" t="s">
        <v>378</v>
      </c>
      <c r="AU294" s="228" t="s">
        <v>82</v>
      </c>
      <c r="AY294" s="14" t="s">
        <v>282</v>
      </c>
      <c r="BE294" s="229">
        <f>IF(N294="základní",J294,0)</f>
        <v>2640</v>
      </c>
      <c r="BF294" s="229">
        <f>IF(N294="snížená",J294,0)</f>
        <v>0</v>
      </c>
      <c r="BG294" s="229">
        <f>IF(N294="zákl. přenesená",J294,0)</f>
        <v>0</v>
      </c>
      <c r="BH294" s="229">
        <f>IF(N294="sníž. přenesená",J294,0)</f>
        <v>0</v>
      </c>
      <c r="BI294" s="229">
        <f>IF(N294="nulová",J294,0)</f>
        <v>0</v>
      </c>
      <c r="BJ294" s="14" t="s">
        <v>80</v>
      </c>
      <c r="BK294" s="229">
        <f>ROUND(I294*H294,2)</f>
        <v>2640</v>
      </c>
      <c r="BL294" s="14" t="s">
        <v>288</v>
      </c>
      <c r="BM294" s="228" t="s">
        <v>633</v>
      </c>
    </row>
    <row r="295" s="2" customFormat="1" ht="21.75" customHeight="1">
      <c r="A295" s="29"/>
      <c r="B295" s="30"/>
      <c r="C295" s="230" t="s">
        <v>1333</v>
      </c>
      <c r="D295" s="230" t="s">
        <v>378</v>
      </c>
      <c r="E295" s="231" t="s">
        <v>1334</v>
      </c>
      <c r="F295" s="232" t="s">
        <v>1335</v>
      </c>
      <c r="G295" s="233" t="s">
        <v>501</v>
      </c>
      <c r="H295" s="234">
        <v>2</v>
      </c>
      <c r="I295" s="235">
        <v>3410</v>
      </c>
      <c r="J295" s="235">
        <f>ROUND(I295*H295,2)</f>
        <v>6820</v>
      </c>
      <c r="K295" s="236"/>
      <c r="L295" s="237"/>
      <c r="M295" s="238" t="s">
        <v>1</v>
      </c>
      <c r="N295" s="239" t="s">
        <v>38</v>
      </c>
      <c r="O295" s="226">
        <v>0</v>
      </c>
      <c r="P295" s="226">
        <f>O295*H295</f>
        <v>0</v>
      </c>
      <c r="Q295" s="226">
        <v>1.0129999999999999</v>
      </c>
      <c r="R295" s="226">
        <f>Q295*H295</f>
        <v>2.0259999999999998</v>
      </c>
      <c r="S295" s="226">
        <v>0</v>
      </c>
      <c r="T295" s="227">
        <f>S295*H295</f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228" t="s">
        <v>311</v>
      </c>
      <c r="AT295" s="228" t="s">
        <v>378</v>
      </c>
      <c r="AU295" s="228" t="s">
        <v>82</v>
      </c>
      <c r="AY295" s="14" t="s">
        <v>282</v>
      </c>
      <c r="BE295" s="229">
        <f>IF(N295="základní",J295,0)</f>
        <v>6820</v>
      </c>
      <c r="BF295" s="229">
        <f>IF(N295="snížená",J295,0)</f>
        <v>0</v>
      </c>
      <c r="BG295" s="229">
        <f>IF(N295="zákl. přenesená",J295,0)</f>
        <v>0</v>
      </c>
      <c r="BH295" s="229">
        <f>IF(N295="sníž. přenesená",J295,0)</f>
        <v>0</v>
      </c>
      <c r="BI295" s="229">
        <f>IF(N295="nulová",J295,0)</f>
        <v>0</v>
      </c>
      <c r="BJ295" s="14" t="s">
        <v>80</v>
      </c>
      <c r="BK295" s="229">
        <f>ROUND(I295*H295,2)</f>
        <v>6820</v>
      </c>
      <c r="BL295" s="14" t="s">
        <v>288</v>
      </c>
      <c r="BM295" s="228" t="s">
        <v>1336</v>
      </c>
    </row>
    <row r="296" s="2" customFormat="1" ht="21.75" customHeight="1">
      <c r="A296" s="29"/>
      <c r="B296" s="30"/>
      <c r="C296" s="230" t="s">
        <v>1337</v>
      </c>
      <c r="D296" s="230" t="s">
        <v>378</v>
      </c>
      <c r="E296" s="231" t="s">
        <v>1338</v>
      </c>
      <c r="F296" s="232" t="s">
        <v>1339</v>
      </c>
      <c r="G296" s="233" t="s">
        <v>501</v>
      </c>
      <c r="H296" s="234">
        <v>2</v>
      </c>
      <c r="I296" s="235">
        <v>4410</v>
      </c>
      <c r="J296" s="235">
        <f>ROUND(I296*H296,2)</f>
        <v>8820</v>
      </c>
      <c r="K296" s="236"/>
      <c r="L296" s="237"/>
      <c r="M296" s="238" t="s">
        <v>1</v>
      </c>
      <c r="N296" s="239" t="s">
        <v>38</v>
      </c>
      <c r="O296" s="226">
        <v>0</v>
      </c>
      <c r="P296" s="226">
        <f>O296*H296</f>
        <v>0</v>
      </c>
      <c r="Q296" s="226">
        <v>0.44900000000000001</v>
      </c>
      <c r="R296" s="226">
        <f>Q296*H296</f>
        <v>0.89800000000000002</v>
      </c>
      <c r="S296" s="226">
        <v>0</v>
      </c>
      <c r="T296" s="227">
        <f>S296*H296</f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228" t="s">
        <v>311</v>
      </c>
      <c r="AT296" s="228" t="s">
        <v>378</v>
      </c>
      <c r="AU296" s="228" t="s">
        <v>82</v>
      </c>
      <c r="AY296" s="14" t="s">
        <v>282</v>
      </c>
      <c r="BE296" s="229">
        <f>IF(N296="základní",J296,0)</f>
        <v>8820</v>
      </c>
      <c r="BF296" s="229">
        <f>IF(N296="snížená",J296,0)</f>
        <v>0</v>
      </c>
      <c r="BG296" s="229">
        <f>IF(N296="zákl. přenesená",J296,0)</f>
        <v>0</v>
      </c>
      <c r="BH296" s="229">
        <f>IF(N296="sníž. přenesená",J296,0)</f>
        <v>0</v>
      </c>
      <c r="BI296" s="229">
        <f>IF(N296="nulová",J296,0)</f>
        <v>0</v>
      </c>
      <c r="BJ296" s="14" t="s">
        <v>80</v>
      </c>
      <c r="BK296" s="229">
        <f>ROUND(I296*H296,2)</f>
        <v>8820</v>
      </c>
      <c r="BL296" s="14" t="s">
        <v>288</v>
      </c>
      <c r="BM296" s="228" t="s">
        <v>1340</v>
      </c>
    </row>
    <row r="297" s="2" customFormat="1" ht="21.75" customHeight="1">
      <c r="A297" s="29"/>
      <c r="B297" s="30"/>
      <c r="C297" s="230" t="s">
        <v>1341</v>
      </c>
      <c r="D297" s="230" t="s">
        <v>378</v>
      </c>
      <c r="E297" s="231" t="s">
        <v>647</v>
      </c>
      <c r="F297" s="232" t="s">
        <v>648</v>
      </c>
      <c r="G297" s="233" t="s">
        <v>501</v>
      </c>
      <c r="H297" s="234">
        <v>6</v>
      </c>
      <c r="I297" s="235">
        <v>193</v>
      </c>
      <c r="J297" s="235">
        <f>ROUND(I297*H297,2)</f>
        <v>1158</v>
      </c>
      <c r="K297" s="236"/>
      <c r="L297" s="237"/>
      <c r="M297" s="238" t="s">
        <v>1</v>
      </c>
      <c r="N297" s="239" t="s">
        <v>38</v>
      </c>
      <c r="O297" s="226">
        <v>0</v>
      </c>
      <c r="P297" s="226">
        <f>O297*H297</f>
        <v>0</v>
      </c>
      <c r="Q297" s="226">
        <v>0.002</v>
      </c>
      <c r="R297" s="226">
        <f>Q297*H297</f>
        <v>0.012</v>
      </c>
      <c r="S297" s="226">
        <v>0</v>
      </c>
      <c r="T297" s="227">
        <f>S297*H297</f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228" t="s">
        <v>311</v>
      </c>
      <c r="AT297" s="228" t="s">
        <v>378</v>
      </c>
      <c r="AU297" s="228" t="s">
        <v>82</v>
      </c>
      <c r="AY297" s="14" t="s">
        <v>282</v>
      </c>
      <c r="BE297" s="229">
        <f>IF(N297="základní",J297,0)</f>
        <v>1158</v>
      </c>
      <c r="BF297" s="229">
        <f>IF(N297="snížená",J297,0)</f>
        <v>0</v>
      </c>
      <c r="BG297" s="229">
        <f>IF(N297="zákl. přenesená",J297,0)</f>
        <v>0</v>
      </c>
      <c r="BH297" s="229">
        <f>IF(N297="sníž. přenesená",J297,0)</f>
        <v>0</v>
      </c>
      <c r="BI297" s="229">
        <f>IF(N297="nulová",J297,0)</f>
        <v>0</v>
      </c>
      <c r="BJ297" s="14" t="s">
        <v>80</v>
      </c>
      <c r="BK297" s="229">
        <f>ROUND(I297*H297,2)</f>
        <v>1158</v>
      </c>
      <c r="BL297" s="14" t="s">
        <v>288</v>
      </c>
      <c r="BM297" s="228" t="s">
        <v>649</v>
      </c>
    </row>
    <row r="298" s="2" customFormat="1" ht="21.75" customHeight="1">
      <c r="A298" s="29"/>
      <c r="B298" s="30"/>
      <c r="C298" s="217" t="s">
        <v>1342</v>
      </c>
      <c r="D298" s="217" t="s">
        <v>284</v>
      </c>
      <c r="E298" s="218" t="s">
        <v>651</v>
      </c>
      <c r="F298" s="219" t="s">
        <v>652</v>
      </c>
      <c r="G298" s="220" t="s">
        <v>501</v>
      </c>
      <c r="H298" s="221">
        <v>2</v>
      </c>
      <c r="I298" s="222">
        <v>1080</v>
      </c>
      <c r="J298" s="222">
        <f>ROUND(I298*H298,2)</f>
        <v>2160</v>
      </c>
      <c r="K298" s="223"/>
      <c r="L298" s="35"/>
      <c r="M298" s="224" t="s">
        <v>1</v>
      </c>
      <c r="N298" s="225" t="s">
        <v>38</v>
      </c>
      <c r="O298" s="226">
        <v>1.694</v>
      </c>
      <c r="P298" s="226">
        <f>O298*H298</f>
        <v>3.3879999999999999</v>
      </c>
      <c r="Q298" s="226">
        <v>0.21734000000000001</v>
      </c>
      <c r="R298" s="226">
        <f>Q298*H298</f>
        <v>0.43468000000000001</v>
      </c>
      <c r="S298" s="226">
        <v>0</v>
      </c>
      <c r="T298" s="227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228" t="s">
        <v>288</v>
      </c>
      <c r="AT298" s="228" t="s">
        <v>284</v>
      </c>
      <c r="AU298" s="228" t="s">
        <v>82</v>
      </c>
      <c r="AY298" s="14" t="s">
        <v>282</v>
      </c>
      <c r="BE298" s="229">
        <f>IF(N298="základní",J298,0)</f>
        <v>2160</v>
      </c>
      <c r="BF298" s="229">
        <f>IF(N298="snížená",J298,0)</f>
        <v>0</v>
      </c>
      <c r="BG298" s="229">
        <f>IF(N298="zákl. přenesená",J298,0)</f>
        <v>0</v>
      </c>
      <c r="BH298" s="229">
        <f>IF(N298="sníž. přenesená",J298,0)</f>
        <v>0</v>
      </c>
      <c r="BI298" s="229">
        <f>IF(N298="nulová",J298,0)</f>
        <v>0</v>
      </c>
      <c r="BJ298" s="14" t="s">
        <v>80</v>
      </c>
      <c r="BK298" s="229">
        <f>ROUND(I298*H298,2)</f>
        <v>2160</v>
      </c>
      <c r="BL298" s="14" t="s">
        <v>288</v>
      </c>
      <c r="BM298" s="228" t="s">
        <v>653</v>
      </c>
    </row>
    <row r="299" s="2" customFormat="1" ht="21.75" customHeight="1">
      <c r="A299" s="29"/>
      <c r="B299" s="30"/>
      <c r="C299" s="230" t="s">
        <v>1343</v>
      </c>
      <c r="D299" s="230" t="s">
        <v>378</v>
      </c>
      <c r="E299" s="231" t="s">
        <v>659</v>
      </c>
      <c r="F299" s="232" t="s">
        <v>660</v>
      </c>
      <c r="G299" s="233" t="s">
        <v>501</v>
      </c>
      <c r="H299" s="234">
        <v>1</v>
      </c>
      <c r="I299" s="235">
        <v>4800</v>
      </c>
      <c r="J299" s="235">
        <f>ROUND(I299*H299,2)</f>
        <v>4800</v>
      </c>
      <c r="K299" s="236"/>
      <c r="L299" s="237"/>
      <c r="M299" s="238" t="s">
        <v>1</v>
      </c>
      <c r="N299" s="239" t="s">
        <v>38</v>
      </c>
      <c r="O299" s="226">
        <v>0</v>
      </c>
      <c r="P299" s="226">
        <f>O299*H299</f>
        <v>0</v>
      </c>
      <c r="Q299" s="226">
        <v>0.19600000000000001</v>
      </c>
      <c r="R299" s="226">
        <f>Q299*H299</f>
        <v>0.19600000000000001</v>
      </c>
      <c r="S299" s="226">
        <v>0</v>
      </c>
      <c r="T299" s="227">
        <f>S299*H299</f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228" t="s">
        <v>311</v>
      </c>
      <c r="AT299" s="228" t="s">
        <v>378</v>
      </c>
      <c r="AU299" s="228" t="s">
        <v>82</v>
      </c>
      <c r="AY299" s="14" t="s">
        <v>282</v>
      </c>
      <c r="BE299" s="229">
        <f>IF(N299="základní",J299,0)</f>
        <v>4800</v>
      </c>
      <c r="BF299" s="229">
        <f>IF(N299="snížená",J299,0)</f>
        <v>0</v>
      </c>
      <c r="BG299" s="229">
        <f>IF(N299="zákl. přenesená",J299,0)</f>
        <v>0</v>
      </c>
      <c r="BH299" s="229">
        <f>IF(N299="sníž. přenesená",J299,0)</f>
        <v>0</v>
      </c>
      <c r="BI299" s="229">
        <f>IF(N299="nulová",J299,0)</f>
        <v>0</v>
      </c>
      <c r="BJ299" s="14" t="s">
        <v>80</v>
      </c>
      <c r="BK299" s="229">
        <f>ROUND(I299*H299,2)</f>
        <v>4800</v>
      </c>
      <c r="BL299" s="14" t="s">
        <v>288</v>
      </c>
      <c r="BM299" s="228" t="s">
        <v>661</v>
      </c>
    </row>
    <row r="300" s="2" customFormat="1" ht="21.75" customHeight="1">
      <c r="A300" s="29"/>
      <c r="B300" s="30"/>
      <c r="C300" s="230" t="s">
        <v>1344</v>
      </c>
      <c r="D300" s="230" t="s">
        <v>378</v>
      </c>
      <c r="E300" s="231" t="s">
        <v>667</v>
      </c>
      <c r="F300" s="232" t="s">
        <v>668</v>
      </c>
      <c r="G300" s="233" t="s">
        <v>501</v>
      </c>
      <c r="H300" s="234">
        <v>1</v>
      </c>
      <c r="I300" s="235">
        <v>6390</v>
      </c>
      <c r="J300" s="235">
        <f>ROUND(I300*H300,2)</f>
        <v>6390</v>
      </c>
      <c r="K300" s="236"/>
      <c r="L300" s="237"/>
      <c r="M300" s="238" t="s">
        <v>1</v>
      </c>
      <c r="N300" s="239" t="s">
        <v>38</v>
      </c>
      <c r="O300" s="226">
        <v>0</v>
      </c>
      <c r="P300" s="226">
        <f>O300*H300</f>
        <v>0</v>
      </c>
      <c r="Q300" s="226">
        <v>0.081000000000000003</v>
      </c>
      <c r="R300" s="226">
        <f>Q300*H300</f>
        <v>0.081000000000000003</v>
      </c>
      <c r="S300" s="226">
        <v>0</v>
      </c>
      <c r="T300" s="227">
        <f>S300*H300</f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228" t="s">
        <v>311</v>
      </c>
      <c r="AT300" s="228" t="s">
        <v>378</v>
      </c>
      <c r="AU300" s="228" t="s">
        <v>82</v>
      </c>
      <c r="AY300" s="14" t="s">
        <v>282</v>
      </c>
      <c r="BE300" s="229">
        <f>IF(N300="základní",J300,0)</f>
        <v>6390</v>
      </c>
      <c r="BF300" s="229">
        <f>IF(N300="snížená",J300,0)</f>
        <v>0</v>
      </c>
      <c r="BG300" s="229">
        <f>IF(N300="zákl. přenesená",J300,0)</f>
        <v>0</v>
      </c>
      <c r="BH300" s="229">
        <f>IF(N300="sníž. přenesená",J300,0)</f>
        <v>0</v>
      </c>
      <c r="BI300" s="229">
        <f>IF(N300="nulová",J300,0)</f>
        <v>0</v>
      </c>
      <c r="BJ300" s="14" t="s">
        <v>80</v>
      </c>
      <c r="BK300" s="229">
        <f>ROUND(I300*H300,2)</f>
        <v>6390</v>
      </c>
      <c r="BL300" s="14" t="s">
        <v>288</v>
      </c>
      <c r="BM300" s="228" t="s">
        <v>669</v>
      </c>
    </row>
    <row r="301" s="2" customFormat="1" ht="16.5" customHeight="1">
      <c r="A301" s="29"/>
      <c r="B301" s="30"/>
      <c r="C301" s="217" t="s">
        <v>1345</v>
      </c>
      <c r="D301" s="217" t="s">
        <v>284</v>
      </c>
      <c r="E301" s="218" t="s">
        <v>1346</v>
      </c>
      <c r="F301" s="219" t="s">
        <v>1347</v>
      </c>
      <c r="G301" s="220" t="s">
        <v>322</v>
      </c>
      <c r="H301" s="221">
        <v>598.87</v>
      </c>
      <c r="I301" s="222">
        <v>17.699999999999999</v>
      </c>
      <c r="J301" s="222">
        <f>ROUND(I301*H301,2)</f>
        <v>10600</v>
      </c>
      <c r="K301" s="223"/>
      <c r="L301" s="35"/>
      <c r="M301" s="224" t="s">
        <v>1</v>
      </c>
      <c r="N301" s="225" t="s">
        <v>38</v>
      </c>
      <c r="O301" s="226">
        <v>0.043999999999999997</v>
      </c>
      <c r="P301" s="226">
        <f>O301*H301</f>
        <v>26.350279999999998</v>
      </c>
      <c r="Q301" s="226">
        <v>0</v>
      </c>
      <c r="R301" s="226">
        <f>Q301*H301</f>
        <v>0</v>
      </c>
      <c r="S301" s="226">
        <v>0</v>
      </c>
      <c r="T301" s="227">
        <f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228" t="s">
        <v>288</v>
      </c>
      <c r="AT301" s="228" t="s">
        <v>284</v>
      </c>
      <c r="AU301" s="228" t="s">
        <v>82</v>
      </c>
      <c r="AY301" s="14" t="s">
        <v>282</v>
      </c>
      <c r="BE301" s="229">
        <f>IF(N301="základní",J301,0)</f>
        <v>10600</v>
      </c>
      <c r="BF301" s="229">
        <f>IF(N301="snížená",J301,0)</f>
        <v>0</v>
      </c>
      <c r="BG301" s="229">
        <f>IF(N301="zákl. přenesená",J301,0)</f>
        <v>0</v>
      </c>
      <c r="BH301" s="229">
        <f>IF(N301="sníž. přenesená",J301,0)</f>
        <v>0</v>
      </c>
      <c r="BI301" s="229">
        <f>IF(N301="nulová",J301,0)</f>
        <v>0</v>
      </c>
      <c r="BJ301" s="14" t="s">
        <v>80</v>
      </c>
      <c r="BK301" s="229">
        <f>ROUND(I301*H301,2)</f>
        <v>10600</v>
      </c>
      <c r="BL301" s="14" t="s">
        <v>288</v>
      </c>
      <c r="BM301" s="228" t="s">
        <v>1348</v>
      </c>
    </row>
    <row r="302" s="2" customFormat="1" ht="21.75" customHeight="1">
      <c r="A302" s="29"/>
      <c r="B302" s="30"/>
      <c r="C302" s="217" t="s">
        <v>1349</v>
      </c>
      <c r="D302" s="217" t="s">
        <v>284</v>
      </c>
      <c r="E302" s="218" t="s">
        <v>1350</v>
      </c>
      <c r="F302" s="219" t="s">
        <v>1351</v>
      </c>
      <c r="G302" s="220" t="s">
        <v>322</v>
      </c>
      <c r="H302" s="221">
        <v>1461.3900000000001</v>
      </c>
      <c r="I302" s="222">
        <v>17.899999999999999</v>
      </c>
      <c r="J302" s="222">
        <f>ROUND(I302*H302,2)</f>
        <v>26158.880000000001</v>
      </c>
      <c r="K302" s="223"/>
      <c r="L302" s="35"/>
      <c r="M302" s="224" t="s">
        <v>1</v>
      </c>
      <c r="N302" s="225" t="s">
        <v>38</v>
      </c>
      <c r="O302" s="226">
        <v>0.043999999999999997</v>
      </c>
      <c r="P302" s="226">
        <f>O302*H302</f>
        <v>64.301159999999996</v>
      </c>
      <c r="Q302" s="226">
        <v>0</v>
      </c>
      <c r="R302" s="226">
        <f>Q302*H302</f>
        <v>0</v>
      </c>
      <c r="S302" s="226">
        <v>0</v>
      </c>
      <c r="T302" s="227">
        <f>S302*H302</f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228" t="s">
        <v>288</v>
      </c>
      <c r="AT302" s="228" t="s">
        <v>284</v>
      </c>
      <c r="AU302" s="228" t="s">
        <v>82</v>
      </c>
      <c r="AY302" s="14" t="s">
        <v>282</v>
      </c>
      <c r="BE302" s="229">
        <f>IF(N302="základní",J302,0)</f>
        <v>26158.880000000001</v>
      </c>
      <c r="BF302" s="229">
        <f>IF(N302="snížená",J302,0)</f>
        <v>0</v>
      </c>
      <c r="BG302" s="229">
        <f>IF(N302="zákl. přenesená",J302,0)</f>
        <v>0</v>
      </c>
      <c r="BH302" s="229">
        <f>IF(N302="sníž. přenesená",J302,0)</f>
        <v>0</v>
      </c>
      <c r="BI302" s="229">
        <f>IF(N302="nulová",J302,0)</f>
        <v>0</v>
      </c>
      <c r="BJ302" s="14" t="s">
        <v>80</v>
      </c>
      <c r="BK302" s="229">
        <f>ROUND(I302*H302,2)</f>
        <v>26158.880000000001</v>
      </c>
      <c r="BL302" s="14" t="s">
        <v>288</v>
      </c>
      <c r="BM302" s="228" t="s">
        <v>1352</v>
      </c>
    </row>
    <row r="303" s="2" customFormat="1" ht="21.75" customHeight="1">
      <c r="A303" s="29"/>
      <c r="B303" s="30"/>
      <c r="C303" s="217" t="s">
        <v>1353</v>
      </c>
      <c r="D303" s="217" t="s">
        <v>284</v>
      </c>
      <c r="E303" s="218" t="s">
        <v>1354</v>
      </c>
      <c r="F303" s="219" t="s">
        <v>1355</v>
      </c>
      <c r="G303" s="220" t="s">
        <v>322</v>
      </c>
      <c r="H303" s="221">
        <v>2060.2600000000002</v>
      </c>
      <c r="I303" s="222">
        <v>34</v>
      </c>
      <c r="J303" s="222">
        <f>ROUND(I303*H303,2)</f>
        <v>70048.839999999997</v>
      </c>
      <c r="K303" s="223"/>
      <c r="L303" s="35"/>
      <c r="M303" s="224" t="s">
        <v>1</v>
      </c>
      <c r="N303" s="225" t="s">
        <v>38</v>
      </c>
      <c r="O303" s="226">
        <v>0.079000000000000001</v>
      </c>
      <c r="P303" s="226">
        <f>O303*H303</f>
        <v>162.76054000000002</v>
      </c>
      <c r="Q303" s="226">
        <v>0</v>
      </c>
      <c r="R303" s="226">
        <f>Q303*H303</f>
        <v>0</v>
      </c>
      <c r="S303" s="226">
        <v>0</v>
      </c>
      <c r="T303" s="227">
        <f>S303*H303</f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228" t="s">
        <v>288</v>
      </c>
      <c r="AT303" s="228" t="s">
        <v>284</v>
      </c>
      <c r="AU303" s="228" t="s">
        <v>82</v>
      </c>
      <c r="AY303" s="14" t="s">
        <v>282</v>
      </c>
      <c r="BE303" s="229">
        <f>IF(N303="základní",J303,0)</f>
        <v>70048.839999999997</v>
      </c>
      <c r="BF303" s="229">
        <f>IF(N303="snížená",J303,0)</f>
        <v>0</v>
      </c>
      <c r="BG303" s="229">
        <f>IF(N303="zákl. přenesená",J303,0)</f>
        <v>0</v>
      </c>
      <c r="BH303" s="229">
        <f>IF(N303="sníž. přenesená",J303,0)</f>
        <v>0</v>
      </c>
      <c r="BI303" s="229">
        <f>IF(N303="nulová",J303,0)</f>
        <v>0</v>
      </c>
      <c r="BJ303" s="14" t="s">
        <v>80</v>
      </c>
      <c r="BK303" s="229">
        <f>ROUND(I303*H303,2)</f>
        <v>70048.839999999997</v>
      </c>
      <c r="BL303" s="14" t="s">
        <v>288</v>
      </c>
      <c r="BM303" s="228" t="s">
        <v>1356</v>
      </c>
    </row>
    <row r="304" s="2" customFormat="1" ht="21.75" customHeight="1">
      <c r="A304" s="29"/>
      <c r="B304" s="30"/>
      <c r="C304" s="217" t="s">
        <v>1357</v>
      </c>
      <c r="D304" s="217" t="s">
        <v>284</v>
      </c>
      <c r="E304" s="218" t="s">
        <v>1358</v>
      </c>
      <c r="F304" s="219" t="s">
        <v>1359</v>
      </c>
      <c r="G304" s="220" t="s">
        <v>501</v>
      </c>
      <c r="H304" s="221">
        <v>4</v>
      </c>
      <c r="I304" s="222">
        <v>6650</v>
      </c>
      <c r="J304" s="222">
        <f>ROUND(I304*H304,2)</f>
        <v>26600</v>
      </c>
      <c r="K304" s="223"/>
      <c r="L304" s="35"/>
      <c r="M304" s="224" t="s">
        <v>1</v>
      </c>
      <c r="N304" s="225" t="s">
        <v>38</v>
      </c>
      <c r="O304" s="226">
        <v>10.300000000000001</v>
      </c>
      <c r="P304" s="226">
        <f>O304*H304</f>
        <v>41.200000000000003</v>
      </c>
      <c r="Q304" s="226">
        <v>0.45937</v>
      </c>
      <c r="R304" s="226">
        <f>Q304*H304</f>
        <v>1.83748</v>
      </c>
      <c r="S304" s="226">
        <v>0</v>
      </c>
      <c r="T304" s="227">
        <f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228" t="s">
        <v>288</v>
      </c>
      <c r="AT304" s="228" t="s">
        <v>284</v>
      </c>
      <c r="AU304" s="228" t="s">
        <v>82</v>
      </c>
      <c r="AY304" s="14" t="s">
        <v>282</v>
      </c>
      <c r="BE304" s="229">
        <f>IF(N304="základní",J304,0)</f>
        <v>26600</v>
      </c>
      <c r="BF304" s="229">
        <f>IF(N304="snížená",J304,0)</f>
        <v>0</v>
      </c>
      <c r="BG304" s="229">
        <f>IF(N304="zákl. přenesená",J304,0)</f>
        <v>0</v>
      </c>
      <c r="BH304" s="229">
        <f>IF(N304="sníž. přenesená",J304,0)</f>
        <v>0</v>
      </c>
      <c r="BI304" s="229">
        <f>IF(N304="nulová",J304,0)</f>
        <v>0</v>
      </c>
      <c r="BJ304" s="14" t="s">
        <v>80</v>
      </c>
      <c r="BK304" s="229">
        <f>ROUND(I304*H304,2)</f>
        <v>26600</v>
      </c>
      <c r="BL304" s="14" t="s">
        <v>288</v>
      </c>
      <c r="BM304" s="228" t="s">
        <v>1360</v>
      </c>
    </row>
    <row r="305" s="2" customFormat="1" ht="16.5" customHeight="1">
      <c r="A305" s="29"/>
      <c r="B305" s="30"/>
      <c r="C305" s="217" t="s">
        <v>1361</v>
      </c>
      <c r="D305" s="217" t="s">
        <v>284</v>
      </c>
      <c r="E305" s="218" t="s">
        <v>1362</v>
      </c>
      <c r="F305" s="219" t="s">
        <v>1363</v>
      </c>
      <c r="G305" s="220" t="s">
        <v>501</v>
      </c>
      <c r="H305" s="221">
        <v>7</v>
      </c>
      <c r="I305" s="222">
        <v>451</v>
      </c>
      <c r="J305" s="222">
        <f>ROUND(I305*H305,2)</f>
        <v>3157</v>
      </c>
      <c r="K305" s="223"/>
      <c r="L305" s="35"/>
      <c r="M305" s="224" t="s">
        <v>1</v>
      </c>
      <c r="N305" s="225" t="s">
        <v>38</v>
      </c>
      <c r="O305" s="226">
        <v>0.86299999999999999</v>
      </c>
      <c r="P305" s="226">
        <f>O305*H305</f>
        <v>6.0410000000000004</v>
      </c>
      <c r="Q305" s="226">
        <v>0.12303</v>
      </c>
      <c r="R305" s="226">
        <f>Q305*H305</f>
        <v>0.86121000000000003</v>
      </c>
      <c r="S305" s="226">
        <v>0</v>
      </c>
      <c r="T305" s="227">
        <f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228" t="s">
        <v>288</v>
      </c>
      <c r="AT305" s="228" t="s">
        <v>284</v>
      </c>
      <c r="AU305" s="228" t="s">
        <v>82</v>
      </c>
      <c r="AY305" s="14" t="s">
        <v>282</v>
      </c>
      <c r="BE305" s="229">
        <f>IF(N305="základní",J305,0)</f>
        <v>3157</v>
      </c>
      <c r="BF305" s="229">
        <f>IF(N305="snížená",J305,0)</f>
        <v>0</v>
      </c>
      <c r="BG305" s="229">
        <f>IF(N305="zákl. přenesená",J305,0)</f>
        <v>0</v>
      </c>
      <c r="BH305" s="229">
        <f>IF(N305="sníž. přenesená",J305,0)</f>
        <v>0</v>
      </c>
      <c r="BI305" s="229">
        <f>IF(N305="nulová",J305,0)</f>
        <v>0</v>
      </c>
      <c r="BJ305" s="14" t="s">
        <v>80</v>
      </c>
      <c r="BK305" s="229">
        <f>ROUND(I305*H305,2)</f>
        <v>3157</v>
      </c>
      <c r="BL305" s="14" t="s">
        <v>288</v>
      </c>
      <c r="BM305" s="228" t="s">
        <v>1364</v>
      </c>
    </row>
    <row r="306" s="2" customFormat="1" ht="21.75" customHeight="1">
      <c r="A306" s="29"/>
      <c r="B306" s="30"/>
      <c r="C306" s="230" t="s">
        <v>1365</v>
      </c>
      <c r="D306" s="230" t="s">
        <v>378</v>
      </c>
      <c r="E306" s="231" t="s">
        <v>1366</v>
      </c>
      <c r="F306" s="232" t="s">
        <v>1367</v>
      </c>
      <c r="G306" s="233" t="s">
        <v>501</v>
      </c>
      <c r="H306" s="234">
        <v>7</v>
      </c>
      <c r="I306" s="235">
        <v>790</v>
      </c>
      <c r="J306" s="235">
        <f>ROUND(I306*H306,2)</f>
        <v>5530</v>
      </c>
      <c r="K306" s="236"/>
      <c r="L306" s="237"/>
      <c r="M306" s="238" t="s">
        <v>1</v>
      </c>
      <c r="N306" s="239" t="s">
        <v>38</v>
      </c>
      <c r="O306" s="226">
        <v>0</v>
      </c>
      <c r="P306" s="226">
        <f>O306*H306</f>
        <v>0</v>
      </c>
      <c r="Q306" s="226">
        <v>0.013299999999999999</v>
      </c>
      <c r="R306" s="226">
        <f>Q306*H306</f>
        <v>0.093099999999999988</v>
      </c>
      <c r="S306" s="226">
        <v>0</v>
      </c>
      <c r="T306" s="227">
        <f>S306*H306</f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228" t="s">
        <v>311</v>
      </c>
      <c r="AT306" s="228" t="s">
        <v>378</v>
      </c>
      <c r="AU306" s="228" t="s">
        <v>82</v>
      </c>
      <c r="AY306" s="14" t="s">
        <v>282</v>
      </c>
      <c r="BE306" s="229">
        <f>IF(N306="základní",J306,0)</f>
        <v>5530</v>
      </c>
      <c r="BF306" s="229">
        <f>IF(N306="snížená",J306,0)</f>
        <v>0</v>
      </c>
      <c r="BG306" s="229">
        <f>IF(N306="zákl. přenesená",J306,0)</f>
        <v>0</v>
      </c>
      <c r="BH306" s="229">
        <f>IF(N306="sníž. přenesená",J306,0)</f>
        <v>0</v>
      </c>
      <c r="BI306" s="229">
        <f>IF(N306="nulová",J306,0)</f>
        <v>0</v>
      </c>
      <c r="BJ306" s="14" t="s">
        <v>80</v>
      </c>
      <c r="BK306" s="229">
        <f>ROUND(I306*H306,2)</f>
        <v>5530</v>
      </c>
      <c r="BL306" s="14" t="s">
        <v>288</v>
      </c>
      <c r="BM306" s="228" t="s">
        <v>1368</v>
      </c>
    </row>
    <row r="307" s="2" customFormat="1" ht="21.75" customHeight="1">
      <c r="A307" s="29"/>
      <c r="B307" s="30"/>
      <c r="C307" s="230" t="s">
        <v>1369</v>
      </c>
      <c r="D307" s="230" t="s">
        <v>378</v>
      </c>
      <c r="E307" s="231" t="s">
        <v>1370</v>
      </c>
      <c r="F307" s="232" t="s">
        <v>1371</v>
      </c>
      <c r="G307" s="233" t="s">
        <v>501</v>
      </c>
      <c r="H307" s="234">
        <v>7</v>
      </c>
      <c r="I307" s="235">
        <v>232</v>
      </c>
      <c r="J307" s="235">
        <f>ROUND(I307*H307,2)</f>
        <v>1624</v>
      </c>
      <c r="K307" s="236"/>
      <c r="L307" s="237"/>
      <c r="M307" s="238" t="s">
        <v>1</v>
      </c>
      <c r="N307" s="239" t="s">
        <v>38</v>
      </c>
      <c r="O307" s="226">
        <v>0</v>
      </c>
      <c r="P307" s="226">
        <f>O307*H307</f>
        <v>0</v>
      </c>
      <c r="Q307" s="226">
        <v>0.00089999999999999998</v>
      </c>
      <c r="R307" s="226">
        <f>Q307*H307</f>
        <v>0.0063</v>
      </c>
      <c r="S307" s="226">
        <v>0</v>
      </c>
      <c r="T307" s="227">
        <f>S307*H307</f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228" t="s">
        <v>311</v>
      </c>
      <c r="AT307" s="228" t="s">
        <v>378</v>
      </c>
      <c r="AU307" s="228" t="s">
        <v>82</v>
      </c>
      <c r="AY307" s="14" t="s">
        <v>282</v>
      </c>
      <c r="BE307" s="229">
        <f>IF(N307="základní",J307,0)</f>
        <v>1624</v>
      </c>
      <c r="BF307" s="229">
        <f>IF(N307="snížená",J307,0)</f>
        <v>0</v>
      </c>
      <c r="BG307" s="229">
        <f>IF(N307="zákl. přenesená",J307,0)</f>
        <v>0</v>
      </c>
      <c r="BH307" s="229">
        <f>IF(N307="sníž. přenesená",J307,0)</f>
        <v>0</v>
      </c>
      <c r="BI307" s="229">
        <f>IF(N307="nulová",J307,0)</f>
        <v>0</v>
      </c>
      <c r="BJ307" s="14" t="s">
        <v>80</v>
      </c>
      <c r="BK307" s="229">
        <f>ROUND(I307*H307,2)</f>
        <v>1624</v>
      </c>
      <c r="BL307" s="14" t="s">
        <v>288</v>
      </c>
      <c r="BM307" s="228" t="s">
        <v>1372</v>
      </c>
    </row>
    <row r="308" s="2" customFormat="1" ht="16.5" customHeight="1">
      <c r="A308" s="29"/>
      <c r="B308" s="30"/>
      <c r="C308" s="217" t="s">
        <v>1373</v>
      </c>
      <c r="D308" s="217" t="s">
        <v>284</v>
      </c>
      <c r="E308" s="218" t="s">
        <v>1374</v>
      </c>
      <c r="F308" s="219" t="s">
        <v>1375</v>
      </c>
      <c r="G308" s="220" t="s">
        <v>501</v>
      </c>
      <c r="H308" s="221">
        <v>7</v>
      </c>
      <c r="I308" s="222">
        <v>864</v>
      </c>
      <c r="J308" s="222">
        <f>ROUND(I308*H308,2)</f>
        <v>6048</v>
      </c>
      <c r="K308" s="223"/>
      <c r="L308" s="35"/>
      <c r="M308" s="224" t="s">
        <v>1</v>
      </c>
      <c r="N308" s="225" t="s">
        <v>38</v>
      </c>
      <c r="O308" s="226">
        <v>1.1819999999999999</v>
      </c>
      <c r="P308" s="226">
        <f>O308*H308</f>
        <v>8.2739999999999991</v>
      </c>
      <c r="Q308" s="226">
        <v>0.32906000000000002</v>
      </c>
      <c r="R308" s="226">
        <f>Q308*H308</f>
        <v>2.30342</v>
      </c>
      <c r="S308" s="226">
        <v>0</v>
      </c>
      <c r="T308" s="227">
        <f>S308*H308</f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228" t="s">
        <v>288</v>
      </c>
      <c r="AT308" s="228" t="s">
        <v>284</v>
      </c>
      <c r="AU308" s="228" t="s">
        <v>82</v>
      </c>
      <c r="AY308" s="14" t="s">
        <v>282</v>
      </c>
      <c r="BE308" s="229">
        <f>IF(N308="základní",J308,0)</f>
        <v>6048</v>
      </c>
      <c r="BF308" s="229">
        <f>IF(N308="snížená",J308,0)</f>
        <v>0</v>
      </c>
      <c r="BG308" s="229">
        <f>IF(N308="zákl. přenesená",J308,0)</f>
        <v>0</v>
      </c>
      <c r="BH308" s="229">
        <f>IF(N308="sníž. přenesená",J308,0)</f>
        <v>0</v>
      </c>
      <c r="BI308" s="229">
        <f>IF(N308="nulová",J308,0)</f>
        <v>0</v>
      </c>
      <c r="BJ308" s="14" t="s">
        <v>80</v>
      </c>
      <c r="BK308" s="229">
        <f>ROUND(I308*H308,2)</f>
        <v>6048</v>
      </c>
      <c r="BL308" s="14" t="s">
        <v>288</v>
      </c>
      <c r="BM308" s="228" t="s">
        <v>1376</v>
      </c>
    </row>
    <row r="309" s="2" customFormat="1" ht="21.75" customHeight="1">
      <c r="A309" s="29"/>
      <c r="B309" s="30"/>
      <c r="C309" s="230" t="s">
        <v>1377</v>
      </c>
      <c r="D309" s="230" t="s">
        <v>378</v>
      </c>
      <c r="E309" s="231" t="s">
        <v>1378</v>
      </c>
      <c r="F309" s="232" t="s">
        <v>1379</v>
      </c>
      <c r="G309" s="233" t="s">
        <v>501</v>
      </c>
      <c r="H309" s="234">
        <v>7</v>
      </c>
      <c r="I309" s="235">
        <v>331</v>
      </c>
      <c r="J309" s="235">
        <f>ROUND(I309*H309,2)</f>
        <v>2317</v>
      </c>
      <c r="K309" s="236"/>
      <c r="L309" s="237"/>
      <c r="M309" s="238" t="s">
        <v>1</v>
      </c>
      <c r="N309" s="239" t="s">
        <v>38</v>
      </c>
      <c r="O309" s="226">
        <v>0</v>
      </c>
      <c r="P309" s="226">
        <f>O309*H309</f>
        <v>0</v>
      </c>
      <c r="Q309" s="226">
        <v>0.0019</v>
      </c>
      <c r="R309" s="226">
        <f>Q309*H309</f>
        <v>0.013299999999999999</v>
      </c>
      <c r="S309" s="226">
        <v>0</v>
      </c>
      <c r="T309" s="227">
        <f>S309*H309</f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228" t="s">
        <v>311</v>
      </c>
      <c r="AT309" s="228" t="s">
        <v>378</v>
      </c>
      <c r="AU309" s="228" t="s">
        <v>82</v>
      </c>
      <c r="AY309" s="14" t="s">
        <v>282</v>
      </c>
      <c r="BE309" s="229">
        <f>IF(N309="základní",J309,0)</f>
        <v>2317</v>
      </c>
      <c r="BF309" s="229">
        <f>IF(N309="snížená",J309,0)</f>
        <v>0</v>
      </c>
      <c r="BG309" s="229">
        <f>IF(N309="zákl. přenesená",J309,0)</f>
        <v>0</v>
      </c>
      <c r="BH309" s="229">
        <f>IF(N309="sníž. přenesená",J309,0)</f>
        <v>0</v>
      </c>
      <c r="BI309" s="229">
        <f>IF(N309="nulová",J309,0)</f>
        <v>0</v>
      </c>
      <c r="BJ309" s="14" t="s">
        <v>80</v>
      </c>
      <c r="BK309" s="229">
        <f>ROUND(I309*H309,2)</f>
        <v>2317</v>
      </c>
      <c r="BL309" s="14" t="s">
        <v>288</v>
      </c>
      <c r="BM309" s="228" t="s">
        <v>1380</v>
      </c>
    </row>
    <row r="310" s="2" customFormat="1" ht="16.5" customHeight="1">
      <c r="A310" s="29"/>
      <c r="B310" s="30"/>
      <c r="C310" s="230" t="s">
        <v>1381</v>
      </c>
      <c r="D310" s="230" t="s">
        <v>378</v>
      </c>
      <c r="E310" s="231" t="s">
        <v>1382</v>
      </c>
      <c r="F310" s="232" t="s">
        <v>1383</v>
      </c>
      <c r="G310" s="233" t="s">
        <v>501</v>
      </c>
      <c r="H310" s="234">
        <v>7</v>
      </c>
      <c r="I310" s="235">
        <v>1910</v>
      </c>
      <c r="J310" s="235">
        <f>ROUND(I310*H310,2)</f>
        <v>13370</v>
      </c>
      <c r="K310" s="236"/>
      <c r="L310" s="237"/>
      <c r="M310" s="238" t="s">
        <v>1</v>
      </c>
      <c r="N310" s="239" t="s">
        <v>38</v>
      </c>
      <c r="O310" s="226">
        <v>0</v>
      </c>
      <c r="P310" s="226">
        <f>O310*H310</f>
        <v>0</v>
      </c>
      <c r="Q310" s="226">
        <v>0.029499999999999998</v>
      </c>
      <c r="R310" s="226">
        <f>Q310*H310</f>
        <v>0.20649999999999999</v>
      </c>
      <c r="S310" s="226">
        <v>0</v>
      </c>
      <c r="T310" s="227">
        <f>S310*H310</f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228" t="s">
        <v>311</v>
      </c>
      <c r="AT310" s="228" t="s">
        <v>378</v>
      </c>
      <c r="AU310" s="228" t="s">
        <v>82</v>
      </c>
      <c r="AY310" s="14" t="s">
        <v>282</v>
      </c>
      <c r="BE310" s="229">
        <f>IF(N310="základní",J310,0)</f>
        <v>13370</v>
      </c>
      <c r="BF310" s="229">
        <f>IF(N310="snížená",J310,0)</f>
        <v>0</v>
      </c>
      <c r="BG310" s="229">
        <f>IF(N310="zákl. přenesená",J310,0)</f>
        <v>0</v>
      </c>
      <c r="BH310" s="229">
        <f>IF(N310="sníž. přenesená",J310,0)</f>
        <v>0</v>
      </c>
      <c r="BI310" s="229">
        <f>IF(N310="nulová",J310,0)</f>
        <v>0</v>
      </c>
      <c r="BJ310" s="14" t="s">
        <v>80</v>
      </c>
      <c r="BK310" s="229">
        <f>ROUND(I310*H310,2)</f>
        <v>13370</v>
      </c>
      <c r="BL310" s="14" t="s">
        <v>288</v>
      </c>
      <c r="BM310" s="228" t="s">
        <v>1384</v>
      </c>
    </row>
    <row r="311" s="2" customFormat="1" ht="16.5" customHeight="1">
      <c r="A311" s="29"/>
      <c r="B311" s="30"/>
      <c r="C311" s="217" t="s">
        <v>1385</v>
      </c>
      <c r="D311" s="217" t="s">
        <v>284</v>
      </c>
      <c r="E311" s="218" t="s">
        <v>1386</v>
      </c>
      <c r="F311" s="219" t="s">
        <v>1387</v>
      </c>
      <c r="G311" s="220" t="s">
        <v>501</v>
      </c>
      <c r="H311" s="221">
        <v>3</v>
      </c>
      <c r="I311" s="222">
        <v>222</v>
      </c>
      <c r="J311" s="222">
        <f>ROUND(I311*H311,2)</f>
        <v>666</v>
      </c>
      <c r="K311" s="223"/>
      <c r="L311" s="35"/>
      <c r="M311" s="224" t="s">
        <v>1</v>
      </c>
      <c r="N311" s="225" t="s">
        <v>38</v>
      </c>
      <c r="O311" s="226">
        <v>0.33600000000000002</v>
      </c>
      <c r="P311" s="226">
        <f>O311*H311</f>
        <v>1.008</v>
      </c>
      <c r="Q311" s="226">
        <v>0.00031</v>
      </c>
      <c r="R311" s="226">
        <f>Q311*H311</f>
        <v>0.00093000000000000005</v>
      </c>
      <c r="S311" s="226">
        <v>0</v>
      </c>
      <c r="T311" s="227">
        <f>S311*H311</f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228" t="s">
        <v>288</v>
      </c>
      <c r="AT311" s="228" t="s">
        <v>284</v>
      </c>
      <c r="AU311" s="228" t="s">
        <v>82</v>
      </c>
      <c r="AY311" s="14" t="s">
        <v>282</v>
      </c>
      <c r="BE311" s="229">
        <f>IF(N311="základní",J311,0)</f>
        <v>666</v>
      </c>
      <c r="BF311" s="229">
        <f>IF(N311="snížená",J311,0)</f>
        <v>0</v>
      </c>
      <c r="BG311" s="229">
        <f>IF(N311="zákl. přenesená",J311,0)</f>
        <v>0</v>
      </c>
      <c r="BH311" s="229">
        <f>IF(N311="sníž. přenesená",J311,0)</f>
        <v>0</v>
      </c>
      <c r="BI311" s="229">
        <f>IF(N311="nulová",J311,0)</f>
        <v>0</v>
      </c>
      <c r="BJ311" s="14" t="s">
        <v>80</v>
      </c>
      <c r="BK311" s="229">
        <f>ROUND(I311*H311,2)</f>
        <v>666</v>
      </c>
      <c r="BL311" s="14" t="s">
        <v>288</v>
      </c>
      <c r="BM311" s="228" t="s">
        <v>1388</v>
      </c>
    </row>
    <row r="312" s="2" customFormat="1" ht="21.75" customHeight="1">
      <c r="A312" s="29"/>
      <c r="B312" s="30"/>
      <c r="C312" s="217" t="s">
        <v>1389</v>
      </c>
      <c r="D312" s="217" t="s">
        <v>284</v>
      </c>
      <c r="E312" s="218" t="s">
        <v>1390</v>
      </c>
      <c r="F312" s="219" t="s">
        <v>1391</v>
      </c>
      <c r="G312" s="220" t="s">
        <v>501</v>
      </c>
      <c r="H312" s="221">
        <v>8</v>
      </c>
      <c r="I312" s="222">
        <v>257</v>
      </c>
      <c r="J312" s="222">
        <f>ROUND(I312*H312,2)</f>
        <v>2056</v>
      </c>
      <c r="K312" s="223"/>
      <c r="L312" s="35"/>
      <c r="M312" s="224" t="s">
        <v>1</v>
      </c>
      <c r="N312" s="225" t="s">
        <v>38</v>
      </c>
      <c r="O312" s="226">
        <v>0.40300000000000002</v>
      </c>
      <c r="P312" s="226">
        <f>O312*H312</f>
        <v>3.2240000000000002</v>
      </c>
      <c r="Q312" s="226">
        <v>0.00016000000000000001</v>
      </c>
      <c r="R312" s="226">
        <f>Q312*H312</f>
        <v>0.0012800000000000001</v>
      </c>
      <c r="S312" s="226">
        <v>0</v>
      </c>
      <c r="T312" s="227">
        <f>S312*H312</f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228" t="s">
        <v>288</v>
      </c>
      <c r="AT312" s="228" t="s">
        <v>284</v>
      </c>
      <c r="AU312" s="228" t="s">
        <v>82</v>
      </c>
      <c r="AY312" s="14" t="s">
        <v>282</v>
      </c>
      <c r="BE312" s="229">
        <f>IF(N312="základní",J312,0)</f>
        <v>2056</v>
      </c>
      <c r="BF312" s="229">
        <f>IF(N312="snížená",J312,0)</f>
        <v>0</v>
      </c>
      <c r="BG312" s="229">
        <f>IF(N312="zákl. přenesená",J312,0)</f>
        <v>0</v>
      </c>
      <c r="BH312" s="229">
        <f>IF(N312="sníž. přenesená",J312,0)</f>
        <v>0</v>
      </c>
      <c r="BI312" s="229">
        <f>IF(N312="nulová",J312,0)</f>
        <v>0</v>
      </c>
      <c r="BJ312" s="14" t="s">
        <v>80</v>
      </c>
      <c r="BK312" s="229">
        <f>ROUND(I312*H312,2)</f>
        <v>2056</v>
      </c>
      <c r="BL312" s="14" t="s">
        <v>288</v>
      </c>
      <c r="BM312" s="228" t="s">
        <v>1392</v>
      </c>
    </row>
    <row r="313" s="2" customFormat="1" ht="16.5" customHeight="1">
      <c r="A313" s="29"/>
      <c r="B313" s="30"/>
      <c r="C313" s="217" t="s">
        <v>1393</v>
      </c>
      <c r="D313" s="217" t="s">
        <v>284</v>
      </c>
      <c r="E313" s="218" t="s">
        <v>1394</v>
      </c>
      <c r="F313" s="219" t="s">
        <v>1395</v>
      </c>
      <c r="G313" s="220" t="s">
        <v>322</v>
      </c>
      <c r="H313" s="221">
        <v>2088.2600000000002</v>
      </c>
      <c r="I313" s="222">
        <v>43.299999999999997</v>
      </c>
      <c r="J313" s="222">
        <f>ROUND(I313*H313,2)</f>
        <v>90421.660000000003</v>
      </c>
      <c r="K313" s="223"/>
      <c r="L313" s="35"/>
      <c r="M313" s="224" t="s">
        <v>1</v>
      </c>
      <c r="N313" s="225" t="s">
        <v>38</v>
      </c>
      <c r="O313" s="226">
        <v>0.053999999999999999</v>
      </c>
      <c r="P313" s="226">
        <f>O313*H313</f>
        <v>112.76604</v>
      </c>
      <c r="Q313" s="226">
        <v>0.00019000000000000001</v>
      </c>
      <c r="R313" s="226">
        <f>Q313*H313</f>
        <v>0.39676940000000005</v>
      </c>
      <c r="S313" s="226">
        <v>0</v>
      </c>
      <c r="T313" s="227">
        <f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228" t="s">
        <v>288</v>
      </c>
      <c r="AT313" s="228" t="s">
        <v>284</v>
      </c>
      <c r="AU313" s="228" t="s">
        <v>82</v>
      </c>
      <c r="AY313" s="14" t="s">
        <v>282</v>
      </c>
      <c r="BE313" s="229">
        <f>IF(N313="základní",J313,0)</f>
        <v>90421.660000000003</v>
      </c>
      <c r="BF313" s="229">
        <f>IF(N313="snížená",J313,0)</f>
        <v>0</v>
      </c>
      <c r="BG313" s="229">
        <f>IF(N313="zákl. přenesená",J313,0)</f>
        <v>0</v>
      </c>
      <c r="BH313" s="229">
        <f>IF(N313="sníž. přenesená",J313,0)</f>
        <v>0</v>
      </c>
      <c r="BI313" s="229">
        <f>IF(N313="nulová",J313,0)</f>
        <v>0</v>
      </c>
      <c r="BJ313" s="14" t="s">
        <v>80</v>
      </c>
      <c r="BK313" s="229">
        <f>ROUND(I313*H313,2)</f>
        <v>90421.660000000003</v>
      </c>
      <c r="BL313" s="14" t="s">
        <v>288</v>
      </c>
      <c r="BM313" s="228" t="s">
        <v>1396</v>
      </c>
    </row>
    <row r="314" s="2" customFormat="1" ht="21.75" customHeight="1">
      <c r="A314" s="29"/>
      <c r="B314" s="30"/>
      <c r="C314" s="217" t="s">
        <v>1397</v>
      </c>
      <c r="D314" s="217" t="s">
        <v>284</v>
      </c>
      <c r="E314" s="218" t="s">
        <v>676</v>
      </c>
      <c r="F314" s="219" t="s">
        <v>677</v>
      </c>
      <c r="G314" s="220" t="s">
        <v>322</v>
      </c>
      <c r="H314" s="221">
        <v>1131.5</v>
      </c>
      <c r="I314" s="222">
        <v>12.9</v>
      </c>
      <c r="J314" s="222">
        <f>ROUND(I314*H314,2)</f>
        <v>14596.35</v>
      </c>
      <c r="K314" s="223"/>
      <c r="L314" s="35"/>
      <c r="M314" s="224" t="s">
        <v>1</v>
      </c>
      <c r="N314" s="225" t="s">
        <v>38</v>
      </c>
      <c r="O314" s="226">
        <v>0.025000000000000001</v>
      </c>
      <c r="P314" s="226">
        <f>O314*H314</f>
        <v>28.287500000000001</v>
      </c>
      <c r="Q314" s="226">
        <v>9.0000000000000006E-05</v>
      </c>
      <c r="R314" s="226">
        <f>Q314*H314</f>
        <v>0.10183500000000001</v>
      </c>
      <c r="S314" s="226">
        <v>0</v>
      </c>
      <c r="T314" s="227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228" t="s">
        <v>288</v>
      </c>
      <c r="AT314" s="228" t="s">
        <v>284</v>
      </c>
      <c r="AU314" s="228" t="s">
        <v>82</v>
      </c>
      <c r="AY314" s="14" t="s">
        <v>282</v>
      </c>
      <c r="BE314" s="229">
        <f>IF(N314="základní",J314,0)</f>
        <v>14596.35</v>
      </c>
      <c r="BF314" s="229">
        <f>IF(N314="snížená",J314,0)</f>
        <v>0</v>
      </c>
      <c r="BG314" s="229">
        <f>IF(N314="zákl. přenesená",J314,0)</f>
        <v>0</v>
      </c>
      <c r="BH314" s="229">
        <f>IF(N314="sníž. přenesená",J314,0)</f>
        <v>0</v>
      </c>
      <c r="BI314" s="229">
        <f>IF(N314="nulová",J314,0)</f>
        <v>0</v>
      </c>
      <c r="BJ314" s="14" t="s">
        <v>80</v>
      </c>
      <c r="BK314" s="229">
        <f>ROUND(I314*H314,2)</f>
        <v>14596.35</v>
      </c>
      <c r="BL314" s="14" t="s">
        <v>288</v>
      </c>
      <c r="BM314" s="228" t="s">
        <v>678</v>
      </c>
    </row>
    <row r="315" s="2" customFormat="1" ht="21.75" customHeight="1">
      <c r="A315" s="29"/>
      <c r="B315" s="30"/>
      <c r="C315" s="217" t="s">
        <v>1398</v>
      </c>
      <c r="D315" s="217" t="s">
        <v>284</v>
      </c>
      <c r="E315" s="218" t="s">
        <v>1399</v>
      </c>
      <c r="F315" s="219" t="s">
        <v>1400</v>
      </c>
      <c r="G315" s="220" t="s">
        <v>501</v>
      </c>
      <c r="H315" s="221">
        <v>4</v>
      </c>
      <c r="I315" s="222">
        <v>1060</v>
      </c>
      <c r="J315" s="222">
        <f>ROUND(I315*H315,2)</f>
        <v>4240</v>
      </c>
      <c r="K315" s="223"/>
      <c r="L315" s="35"/>
      <c r="M315" s="224" t="s">
        <v>1</v>
      </c>
      <c r="N315" s="225" t="s">
        <v>38</v>
      </c>
      <c r="O315" s="226">
        <v>0.083000000000000004</v>
      </c>
      <c r="P315" s="226">
        <f>O315*H315</f>
        <v>0.33200000000000002</v>
      </c>
      <c r="Q315" s="226">
        <v>0.00066</v>
      </c>
      <c r="R315" s="226">
        <f>Q315*H315</f>
        <v>0.00264</v>
      </c>
      <c r="S315" s="226">
        <v>0</v>
      </c>
      <c r="T315" s="227">
        <f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228" t="s">
        <v>288</v>
      </c>
      <c r="AT315" s="228" t="s">
        <v>284</v>
      </c>
      <c r="AU315" s="228" t="s">
        <v>82</v>
      </c>
      <c r="AY315" s="14" t="s">
        <v>282</v>
      </c>
      <c r="BE315" s="229">
        <f>IF(N315="základní",J315,0)</f>
        <v>4240</v>
      </c>
      <c r="BF315" s="229">
        <f>IF(N315="snížená",J315,0)</f>
        <v>0</v>
      </c>
      <c r="BG315" s="229">
        <f>IF(N315="zákl. přenesená",J315,0)</f>
        <v>0</v>
      </c>
      <c r="BH315" s="229">
        <f>IF(N315="sníž. přenesená",J315,0)</f>
        <v>0</v>
      </c>
      <c r="BI315" s="229">
        <f>IF(N315="nulová",J315,0)</f>
        <v>0</v>
      </c>
      <c r="BJ315" s="14" t="s">
        <v>80</v>
      </c>
      <c r="BK315" s="229">
        <f>ROUND(I315*H315,2)</f>
        <v>4240</v>
      </c>
      <c r="BL315" s="14" t="s">
        <v>288</v>
      </c>
      <c r="BM315" s="228" t="s">
        <v>1401</v>
      </c>
    </row>
    <row r="316" s="2" customFormat="1" ht="21.75" customHeight="1">
      <c r="A316" s="29"/>
      <c r="B316" s="30"/>
      <c r="C316" s="217" t="s">
        <v>1402</v>
      </c>
      <c r="D316" s="217" t="s">
        <v>284</v>
      </c>
      <c r="E316" s="218" t="s">
        <v>1403</v>
      </c>
      <c r="F316" s="219" t="s">
        <v>1404</v>
      </c>
      <c r="G316" s="220" t="s">
        <v>501</v>
      </c>
      <c r="H316" s="221">
        <v>14</v>
      </c>
      <c r="I316" s="222">
        <v>1060</v>
      </c>
      <c r="J316" s="222">
        <f>ROUND(I316*H316,2)</f>
        <v>14840</v>
      </c>
      <c r="K316" s="223"/>
      <c r="L316" s="35"/>
      <c r="M316" s="224" t="s">
        <v>1</v>
      </c>
      <c r="N316" s="225" t="s">
        <v>38</v>
      </c>
      <c r="O316" s="226">
        <v>0.099000000000000005</v>
      </c>
      <c r="P316" s="226">
        <f>O316*H316</f>
        <v>1.3860000000000001</v>
      </c>
      <c r="Q316" s="226">
        <v>0.00076000000000000004</v>
      </c>
      <c r="R316" s="226">
        <f>Q316*H316</f>
        <v>0.01064</v>
      </c>
      <c r="S316" s="226">
        <v>0</v>
      </c>
      <c r="T316" s="227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228" t="s">
        <v>288</v>
      </c>
      <c r="AT316" s="228" t="s">
        <v>284</v>
      </c>
      <c r="AU316" s="228" t="s">
        <v>82</v>
      </c>
      <c r="AY316" s="14" t="s">
        <v>282</v>
      </c>
      <c r="BE316" s="229">
        <f>IF(N316="základní",J316,0)</f>
        <v>14840</v>
      </c>
      <c r="BF316" s="229">
        <f>IF(N316="snížená",J316,0)</f>
        <v>0</v>
      </c>
      <c r="BG316" s="229">
        <f>IF(N316="zákl. přenesená",J316,0)</f>
        <v>0</v>
      </c>
      <c r="BH316" s="229">
        <f>IF(N316="sníž. přenesená",J316,0)</f>
        <v>0</v>
      </c>
      <c r="BI316" s="229">
        <f>IF(N316="nulová",J316,0)</f>
        <v>0</v>
      </c>
      <c r="BJ316" s="14" t="s">
        <v>80</v>
      </c>
      <c r="BK316" s="229">
        <f>ROUND(I316*H316,2)</f>
        <v>14840</v>
      </c>
      <c r="BL316" s="14" t="s">
        <v>288</v>
      </c>
      <c r="BM316" s="228" t="s">
        <v>1405</v>
      </c>
    </row>
    <row r="317" s="2" customFormat="1" ht="21.75" customHeight="1">
      <c r="A317" s="29"/>
      <c r="B317" s="30"/>
      <c r="C317" s="217" t="s">
        <v>1406</v>
      </c>
      <c r="D317" s="217" t="s">
        <v>284</v>
      </c>
      <c r="E317" s="218" t="s">
        <v>1407</v>
      </c>
      <c r="F317" s="219" t="s">
        <v>1408</v>
      </c>
      <c r="G317" s="220" t="s">
        <v>719</v>
      </c>
      <c r="H317" s="221">
        <v>4</v>
      </c>
      <c r="I317" s="222">
        <v>4620</v>
      </c>
      <c r="J317" s="222">
        <f>ROUND(I317*H317,2)</f>
        <v>18480</v>
      </c>
      <c r="K317" s="223"/>
      <c r="L317" s="35"/>
      <c r="M317" s="224" t="s">
        <v>1</v>
      </c>
      <c r="N317" s="225" t="s">
        <v>38</v>
      </c>
      <c r="O317" s="226">
        <v>0</v>
      </c>
      <c r="P317" s="226">
        <f>O317*H317</f>
        <v>0</v>
      </c>
      <c r="Q317" s="226">
        <v>0</v>
      </c>
      <c r="R317" s="226">
        <f>Q317*H317</f>
        <v>0</v>
      </c>
      <c r="S317" s="226">
        <v>0</v>
      </c>
      <c r="T317" s="227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228" t="s">
        <v>288</v>
      </c>
      <c r="AT317" s="228" t="s">
        <v>284</v>
      </c>
      <c r="AU317" s="228" t="s">
        <v>82</v>
      </c>
      <c r="AY317" s="14" t="s">
        <v>282</v>
      </c>
      <c r="BE317" s="229">
        <f>IF(N317="základní",J317,0)</f>
        <v>18480</v>
      </c>
      <c r="BF317" s="229">
        <f>IF(N317="snížená",J317,0)</f>
        <v>0</v>
      </c>
      <c r="BG317" s="229">
        <f>IF(N317="zákl. přenesená",J317,0)</f>
        <v>0</v>
      </c>
      <c r="BH317" s="229">
        <f>IF(N317="sníž. přenesená",J317,0)</f>
        <v>0</v>
      </c>
      <c r="BI317" s="229">
        <f>IF(N317="nulová",J317,0)</f>
        <v>0</v>
      </c>
      <c r="BJ317" s="14" t="s">
        <v>80</v>
      </c>
      <c r="BK317" s="229">
        <f>ROUND(I317*H317,2)</f>
        <v>18480</v>
      </c>
      <c r="BL317" s="14" t="s">
        <v>288</v>
      </c>
      <c r="BM317" s="228" t="s">
        <v>1409</v>
      </c>
    </row>
    <row r="318" s="2" customFormat="1" ht="21.75" customHeight="1">
      <c r="A318" s="29"/>
      <c r="B318" s="30"/>
      <c r="C318" s="217" t="s">
        <v>1410</v>
      </c>
      <c r="D318" s="217" t="s">
        <v>284</v>
      </c>
      <c r="E318" s="218" t="s">
        <v>1411</v>
      </c>
      <c r="F318" s="219" t="s">
        <v>1412</v>
      </c>
      <c r="G318" s="220" t="s">
        <v>719</v>
      </c>
      <c r="H318" s="221">
        <v>2</v>
      </c>
      <c r="I318" s="222">
        <v>1050</v>
      </c>
      <c r="J318" s="222">
        <f>ROUND(I318*H318,2)</f>
        <v>2100</v>
      </c>
      <c r="K318" s="223"/>
      <c r="L318" s="35"/>
      <c r="M318" s="224" t="s">
        <v>1</v>
      </c>
      <c r="N318" s="225" t="s">
        <v>38</v>
      </c>
      <c r="O318" s="226">
        <v>0</v>
      </c>
      <c r="P318" s="226">
        <f>O318*H318</f>
        <v>0</v>
      </c>
      <c r="Q318" s="226">
        <v>0</v>
      </c>
      <c r="R318" s="226">
        <f>Q318*H318</f>
        <v>0</v>
      </c>
      <c r="S318" s="226">
        <v>0</v>
      </c>
      <c r="T318" s="227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228" t="s">
        <v>288</v>
      </c>
      <c r="AT318" s="228" t="s">
        <v>284</v>
      </c>
      <c r="AU318" s="228" t="s">
        <v>82</v>
      </c>
      <c r="AY318" s="14" t="s">
        <v>282</v>
      </c>
      <c r="BE318" s="229">
        <f>IF(N318="základní",J318,0)</f>
        <v>2100</v>
      </c>
      <c r="BF318" s="229">
        <f>IF(N318="snížená",J318,0)</f>
        <v>0</v>
      </c>
      <c r="BG318" s="229">
        <f>IF(N318="zákl. přenesená",J318,0)</f>
        <v>0</v>
      </c>
      <c r="BH318" s="229">
        <f>IF(N318="sníž. přenesená",J318,0)</f>
        <v>0</v>
      </c>
      <c r="BI318" s="229">
        <f>IF(N318="nulová",J318,0)</f>
        <v>0</v>
      </c>
      <c r="BJ318" s="14" t="s">
        <v>80</v>
      </c>
      <c r="BK318" s="229">
        <f>ROUND(I318*H318,2)</f>
        <v>2100</v>
      </c>
      <c r="BL318" s="14" t="s">
        <v>288</v>
      </c>
      <c r="BM318" s="228" t="s">
        <v>1413</v>
      </c>
    </row>
    <row r="319" s="2" customFormat="1" ht="16.5" customHeight="1">
      <c r="A319" s="29"/>
      <c r="B319" s="30"/>
      <c r="C319" s="217" t="s">
        <v>1414</v>
      </c>
      <c r="D319" s="217" t="s">
        <v>284</v>
      </c>
      <c r="E319" s="218" t="s">
        <v>1415</v>
      </c>
      <c r="F319" s="219" t="s">
        <v>1416</v>
      </c>
      <c r="G319" s="220" t="s">
        <v>1417</v>
      </c>
      <c r="H319" s="221">
        <v>1</v>
      </c>
      <c r="I319" s="222">
        <v>60000</v>
      </c>
      <c r="J319" s="222">
        <f>ROUND(I319*H319,2)</f>
        <v>60000</v>
      </c>
      <c r="K319" s="223"/>
      <c r="L319" s="35"/>
      <c r="M319" s="224" t="s">
        <v>1</v>
      </c>
      <c r="N319" s="225" t="s">
        <v>38</v>
      </c>
      <c r="O319" s="226">
        <v>0</v>
      </c>
      <c r="P319" s="226">
        <f>O319*H319</f>
        <v>0</v>
      </c>
      <c r="Q319" s="226">
        <v>0</v>
      </c>
      <c r="R319" s="226">
        <f>Q319*H319</f>
        <v>0</v>
      </c>
      <c r="S319" s="226">
        <v>0</v>
      </c>
      <c r="T319" s="227">
        <f>S319*H319</f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228" t="s">
        <v>288</v>
      </c>
      <c r="AT319" s="228" t="s">
        <v>284</v>
      </c>
      <c r="AU319" s="228" t="s">
        <v>82</v>
      </c>
      <c r="AY319" s="14" t="s">
        <v>282</v>
      </c>
      <c r="BE319" s="229">
        <f>IF(N319="základní",J319,0)</f>
        <v>60000</v>
      </c>
      <c r="BF319" s="229">
        <f>IF(N319="snížená",J319,0)</f>
        <v>0</v>
      </c>
      <c r="BG319" s="229">
        <f>IF(N319="zákl. přenesená",J319,0)</f>
        <v>0</v>
      </c>
      <c r="BH319" s="229">
        <f>IF(N319="sníž. přenesená",J319,0)</f>
        <v>0</v>
      </c>
      <c r="BI319" s="229">
        <f>IF(N319="nulová",J319,0)</f>
        <v>0</v>
      </c>
      <c r="BJ319" s="14" t="s">
        <v>80</v>
      </c>
      <c r="BK319" s="229">
        <f>ROUND(I319*H319,2)</f>
        <v>60000</v>
      </c>
      <c r="BL319" s="14" t="s">
        <v>288</v>
      </c>
      <c r="BM319" s="228" t="s">
        <v>1418</v>
      </c>
    </row>
    <row r="320" s="12" customFormat="1" ht="22.8" customHeight="1">
      <c r="A320" s="12"/>
      <c r="B320" s="202"/>
      <c r="C320" s="203"/>
      <c r="D320" s="204" t="s">
        <v>72</v>
      </c>
      <c r="E320" s="215" t="s">
        <v>315</v>
      </c>
      <c r="F320" s="215" t="s">
        <v>683</v>
      </c>
      <c r="G320" s="203"/>
      <c r="H320" s="203"/>
      <c r="I320" s="203"/>
      <c r="J320" s="216">
        <f>BK320</f>
        <v>97962.460000000006</v>
      </c>
      <c r="K320" s="203"/>
      <c r="L320" s="207"/>
      <c r="M320" s="208"/>
      <c r="N320" s="209"/>
      <c r="O320" s="209"/>
      <c r="P320" s="210">
        <f>SUM(P321:P326)</f>
        <v>112.79384899999999</v>
      </c>
      <c r="Q320" s="209"/>
      <c r="R320" s="210">
        <f>SUM(R321:R326)</f>
        <v>0</v>
      </c>
      <c r="S320" s="209"/>
      <c r="T320" s="211">
        <f>SUM(T321:T326)</f>
        <v>14.531639999999999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12" t="s">
        <v>80</v>
      </c>
      <c r="AT320" s="213" t="s">
        <v>72</v>
      </c>
      <c r="AU320" s="213" t="s">
        <v>80</v>
      </c>
      <c r="AY320" s="212" t="s">
        <v>282</v>
      </c>
      <c r="BK320" s="214">
        <f>SUM(BK321:BK326)</f>
        <v>97962.460000000006</v>
      </c>
    </row>
    <row r="321" s="2" customFormat="1" ht="33" customHeight="1">
      <c r="A321" s="29"/>
      <c r="B321" s="30"/>
      <c r="C321" s="217" t="s">
        <v>1419</v>
      </c>
      <c r="D321" s="217" t="s">
        <v>284</v>
      </c>
      <c r="E321" s="218" t="s">
        <v>693</v>
      </c>
      <c r="F321" s="219" t="s">
        <v>694</v>
      </c>
      <c r="G321" s="220" t="s">
        <v>322</v>
      </c>
      <c r="H321" s="221">
        <v>422.01999999999998</v>
      </c>
      <c r="I321" s="222">
        <v>115</v>
      </c>
      <c r="J321" s="222">
        <f>ROUND(I321*H321,2)</f>
        <v>48532.300000000003</v>
      </c>
      <c r="K321" s="223"/>
      <c r="L321" s="35"/>
      <c r="M321" s="224" t="s">
        <v>1</v>
      </c>
      <c r="N321" s="225" t="s">
        <v>38</v>
      </c>
      <c r="O321" s="226">
        <v>0</v>
      </c>
      <c r="P321" s="226">
        <f>O321*H321</f>
        <v>0</v>
      </c>
      <c r="Q321" s="226">
        <v>0</v>
      </c>
      <c r="R321" s="226">
        <f>Q321*H321</f>
        <v>0</v>
      </c>
      <c r="S321" s="226">
        <v>0</v>
      </c>
      <c r="T321" s="227">
        <f>S321*H321</f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228" t="s">
        <v>288</v>
      </c>
      <c r="AT321" s="228" t="s">
        <v>284</v>
      </c>
      <c r="AU321" s="228" t="s">
        <v>82</v>
      </c>
      <c r="AY321" s="14" t="s">
        <v>282</v>
      </c>
      <c r="BE321" s="229">
        <f>IF(N321="základní",J321,0)</f>
        <v>48532.300000000003</v>
      </c>
      <c r="BF321" s="229">
        <f>IF(N321="snížená",J321,0)</f>
        <v>0</v>
      </c>
      <c r="BG321" s="229">
        <f>IF(N321="zákl. přenesená",J321,0)</f>
        <v>0</v>
      </c>
      <c r="BH321" s="229">
        <f>IF(N321="sníž. přenesená",J321,0)</f>
        <v>0</v>
      </c>
      <c r="BI321" s="229">
        <f>IF(N321="nulová",J321,0)</f>
        <v>0</v>
      </c>
      <c r="BJ321" s="14" t="s">
        <v>80</v>
      </c>
      <c r="BK321" s="229">
        <f>ROUND(I321*H321,2)</f>
        <v>48532.300000000003</v>
      </c>
      <c r="BL321" s="14" t="s">
        <v>288</v>
      </c>
      <c r="BM321" s="228" t="s">
        <v>695</v>
      </c>
    </row>
    <row r="322" s="2" customFormat="1" ht="21.75" customHeight="1">
      <c r="A322" s="29"/>
      <c r="B322" s="30"/>
      <c r="C322" s="217" t="s">
        <v>1420</v>
      </c>
      <c r="D322" s="217" t="s">
        <v>284</v>
      </c>
      <c r="E322" s="218" t="s">
        <v>697</v>
      </c>
      <c r="F322" s="219" t="s">
        <v>698</v>
      </c>
      <c r="G322" s="220" t="s">
        <v>322</v>
      </c>
      <c r="H322" s="221">
        <v>904.98599999999999</v>
      </c>
      <c r="I322" s="222">
        <v>30.100000000000001</v>
      </c>
      <c r="J322" s="222">
        <f>ROUND(I322*H322,2)</f>
        <v>27240.080000000002</v>
      </c>
      <c r="K322" s="223"/>
      <c r="L322" s="35"/>
      <c r="M322" s="224" t="s">
        <v>1</v>
      </c>
      <c r="N322" s="225" t="s">
        <v>38</v>
      </c>
      <c r="O322" s="226">
        <v>0.067000000000000004</v>
      </c>
      <c r="P322" s="226">
        <f>O322*H322</f>
        <v>60.634062</v>
      </c>
      <c r="Q322" s="226">
        <v>0</v>
      </c>
      <c r="R322" s="226">
        <f>Q322*H322</f>
        <v>0</v>
      </c>
      <c r="S322" s="226">
        <v>0</v>
      </c>
      <c r="T322" s="227">
        <f>S322*H322</f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228" t="s">
        <v>288</v>
      </c>
      <c r="AT322" s="228" t="s">
        <v>284</v>
      </c>
      <c r="AU322" s="228" t="s">
        <v>82</v>
      </c>
      <c r="AY322" s="14" t="s">
        <v>282</v>
      </c>
      <c r="BE322" s="229">
        <f>IF(N322="základní",J322,0)</f>
        <v>27240.080000000002</v>
      </c>
      <c r="BF322" s="229">
        <f>IF(N322="snížená",J322,0)</f>
        <v>0</v>
      </c>
      <c r="BG322" s="229">
        <f>IF(N322="zákl. přenesená",J322,0)</f>
        <v>0</v>
      </c>
      <c r="BH322" s="229">
        <f>IF(N322="sníž. přenesená",J322,0)</f>
        <v>0</v>
      </c>
      <c r="BI322" s="229">
        <f>IF(N322="nulová",J322,0)</f>
        <v>0</v>
      </c>
      <c r="BJ322" s="14" t="s">
        <v>80</v>
      </c>
      <c r="BK322" s="229">
        <f>ROUND(I322*H322,2)</f>
        <v>27240.080000000002</v>
      </c>
      <c r="BL322" s="14" t="s">
        <v>288</v>
      </c>
      <c r="BM322" s="228" t="s">
        <v>699</v>
      </c>
    </row>
    <row r="323" s="2" customFormat="1" ht="16.5" customHeight="1">
      <c r="A323" s="29"/>
      <c r="B323" s="30"/>
      <c r="C323" s="217" t="s">
        <v>1421</v>
      </c>
      <c r="D323" s="217" t="s">
        <v>284</v>
      </c>
      <c r="E323" s="218" t="s">
        <v>701</v>
      </c>
      <c r="F323" s="219" t="s">
        <v>702</v>
      </c>
      <c r="G323" s="220" t="s">
        <v>322</v>
      </c>
      <c r="H323" s="221">
        <v>130.154</v>
      </c>
      <c r="I323" s="222">
        <v>66.599999999999994</v>
      </c>
      <c r="J323" s="222">
        <f>ROUND(I323*H323,2)</f>
        <v>8668.2600000000002</v>
      </c>
      <c r="K323" s="223"/>
      <c r="L323" s="35"/>
      <c r="M323" s="224" t="s">
        <v>1</v>
      </c>
      <c r="N323" s="225" t="s">
        <v>38</v>
      </c>
      <c r="O323" s="226">
        <v>0.155</v>
      </c>
      <c r="P323" s="226">
        <f>O323*H323</f>
        <v>20.173870000000001</v>
      </c>
      <c r="Q323" s="226">
        <v>0</v>
      </c>
      <c r="R323" s="226">
        <f>Q323*H323</f>
        <v>0</v>
      </c>
      <c r="S323" s="226">
        <v>0</v>
      </c>
      <c r="T323" s="227">
        <f>S323*H323</f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228" t="s">
        <v>288</v>
      </c>
      <c r="AT323" s="228" t="s">
        <v>284</v>
      </c>
      <c r="AU323" s="228" t="s">
        <v>82</v>
      </c>
      <c r="AY323" s="14" t="s">
        <v>282</v>
      </c>
      <c r="BE323" s="229">
        <f>IF(N323="základní",J323,0)</f>
        <v>8668.2600000000002</v>
      </c>
      <c r="BF323" s="229">
        <f>IF(N323="snížená",J323,0)</f>
        <v>0</v>
      </c>
      <c r="BG323" s="229">
        <f>IF(N323="zákl. přenesená",J323,0)</f>
        <v>0</v>
      </c>
      <c r="BH323" s="229">
        <f>IF(N323="sníž. přenesená",J323,0)</f>
        <v>0</v>
      </c>
      <c r="BI323" s="229">
        <f>IF(N323="nulová",J323,0)</f>
        <v>0</v>
      </c>
      <c r="BJ323" s="14" t="s">
        <v>80</v>
      </c>
      <c r="BK323" s="229">
        <f>ROUND(I323*H323,2)</f>
        <v>8668.2600000000002</v>
      </c>
      <c r="BL323" s="14" t="s">
        <v>288</v>
      </c>
      <c r="BM323" s="228" t="s">
        <v>703</v>
      </c>
    </row>
    <row r="324" s="2" customFormat="1" ht="21.75" customHeight="1">
      <c r="A324" s="29"/>
      <c r="B324" s="30"/>
      <c r="C324" s="217" t="s">
        <v>1422</v>
      </c>
      <c r="D324" s="217" t="s">
        <v>284</v>
      </c>
      <c r="E324" s="218" t="s">
        <v>705</v>
      </c>
      <c r="F324" s="219" t="s">
        <v>706</v>
      </c>
      <c r="G324" s="220" t="s">
        <v>322</v>
      </c>
      <c r="H324" s="221">
        <v>57.213000000000001</v>
      </c>
      <c r="I324" s="222">
        <v>84</v>
      </c>
      <c r="J324" s="222">
        <f>ROUND(I324*H324,2)</f>
        <v>4805.8900000000003</v>
      </c>
      <c r="K324" s="223"/>
      <c r="L324" s="35"/>
      <c r="M324" s="224" t="s">
        <v>1</v>
      </c>
      <c r="N324" s="225" t="s">
        <v>38</v>
      </c>
      <c r="O324" s="226">
        <v>0.19600000000000001</v>
      </c>
      <c r="P324" s="226">
        <f>O324*H324</f>
        <v>11.213748000000001</v>
      </c>
      <c r="Q324" s="226">
        <v>0</v>
      </c>
      <c r="R324" s="226">
        <f>Q324*H324</f>
        <v>0</v>
      </c>
      <c r="S324" s="226">
        <v>0</v>
      </c>
      <c r="T324" s="227">
        <f>S324*H324</f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228" t="s">
        <v>288</v>
      </c>
      <c r="AT324" s="228" t="s">
        <v>284</v>
      </c>
      <c r="AU324" s="228" t="s">
        <v>82</v>
      </c>
      <c r="AY324" s="14" t="s">
        <v>282</v>
      </c>
      <c r="BE324" s="229">
        <f>IF(N324="základní",J324,0)</f>
        <v>4805.8900000000003</v>
      </c>
      <c r="BF324" s="229">
        <f>IF(N324="snížená",J324,0)</f>
        <v>0</v>
      </c>
      <c r="BG324" s="229">
        <f>IF(N324="zákl. přenesená",J324,0)</f>
        <v>0</v>
      </c>
      <c r="BH324" s="229">
        <f>IF(N324="sníž. přenesená",J324,0)</f>
        <v>0</v>
      </c>
      <c r="BI324" s="229">
        <f>IF(N324="nulová",J324,0)</f>
        <v>0</v>
      </c>
      <c r="BJ324" s="14" t="s">
        <v>80</v>
      </c>
      <c r="BK324" s="229">
        <f>ROUND(I324*H324,2)</f>
        <v>4805.8900000000003</v>
      </c>
      <c r="BL324" s="14" t="s">
        <v>288</v>
      </c>
      <c r="BM324" s="228" t="s">
        <v>707</v>
      </c>
    </row>
    <row r="325" s="2" customFormat="1" ht="21.75" customHeight="1">
      <c r="A325" s="29"/>
      <c r="B325" s="30"/>
      <c r="C325" s="217" t="s">
        <v>1423</v>
      </c>
      <c r="D325" s="217" t="s">
        <v>284</v>
      </c>
      <c r="E325" s="218" t="s">
        <v>709</v>
      </c>
      <c r="F325" s="219" t="s">
        <v>710</v>
      </c>
      <c r="G325" s="220" t="s">
        <v>322</v>
      </c>
      <c r="H325" s="221">
        <v>63.341000000000001</v>
      </c>
      <c r="I325" s="222">
        <v>129</v>
      </c>
      <c r="J325" s="222">
        <f>ROUND(I325*H325,2)</f>
        <v>8170.9899999999998</v>
      </c>
      <c r="K325" s="223"/>
      <c r="L325" s="35"/>
      <c r="M325" s="224" t="s">
        <v>1</v>
      </c>
      <c r="N325" s="225" t="s">
        <v>38</v>
      </c>
      <c r="O325" s="226">
        <v>0.30499999999999999</v>
      </c>
      <c r="P325" s="226">
        <f>O325*H325</f>
        <v>19.319005000000001</v>
      </c>
      <c r="Q325" s="226">
        <v>0</v>
      </c>
      <c r="R325" s="226">
        <f>Q325*H325</f>
        <v>0</v>
      </c>
      <c r="S325" s="226">
        <v>0</v>
      </c>
      <c r="T325" s="227">
        <f>S325*H325</f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228" t="s">
        <v>288</v>
      </c>
      <c r="AT325" s="228" t="s">
        <v>284</v>
      </c>
      <c r="AU325" s="228" t="s">
        <v>82</v>
      </c>
      <c r="AY325" s="14" t="s">
        <v>282</v>
      </c>
      <c r="BE325" s="229">
        <f>IF(N325="základní",J325,0)</f>
        <v>8170.9899999999998</v>
      </c>
      <c r="BF325" s="229">
        <f>IF(N325="snížená",J325,0)</f>
        <v>0</v>
      </c>
      <c r="BG325" s="229">
        <f>IF(N325="zákl. přenesená",J325,0)</f>
        <v>0</v>
      </c>
      <c r="BH325" s="229">
        <f>IF(N325="sníž. přenesená",J325,0)</f>
        <v>0</v>
      </c>
      <c r="BI325" s="229">
        <f>IF(N325="nulová",J325,0)</f>
        <v>0</v>
      </c>
      <c r="BJ325" s="14" t="s">
        <v>80</v>
      </c>
      <c r="BK325" s="229">
        <f>ROUND(I325*H325,2)</f>
        <v>8170.9899999999998</v>
      </c>
      <c r="BL325" s="14" t="s">
        <v>288</v>
      </c>
      <c r="BM325" s="228" t="s">
        <v>711</v>
      </c>
    </row>
    <row r="326" s="2" customFormat="1" ht="21.75" customHeight="1">
      <c r="A326" s="29"/>
      <c r="B326" s="30"/>
      <c r="C326" s="217" t="s">
        <v>1424</v>
      </c>
      <c r="D326" s="217" t="s">
        <v>284</v>
      </c>
      <c r="E326" s="218" t="s">
        <v>713</v>
      </c>
      <c r="F326" s="219" t="s">
        <v>714</v>
      </c>
      <c r="G326" s="220" t="s">
        <v>287</v>
      </c>
      <c r="H326" s="221">
        <v>726.58199999999999</v>
      </c>
      <c r="I326" s="222">
        <v>0.75</v>
      </c>
      <c r="J326" s="222">
        <f>ROUND(I326*H326,2)</f>
        <v>544.94000000000005</v>
      </c>
      <c r="K326" s="223"/>
      <c r="L326" s="35"/>
      <c r="M326" s="224" t="s">
        <v>1</v>
      </c>
      <c r="N326" s="225" t="s">
        <v>38</v>
      </c>
      <c r="O326" s="226">
        <v>0.002</v>
      </c>
      <c r="P326" s="226">
        <f>O326*H326</f>
        <v>1.4531640000000001</v>
      </c>
      <c r="Q326" s="226">
        <v>0</v>
      </c>
      <c r="R326" s="226">
        <f>Q326*H326</f>
        <v>0</v>
      </c>
      <c r="S326" s="226">
        <v>0.02</v>
      </c>
      <c r="T326" s="227">
        <f>S326*H326</f>
        <v>14.531639999999999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228" t="s">
        <v>288</v>
      </c>
      <c r="AT326" s="228" t="s">
        <v>284</v>
      </c>
      <c r="AU326" s="228" t="s">
        <v>82</v>
      </c>
      <c r="AY326" s="14" t="s">
        <v>282</v>
      </c>
      <c r="BE326" s="229">
        <f>IF(N326="základní",J326,0)</f>
        <v>544.94000000000005</v>
      </c>
      <c r="BF326" s="229">
        <f>IF(N326="snížená",J326,0)</f>
        <v>0</v>
      </c>
      <c r="BG326" s="229">
        <f>IF(N326="zákl. přenesená",J326,0)</f>
        <v>0</v>
      </c>
      <c r="BH326" s="229">
        <f>IF(N326="sníž. přenesená",J326,0)</f>
        <v>0</v>
      </c>
      <c r="BI326" s="229">
        <f>IF(N326="nulová",J326,0)</f>
        <v>0</v>
      </c>
      <c r="BJ326" s="14" t="s">
        <v>80</v>
      </c>
      <c r="BK326" s="229">
        <f>ROUND(I326*H326,2)</f>
        <v>544.94000000000005</v>
      </c>
      <c r="BL326" s="14" t="s">
        <v>288</v>
      </c>
      <c r="BM326" s="228" t="s">
        <v>715</v>
      </c>
    </row>
    <row r="327" s="12" customFormat="1" ht="22.8" customHeight="1">
      <c r="A327" s="12"/>
      <c r="B327" s="202"/>
      <c r="C327" s="203"/>
      <c r="D327" s="204" t="s">
        <v>72</v>
      </c>
      <c r="E327" s="215" t="s">
        <v>721</v>
      </c>
      <c r="F327" s="215" t="s">
        <v>722</v>
      </c>
      <c r="G327" s="203"/>
      <c r="H327" s="203"/>
      <c r="I327" s="203"/>
      <c r="J327" s="216">
        <f>BK327</f>
        <v>158356.64000000001</v>
      </c>
      <c r="K327" s="203"/>
      <c r="L327" s="207"/>
      <c r="M327" s="208"/>
      <c r="N327" s="209"/>
      <c r="O327" s="209"/>
      <c r="P327" s="210">
        <f>SUM(P328:P335)</f>
        <v>62.504017999999988</v>
      </c>
      <c r="Q327" s="209"/>
      <c r="R327" s="210">
        <f>SUM(R328:R335)</f>
        <v>0</v>
      </c>
      <c r="S327" s="209"/>
      <c r="T327" s="211">
        <f>SUM(T328:T335)</f>
        <v>0</v>
      </c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R327" s="212" t="s">
        <v>80</v>
      </c>
      <c r="AT327" s="213" t="s">
        <v>72</v>
      </c>
      <c r="AU327" s="213" t="s">
        <v>80</v>
      </c>
      <c r="AY327" s="212" t="s">
        <v>282</v>
      </c>
      <c r="BK327" s="214">
        <f>SUM(BK328:BK335)</f>
        <v>158356.64000000001</v>
      </c>
    </row>
    <row r="328" s="2" customFormat="1" ht="21.75" customHeight="1">
      <c r="A328" s="29"/>
      <c r="B328" s="30"/>
      <c r="C328" s="217" t="s">
        <v>1425</v>
      </c>
      <c r="D328" s="217" t="s">
        <v>284</v>
      </c>
      <c r="E328" s="218" t="s">
        <v>724</v>
      </c>
      <c r="F328" s="219" t="s">
        <v>725</v>
      </c>
      <c r="G328" s="220" t="s">
        <v>429</v>
      </c>
      <c r="H328" s="221">
        <v>603.58199999999999</v>
      </c>
      <c r="I328" s="222">
        <v>42.700000000000003</v>
      </c>
      <c r="J328" s="222">
        <f>ROUND(I328*H328,2)</f>
        <v>25772.950000000001</v>
      </c>
      <c r="K328" s="223"/>
      <c r="L328" s="35"/>
      <c r="M328" s="224" t="s">
        <v>1</v>
      </c>
      <c r="N328" s="225" t="s">
        <v>38</v>
      </c>
      <c r="O328" s="226">
        <v>0.029999999999999999</v>
      </c>
      <c r="P328" s="226">
        <f>O328*H328</f>
        <v>18.10746</v>
      </c>
      <c r="Q328" s="226">
        <v>0</v>
      </c>
      <c r="R328" s="226">
        <f>Q328*H328</f>
        <v>0</v>
      </c>
      <c r="S328" s="226">
        <v>0</v>
      </c>
      <c r="T328" s="227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228" t="s">
        <v>288</v>
      </c>
      <c r="AT328" s="228" t="s">
        <v>284</v>
      </c>
      <c r="AU328" s="228" t="s">
        <v>82</v>
      </c>
      <c r="AY328" s="14" t="s">
        <v>282</v>
      </c>
      <c r="BE328" s="229">
        <f>IF(N328="základní",J328,0)</f>
        <v>25772.950000000001</v>
      </c>
      <c r="BF328" s="229">
        <f>IF(N328="snížená",J328,0)</f>
        <v>0</v>
      </c>
      <c r="BG328" s="229">
        <f>IF(N328="zákl. přenesená",J328,0)</f>
        <v>0</v>
      </c>
      <c r="BH328" s="229">
        <f>IF(N328="sníž. přenesená",J328,0)</f>
        <v>0</v>
      </c>
      <c r="BI328" s="229">
        <f>IF(N328="nulová",J328,0)</f>
        <v>0</v>
      </c>
      <c r="BJ328" s="14" t="s">
        <v>80</v>
      </c>
      <c r="BK328" s="229">
        <f>ROUND(I328*H328,2)</f>
        <v>25772.950000000001</v>
      </c>
      <c r="BL328" s="14" t="s">
        <v>288</v>
      </c>
      <c r="BM328" s="228" t="s">
        <v>726</v>
      </c>
    </row>
    <row r="329" s="2" customFormat="1" ht="21.75" customHeight="1">
      <c r="A329" s="29"/>
      <c r="B329" s="30"/>
      <c r="C329" s="217" t="s">
        <v>1426</v>
      </c>
      <c r="D329" s="217" t="s">
        <v>284</v>
      </c>
      <c r="E329" s="218" t="s">
        <v>728</v>
      </c>
      <c r="F329" s="219" t="s">
        <v>729</v>
      </c>
      <c r="G329" s="220" t="s">
        <v>429</v>
      </c>
      <c r="H329" s="221">
        <v>4592.4859999999999</v>
      </c>
      <c r="I329" s="222">
        <v>9.6300000000000008</v>
      </c>
      <c r="J329" s="222">
        <f>ROUND(I329*H329,2)</f>
        <v>44225.639999999999</v>
      </c>
      <c r="K329" s="223"/>
      <c r="L329" s="35"/>
      <c r="M329" s="224" t="s">
        <v>1</v>
      </c>
      <c r="N329" s="225" t="s">
        <v>38</v>
      </c>
      <c r="O329" s="226">
        <v>0.002</v>
      </c>
      <c r="P329" s="226">
        <f>O329*H329</f>
        <v>9.1849720000000001</v>
      </c>
      <c r="Q329" s="226">
        <v>0</v>
      </c>
      <c r="R329" s="226">
        <f>Q329*H329</f>
        <v>0</v>
      </c>
      <c r="S329" s="226">
        <v>0</v>
      </c>
      <c r="T329" s="227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228" t="s">
        <v>288</v>
      </c>
      <c r="AT329" s="228" t="s">
        <v>284</v>
      </c>
      <c r="AU329" s="228" t="s">
        <v>82</v>
      </c>
      <c r="AY329" s="14" t="s">
        <v>282</v>
      </c>
      <c r="BE329" s="229">
        <f>IF(N329="základní",J329,0)</f>
        <v>44225.639999999999</v>
      </c>
      <c r="BF329" s="229">
        <f>IF(N329="snížená",J329,0)</f>
        <v>0</v>
      </c>
      <c r="BG329" s="229">
        <f>IF(N329="zákl. přenesená",J329,0)</f>
        <v>0</v>
      </c>
      <c r="BH329" s="229">
        <f>IF(N329="sníž. přenesená",J329,0)</f>
        <v>0</v>
      </c>
      <c r="BI329" s="229">
        <f>IF(N329="nulová",J329,0)</f>
        <v>0</v>
      </c>
      <c r="BJ329" s="14" t="s">
        <v>80</v>
      </c>
      <c r="BK329" s="229">
        <f>ROUND(I329*H329,2)</f>
        <v>44225.639999999999</v>
      </c>
      <c r="BL329" s="14" t="s">
        <v>288</v>
      </c>
      <c r="BM329" s="228" t="s">
        <v>730</v>
      </c>
    </row>
    <row r="330" s="2" customFormat="1" ht="21.75" customHeight="1">
      <c r="A330" s="29"/>
      <c r="B330" s="30"/>
      <c r="C330" s="217" t="s">
        <v>1427</v>
      </c>
      <c r="D330" s="217" t="s">
        <v>284</v>
      </c>
      <c r="E330" s="218" t="s">
        <v>732</v>
      </c>
      <c r="F330" s="219" t="s">
        <v>733</v>
      </c>
      <c r="G330" s="220" t="s">
        <v>429</v>
      </c>
      <c r="H330" s="221">
        <v>51.356000000000002</v>
      </c>
      <c r="I330" s="222">
        <v>48</v>
      </c>
      <c r="J330" s="222">
        <f>ROUND(I330*H330,2)</f>
        <v>2465.0900000000001</v>
      </c>
      <c r="K330" s="223"/>
      <c r="L330" s="35"/>
      <c r="M330" s="224" t="s">
        <v>1</v>
      </c>
      <c r="N330" s="225" t="s">
        <v>38</v>
      </c>
      <c r="O330" s="226">
        <v>0.032000000000000001</v>
      </c>
      <c r="P330" s="226">
        <f>O330*H330</f>
        <v>1.6433920000000002</v>
      </c>
      <c r="Q330" s="226">
        <v>0</v>
      </c>
      <c r="R330" s="226">
        <f>Q330*H330</f>
        <v>0</v>
      </c>
      <c r="S330" s="226">
        <v>0</v>
      </c>
      <c r="T330" s="227">
        <f>S330*H330</f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228" t="s">
        <v>288</v>
      </c>
      <c r="AT330" s="228" t="s">
        <v>284</v>
      </c>
      <c r="AU330" s="228" t="s">
        <v>82</v>
      </c>
      <c r="AY330" s="14" t="s">
        <v>282</v>
      </c>
      <c r="BE330" s="229">
        <f>IF(N330="základní",J330,0)</f>
        <v>2465.0900000000001</v>
      </c>
      <c r="BF330" s="229">
        <f>IF(N330="snížená",J330,0)</f>
        <v>0</v>
      </c>
      <c r="BG330" s="229">
        <f>IF(N330="zákl. přenesená",J330,0)</f>
        <v>0</v>
      </c>
      <c r="BH330" s="229">
        <f>IF(N330="sníž. přenesená",J330,0)</f>
        <v>0</v>
      </c>
      <c r="BI330" s="229">
        <f>IF(N330="nulová",J330,0)</f>
        <v>0</v>
      </c>
      <c r="BJ330" s="14" t="s">
        <v>80</v>
      </c>
      <c r="BK330" s="229">
        <f>ROUND(I330*H330,2)</f>
        <v>2465.0900000000001</v>
      </c>
      <c r="BL330" s="14" t="s">
        <v>288</v>
      </c>
      <c r="BM330" s="228" t="s">
        <v>734</v>
      </c>
    </row>
    <row r="331" s="2" customFormat="1" ht="21.75" customHeight="1">
      <c r="A331" s="29"/>
      <c r="B331" s="30"/>
      <c r="C331" s="217" t="s">
        <v>1428</v>
      </c>
      <c r="D331" s="217" t="s">
        <v>284</v>
      </c>
      <c r="E331" s="218" t="s">
        <v>736</v>
      </c>
      <c r="F331" s="219" t="s">
        <v>737</v>
      </c>
      <c r="G331" s="220" t="s">
        <v>429</v>
      </c>
      <c r="H331" s="221">
        <v>513.55999999999995</v>
      </c>
      <c r="I331" s="222">
        <v>12.300000000000001</v>
      </c>
      <c r="J331" s="222">
        <f>ROUND(I331*H331,2)</f>
        <v>6316.79</v>
      </c>
      <c r="K331" s="223"/>
      <c r="L331" s="35"/>
      <c r="M331" s="224" t="s">
        <v>1</v>
      </c>
      <c r="N331" s="225" t="s">
        <v>38</v>
      </c>
      <c r="O331" s="226">
        <v>0.0030000000000000001</v>
      </c>
      <c r="P331" s="226">
        <f>O331*H331</f>
        <v>1.5406799999999998</v>
      </c>
      <c r="Q331" s="226">
        <v>0</v>
      </c>
      <c r="R331" s="226">
        <f>Q331*H331</f>
        <v>0</v>
      </c>
      <c r="S331" s="226">
        <v>0</v>
      </c>
      <c r="T331" s="227">
        <f>S331*H331</f>
        <v>0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228" t="s">
        <v>288</v>
      </c>
      <c r="AT331" s="228" t="s">
        <v>284</v>
      </c>
      <c r="AU331" s="228" t="s">
        <v>82</v>
      </c>
      <c r="AY331" s="14" t="s">
        <v>282</v>
      </c>
      <c r="BE331" s="229">
        <f>IF(N331="základní",J331,0)</f>
        <v>6316.79</v>
      </c>
      <c r="BF331" s="229">
        <f>IF(N331="snížená",J331,0)</f>
        <v>0</v>
      </c>
      <c r="BG331" s="229">
        <f>IF(N331="zákl. přenesená",J331,0)</f>
        <v>0</v>
      </c>
      <c r="BH331" s="229">
        <f>IF(N331="sníž. přenesená",J331,0)</f>
        <v>0</v>
      </c>
      <c r="BI331" s="229">
        <f>IF(N331="nulová",J331,0)</f>
        <v>0</v>
      </c>
      <c r="BJ331" s="14" t="s">
        <v>80</v>
      </c>
      <c r="BK331" s="229">
        <f>ROUND(I331*H331,2)</f>
        <v>6316.79</v>
      </c>
      <c r="BL331" s="14" t="s">
        <v>288</v>
      </c>
      <c r="BM331" s="228" t="s">
        <v>738</v>
      </c>
    </row>
    <row r="332" s="2" customFormat="1" ht="21.75" customHeight="1">
      <c r="A332" s="29"/>
      <c r="B332" s="30"/>
      <c r="C332" s="217" t="s">
        <v>1429</v>
      </c>
      <c r="D332" s="217" t="s">
        <v>284</v>
      </c>
      <c r="E332" s="218" t="s">
        <v>740</v>
      </c>
      <c r="F332" s="219" t="s">
        <v>741</v>
      </c>
      <c r="G332" s="220" t="s">
        <v>429</v>
      </c>
      <c r="H332" s="221">
        <v>193.47</v>
      </c>
      <c r="I332" s="222">
        <v>165</v>
      </c>
      <c r="J332" s="222">
        <f>ROUND(I332*H332,2)</f>
        <v>31922.549999999999</v>
      </c>
      <c r="K332" s="223"/>
      <c r="L332" s="35"/>
      <c r="M332" s="224" t="s">
        <v>1</v>
      </c>
      <c r="N332" s="225" t="s">
        <v>38</v>
      </c>
      <c r="O332" s="226">
        <v>0.159</v>
      </c>
      <c r="P332" s="226">
        <f>O332*H332</f>
        <v>30.76173</v>
      </c>
      <c r="Q332" s="226">
        <v>0</v>
      </c>
      <c r="R332" s="226">
        <f>Q332*H332</f>
        <v>0</v>
      </c>
      <c r="S332" s="226">
        <v>0</v>
      </c>
      <c r="T332" s="227">
        <f>S332*H332</f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228" t="s">
        <v>288</v>
      </c>
      <c r="AT332" s="228" t="s">
        <v>284</v>
      </c>
      <c r="AU332" s="228" t="s">
        <v>82</v>
      </c>
      <c r="AY332" s="14" t="s">
        <v>282</v>
      </c>
      <c r="BE332" s="229">
        <f>IF(N332="základní",J332,0)</f>
        <v>31922.549999999999</v>
      </c>
      <c r="BF332" s="229">
        <f>IF(N332="snížená",J332,0)</f>
        <v>0</v>
      </c>
      <c r="BG332" s="229">
        <f>IF(N332="zákl. přenesená",J332,0)</f>
        <v>0</v>
      </c>
      <c r="BH332" s="229">
        <f>IF(N332="sníž. přenesená",J332,0)</f>
        <v>0</v>
      </c>
      <c r="BI332" s="229">
        <f>IF(N332="nulová",J332,0)</f>
        <v>0</v>
      </c>
      <c r="BJ332" s="14" t="s">
        <v>80</v>
      </c>
      <c r="BK332" s="229">
        <f>ROUND(I332*H332,2)</f>
        <v>31922.549999999999</v>
      </c>
      <c r="BL332" s="14" t="s">
        <v>288</v>
      </c>
      <c r="BM332" s="228" t="s">
        <v>742</v>
      </c>
    </row>
    <row r="333" s="2" customFormat="1" ht="16.5" customHeight="1">
      <c r="A333" s="29"/>
      <c r="B333" s="30"/>
      <c r="C333" s="217" t="s">
        <v>1430</v>
      </c>
      <c r="D333" s="217" t="s">
        <v>284</v>
      </c>
      <c r="E333" s="218" t="s">
        <v>744</v>
      </c>
      <c r="F333" s="219" t="s">
        <v>745</v>
      </c>
      <c r="G333" s="220" t="s">
        <v>429</v>
      </c>
      <c r="H333" s="221">
        <v>210.964</v>
      </c>
      <c r="I333" s="222">
        <v>11.1</v>
      </c>
      <c r="J333" s="222">
        <f>ROUND(I333*H333,2)</f>
        <v>2341.6999999999998</v>
      </c>
      <c r="K333" s="223"/>
      <c r="L333" s="35"/>
      <c r="M333" s="224" t="s">
        <v>1</v>
      </c>
      <c r="N333" s="225" t="s">
        <v>38</v>
      </c>
      <c r="O333" s="226">
        <v>0.0060000000000000001</v>
      </c>
      <c r="P333" s="226">
        <f>O333*H333</f>
        <v>1.265784</v>
      </c>
      <c r="Q333" s="226">
        <v>0</v>
      </c>
      <c r="R333" s="226">
        <f>Q333*H333</f>
        <v>0</v>
      </c>
      <c r="S333" s="226">
        <v>0</v>
      </c>
      <c r="T333" s="227">
        <f>S333*H333</f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228" t="s">
        <v>288</v>
      </c>
      <c r="AT333" s="228" t="s">
        <v>284</v>
      </c>
      <c r="AU333" s="228" t="s">
        <v>82</v>
      </c>
      <c r="AY333" s="14" t="s">
        <v>282</v>
      </c>
      <c r="BE333" s="229">
        <f>IF(N333="základní",J333,0)</f>
        <v>2341.6999999999998</v>
      </c>
      <c r="BF333" s="229">
        <f>IF(N333="snížená",J333,0)</f>
        <v>0</v>
      </c>
      <c r="BG333" s="229">
        <f>IF(N333="zákl. přenesená",J333,0)</f>
        <v>0</v>
      </c>
      <c r="BH333" s="229">
        <f>IF(N333="sníž. přenesená",J333,0)</f>
        <v>0</v>
      </c>
      <c r="BI333" s="229">
        <f>IF(N333="nulová",J333,0)</f>
        <v>0</v>
      </c>
      <c r="BJ333" s="14" t="s">
        <v>80</v>
      </c>
      <c r="BK333" s="229">
        <f>ROUND(I333*H333,2)</f>
        <v>2341.6999999999998</v>
      </c>
      <c r="BL333" s="14" t="s">
        <v>288</v>
      </c>
      <c r="BM333" s="228" t="s">
        <v>992</v>
      </c>
    </row>
    <row r="334" s="2" customFormat="1" ht="44.25" customHeight="1">
      <c r="A334" s="29"/>
      <c r="B334" s="30"/>
      <c r="C334" s="217" t="s">
        <v>1431</v>
      </c>
      <c r="D334" s="217" t="s">
        <v>284</v>
      </c>
      <c r="E334" s="218" t="s">
        <v>748</v>
      </c>
      <c r="F334" s="219" t="s">
        <v>749</v>
      </c>
      <c r="G334" s="220" t="s">
        <v>429</v>
      </c>
      <c r="H334" s="221">
        <v>127.84399999999999</v>
      </c>
      <c r="I334" s="222">
        <v>253</v>
      </c>
      <c r="J334" s="222">
        <f>ROUND(I334*H334,2)</f>
        <v>32344.529999999999</v>
      </c>
      <c r="K334" s="223"/>
      <c r="L334" s="35"/>
      <c r="M334" s="224" t="s">
        <v>1</v>
      </c>
      <c r="N334" s="225" t="s">
        <v>38</v>
      </c>
      <c r="O334" s="226">
        <v>0</v>
      </c>
      <c r="P334" s="226">
        <f>O334*H334</f>
        <v>0</v>
      </c>
      <c r="Q334" s="226">
        <v>0</v>
      </c>
      <c r="R334" s="226">
        <f>Q334*H334</f>
        <v>0</v>
      </c>
      <c r="S334" s="226">
        <v>0</v>
      </c>
      <c r="T334" s="227">
        <f>S334*H334</f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228" t="s">
        <v>288</v>
      </c>
      <c r="AT334" s="228" t="s">
        <v>284</v>
      </c>
      <c r="AU334" s="228" t="s">
        <v>82</v>
      </c>
      <c r="AY334" s="14" t="s">
        <v>282</v>
      </c>
      <c r="BE334" s="229">
        <f>IF(N334="základní",J334,0)</f>
        <v>32344.529999999999</v>
      </c>
      <c r="BF334" s="229">
        <f>IF(N334="snížená",J334,0)</f>
        <v>0</v>
      </c>
      <c r="BG334" s="229">
        <f>IF(N334="zákl. přenesená",J334,0)</f>
        <v>0</v>
      </c>
      <c r="BH334" s="229">
        <f>IF(N334="sníž. přenesená",J334,0)</f>
        <v>0</v>
      </c>
      <c r="BI334" s="229">
        <f>IF(N334="nulová",J334,0)</f>
        <v>0</v>
      </c>
      <c r="BJ334" s="14" t="s">
        <v>80</v>
      </c>
      <c r="BK334" s="229">
        <f>ROUND(I334*H334,2)</f>
        <v>32344.529999999999</v>
      </c>
      <c r="BL334" s="14" t="s">
        <v>288</v>
      </c>
      <c r="BM334" s="228" t="s">
        <v>750</v>
      </c>
    </row>
    <row r="335" s="2" customFormat="1" ht="44.25" customHeight="1">
      <c r="A335" s="29"/>
      <c r="B335" s="30"/>
      <c r="C335" s="217" t="s">
        <v>1432</v>
      </c>
      <c r="D335" s="217" t="s">
        <v>284</v>
      </c>
      <c r="E335" s="218" t="s">
        <v>752</v>
      </c>
      <c r="F335" s="219" t="s">
        <v>753</v>
      </c>
      <c r="G335" s="220" t="s">
        <v>429</v>
      </c>
      <c r="H335" s="221">
        <v>25.678000000000001</v>
      </c>
      <c r="I335" s="222">
        <v>505</v>
      </c>
      <c r="J335" s="222">
        <f>ROUND(I335*H335,2)</f>
        <v>12967.389999999999</v>
      </c>
      <c r="K335" s="223"/>
      <c r="L335" s="35"/>
      <c r="M335" s="224" t="s">
        <v>1</v>
      </c>
      <c r="N335" s="225" t="s">
        <v>38</v>
      </c>
      <c r="O335" s="226">
        <v>0</v>
      </c>
      <c r="P335" s="226">
        <f>O335*H335</f>
        <v>0</v>
      </c>
      <c r="Q335" s="226">
        <v>0</v>
      </c>
      <c r="R335" s="226">
        <f>Q335*H335</f>
        <v>0</v>
      </c>
      <c r="S335" s="226">
        <v>0</v>
      </c>
      <c r="T335" s="227">
        <f>S335*H335</f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228" t="s">
        <v>288</v>
      </c>
      <c r="AT335" s="228" t="s">
        <v>284</v>
      </c>
      <c r="AU335" s="228" t="s">
        <v>82</v>
      </c>
      <c r="AY335" s="14" t="s">
        <v>282</v>
      </c>
      <c r="BE335" s="229">
        <f>IF(N335="základní",J335,0)</f>
        <v>12967.389999999999</v>
      </c>
      <c r="BF335" s="229">
        <f>IF(N335="snížená",J335,0)</f>
        <v>0</v>
      </c>
      <c r="BG335" s="229">
        <f>IF(N335="zákl. přenesená",J335,0)</f>
        <v>0</v>
      </c>
      <c r="BH335" s="229">
        <f>IF(N335="sníž. přenesená",J335,0)</f>
        <v>0</v>
      </c>
      <c r="BI335" s="229">
        <f>IF(N335="nulová",J335,0)</f>
        <v>0</v>
      </c>
      <c r="BJ335" s="14" t="s">
        <v>80</v>
      </c>
      <c r="BK335" s="229">
        <f>ROUND(I335*H335,2)</f>
        <v>12967.389999999999</v>
      </c>
      <c r="BL335" s="14" t="s">
        <v>288</v>
      </c>
      <c r="BM335" s="228" t="s">
        <v>754</v>
      </c>
    </row>
    <row r="336" s="12" customFormat="1" ht="22.8" customHeight="1">
      <c r="A336" s="12"/>
      <c r="B336" s="202"/>
      <c r="C336" s="203"/>
      <c r="D336" s="204" t="s">
        <v>72</v>
      </c>
      <c r="E336" s="215" t="s">
        <v>755</v>
      </c>
      <c r="F336" s="215" t="s">
        <v>756</v>
      </c>
      <c r="G336" s="203"/>
      <c r="H336" s="203"/>
      <c r="I336" s="203"/>
      <c r="J336" s="216">
        <f>BK336</f>
        <v>431159.58000000002</v>
      </c>
      <c r="K336" s="203"/>
      <c r="L336" s="207"/>
      <c r="M336" s="208"/>
      <c r="N336" s="209"/>
      <c r="O336" s="209"/>
      <c r="P336" s="210">
        <f>P337</f>
        <v>668.18448000000001</v>
      </c>
      <c r="Q336" s="209"/>
      <c r="R336" s="210">
        <f>R337</f>
        <v>0</v>
      </c>
      <c r="S336" s="209"/>
      <c r="T336" s="211">
        <f>T337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12" t="s">
        <v>80</v>
      </c>
      <c r="AT336" s="213" t="s">
        <v>72</v>
      </c>
      <c r="AU336" s="213" t="s">
        <v>80</v>
      </c>
      <c r="AY336" s="212" t="s">
        <v>282</v>
      </c>
      <c r="BK336" s="214">
        <f>BK337</f>
        <v>431159.58000000002</v>
      </c>
    </row>
    <row r="337" s="2" customFormat="1" ht="21.75" customHeight="1">
      <c r="A337" s="29"/>
      <c r="B337" s="30"/>
      <c r="C337" s="217" t="s">
        <v>1433</v>
      </c>
      <c r="D337" s="217" t="s">
        <v>284</v>
      </c>
      <c r="E337" s="218" t="s">
        <v>758</v>
      </c>
      <c r="F337" s="219" t="s">
        <v>759</v>
      </c>
      <c r="G337" s="220" t="s">
        <v>429</v>
      </c>
      <c r="H337" s="221">
        <v>451.476</v>
      </c>
      <c r="I337" s="222">
        <v>955</v>
      </c>
      <c r="J337" s="222">
        <f>ROUND(I337*H337,2)</f>
        <v>431159.58000000002</v>
      </c>
      <c r="K337" s="223"/>
      <c r="L337" s="35"/>
      <c r="M337" s="224" t="s">
        <v>1</v>
      </c>
      <c r="N337" s="225" t="s">
        <v>38</v>
      </c>
      <c r="O337" s="226">
        <v>1.48</v>
      </c>
      <c r="P337" s="226">
        <f>O337*H337</f>
        <v>668.18448000000001</v>
      </c>
      <c r="Q337" s="226">
        <v>0</v>
      </c>
      <c r="R337" s="226">
        <f>Q337*H337</f>
        <v>0</v>
      </c>
      <c r="S337" s="226">
        <v>0</v>
      </c>
      <c r="T337" s="227">
        <f>S337*H337</f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228" t="s">
        <v>288</v>
      </c>
      <c r="AT337" s="228" t="s">
        <v>284</v>
      </c>
      <c r="AU337" s="228" t="s">
        <v>82</v>
      </c>
      <c r="AY337" s="14" t="s">
        <v>282</v>
      </c>
      <c r="BE337" s="229">
        <f>IF(N337="základní",J337,0)</f>
        <v>431159.58000000002</v>
      </c>
      <c r="BF337" s="229">
        <f>IF(N337="snížená",J337,0)</f>
        <v>0</v>
      </c>
      <c r="BG337" s="229">
        <f>IF(N337="zákl. přenesená",J337,0)</f>
        <v>0</v>
      </c>
      <c r="BH337" s="229">
        <f>IF(N337="sníž. přenesená",J337,0)</f>
        <v>0</v>
      </c>
      <c r="BI337" s="229">
        <f>IF(N337="nulová",J337,0)</f>
        <v>0</v>
      </c>
      <c r="BJ337" s="14" t="s">
        <v>80</v>
      </c>
      <c r="BK337" s="229">
        <f>ROUND(I337*H337,2)</f>
        <v>431159.58000000002</v>
      </c>
      <c r="BL337" s="14" t="s">
        <v>288</v>
      </c>
      <c r="BM337" s="228" t="s">
        <v>1434</v>
      </c>
    </row>
    <row r="338" s="12" customFormat="1" ht="25.92" customHeight="1">
      <c r="A338" s="12"/>
      <c r="B338" s="202"/>
      <c r="C338" s="203"/>
      <c r="D338" s="204" t="s">
        <v>72</v>
      </c>
      <c r="E338" s="205" t="s">
        <v>378</v>
      </c>
      <c r="F338" s="205" t="s">
        <v>761</v>
      </c>
      <c r="G338" s="203"/>
      <c r="H338" s="203"/>
      <c r="I338" s="203"/>
      <c r="J338" s="206">
        <f>BK338</f>
        <v>171240.60000000001</v>
      </c>
      <c r="K338" s="203"/>
      <c r="L338" s="207"/>
      <c r="M338" s="208"/>
      <c r="N338" s="209"/>
      <c r="O338" s="209"/>
      <c r="P338" s="210">
        <f>P339</f>
        <v>93.923699999999997</v>
      </c>
      <c r="Q338" s="209"/>
      <c r="R338" s="210">
        <f>R339</f>
        <v>0.46181299999999997</v>
      </c>
      <c r="S338" s="209"/>
      <c r="T338" s="211">
        <f>T339</f>
        <v>0</v>
      </c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R338" s="212" t="s">
        <v>155</v>
      </c>
      <c r="AT338" s="213" t="s">
        <v>72</v>
      </c>
      <c r="AU338" s="213" t="s">
        <v>73</v>
      </c>
      <c r="AY338" s="212" t="s">
        <v>282</v>
      </c>
      <c r="BK338" s="214">
        <f>BK339</f>
        <v>171240.60000000001</v>
      </c>
    </row>
    <row r="339" s="12" customFormat="1" ht="22.8" customHeight="1">
      <c r="A339" s="12"/>
      <c r="B339" s="202"/>
      <c r="C339" s="203"/>
      <c r="D339" s="204" t="s">
        <v>72</v>
      </c>
      <c r="E339" s="215" t="s">
        <v>762</v>
      </c>
      <c r="F339" s="215" t="s">
        <v>763</v>
      </c>
      <c r="G339" s="203"/>
      <c r="H339" s="203"/>
      <c r="I339" s="203"/>
      <c r="J339" s="216">
        <f>BK339</f>
        <v>171240.60000000001</v>
      </c>
      <c r="K339" s="203"/>
      <c r="L339" s="207"/>
      <c r="M339" s="208"/>
      <c r="N339" s="209"/>
      <c r="O339" s="209"/>
      <c r="P339" s="210">
        <f>SUM(P340:P343)</f>
        <v>93.923699999999997</v>
      </c>
      <c r="Q339" s="209"/>
      <c r="R339" s="210">
        <f>SUM(R340:R343)</f>
        <v>0.46181299999999997</v>
      </c>
      <c r="S339" s="209"/>
      <c r="T339" s="211">
        <f>SUM(T340:T343)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2" t="s">
        <v>155</v>
      </c>
      <c r="AT339" s="213" t="s">
        <v>72</v>
      </c>
      <c r="AU339" s="213" t="s">
        <v>80</v>
      </c>
      <c r="AY339" s="212" t="s">
        <v>282</v>
      </c>
      <c r="BK339" s="214">
        <f>SUM(BK340:BK343)</f>
        <v>171240.60000000001</v>
      </c>
    </row>
    <row r="340" s="2" customFormat="1" ht="21.75" customHeight="1">
      <c r="A340" s="29"/>
      <c r="B340" s="30"/>
      <c r="C340" s="217" t="s">
        <v>1435</v>
      </c>
      <c r="D340" s="217" t="s">
        <v>284</v>
      </c>
      <c r="E340" s="218" t="s">
        <v>1436</v>
      </c>
      <c r="F340" s="219" t="s">
        <v>1437</v>
      </c>
      <c r="G340" s="220" t="s">
        <v>322</v>
      </c>
      <c r="H340" s="221">
        <v>43.600000000000001</v>
      </c>
      <c r="I340" s="222">
        <v>451</v>
      </c>
      <c r="J340" s="222">
        <f>ROUND(I340*H340,2)</f>
        <v>19663.599999999999</v>
      </c>
      <c r="K340" s="223"/>
      <c r="L340" s="35"/>
      <c r="M340" s="224" t="s">
        <v>1</v>
      </c>
      <c r="N340" s="225" t="s">
        <v>38</v>
      </c>
      <c r="O340" s="226">
        <v>0.60999999999999999</v>
      </c>
      <c r="P340" s="226">
        <f>O340*H340</f>
        <v>26.596</v>
      </c>
      <c r="Q340" s="226">
        <v>0.00014999999999999999</v>
      </c>
      <c r="R340" s="226">
        <f>Q340*H340</f>
        <v>0.0065399999999999998</v>
      </c>
      <c r="S340" s="226">
        <v>0</v>
      </c>
      <c r="T340" s="227">
        <f>S340*H340</f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228" t="s">
        <v>544</v>
      </c>
      <c r="AT340" s="228" t="s">
        <v>284</v>
      </c>
      <c r="AU340" s="228" t="s">
        <v>82</v>
      </c>
      <c r="AY340" s="14" t="s">
        <v>282</v>
      </c>
      <c r="BE340" s="229">
        <f>IF(N340="základní",J340,0)</f>
        <v>19663.599999999999</v>
      </c>
      <c r="BF340" s="229">
        <f>IF(N340="snížená",J340,0)</f>
        <v>0</v>
      </c>
      <c r="BG340" s="229">
        <f>IF(N340="zákl. přenesená",J340,0)</f>
        <v>0</v>
      </c>
      <c r="BH340" s="229">
        <f>IF(N340="sníž. přenesená",J340,0)</f>
        <v>0</v>
      </c>
      <c r="BI340" s="229">
        <f>IF(N340="nulová",J340,0)</f>
        <v>0</v>
      </c>
      <c r="BJ340" s="14" t="s">
        <v>80</v>
      </c>
      <c r="BK340" s="229">
        <f>ROUND(I340*H340,2)</f>
        <v>19663.599999999999</v>
      </c>
      <c r="BL340" s="14" t="s">
        <v>544</v>
      </c>
      <c r="BM340" s="228" t="s">
        <v>1438</v>
      </c>
    </row>
    <row r="341" s="2" customFormat="1" ht="21.75" customHeight="1">
      <c r="A341" s="29"/>
      <c r="B341" s="30"/>
      <c r="C341" s="217" t="s">
        <v>1439</v>
      </c>
      <c r="D341" s="217" t="s">
        <v>284</v>
      </c>
      <c r="E341" s="218" t="s">
        <v>1440</v>
      </c>
      <c r="F341" s="219" t="s">
        <v>1441</v>
      </c>
      <c r="G341" s="220" t="s">
        <v>501</v>
      </c>
      <c r="H341" s="221">
        <v>9</v>
      </c>
      <c r="I341" s="222">
        <v>2160</v>
      </c>
      <c r="J341" s="222">
        <f>ROUND(I341*H341,2)</f>
        <v>19440</v>
      </c>
      <c r="K341" s="223"/>
      <c r="L341" s="35"/>
      <c r="M341" s="224" t="s">
        <v>1</v>
      </c>
      <c r="N341" s="225" t="s">
        <v>38</v>
      </c>
      <c r="O341" s="226">
        <v>2.7480000000000002</v>
      </c>
      <c r="P341" s="226">
        <f>O341*H341</f>
        <v>24.732000000000003</v>
      </c>
      <c r="Q341" s="226">
        <v>0.0022799999999999999</v>
      </c>
      <c r="R341" s="226">
        <f>Q341*H341</f>
        <v>0.02052</v>
      </c>
      <c r="S341" s="226">
        <v>0</v>
      </c>
      <c r="T341" s="227">
        <f>S341*H341</f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228" t="s">
        <v>544</v>
      </c>
      <c r="AT341" s="228" t="s">
        <v>284</v>
      </c>
      <c r="AU341" s="228" t="s">
        <v>82</v>
      </c>
      <c r="AY341" s="14" t="s">
        <v>282</v>
      </c>
      <c r="BE341" s="229">
        <f>IF(N341="základní",J341,0)</f>
        <v>19440</v>
      </c>
      <c r="BF341" s="229">
        <f>IF(N341="snížená",J341,0)</f>
        <v>0</v>
      </c>
      <c r="BG341" s="229">
        <f>IF(N341="zákl. přenesená",J341,0)</f>
        <v>0</v>
      </c>
      <c r="BH341" s="229">
        <f>IF(N341="sníž. přenesená",J341,0)</f>
        <v>0</v>
      </c>
      <c r="BI341" s="229">
        <f>IF(N341="nulová",J341,0)</f>
        <v>0</v>
      </c>
      <c r="BJ341" s="14" t="s">
        <v>80</v>
      </c>
      <c r="BK341" s="229">
        <f>ROUND(I341*H341,2)</f>
        <v>19440</v>
      </c>
      <c r="BL341" s="14" t="s">
        <v>544</v>
      </c>
      <c r="BM341" s="228" t="s">
        <v>1442</v>
      </c>
    </row>
    <row r="342" s="2" customFormat="1" ht="21.75" customHeight="1">
      <c r="A342" s="29"/>
      <c r="B342" s="30"/>
      <c r="C342" s="217" t="s">
        <v>1443</v>
      </c>
      <c r="D342" s="217" t="s">
        <v>284</v>
      </c>
      <c r="E342" s="218" t="s">
        <v>1444</v>
      </c>
      <c r="F342" s="219" t="s">
        <v>1445</v>
      </c>
      <c r="G342" s="220" t="s">
        <v>322</v>
      </c>
      <c r="H342" s="221">
        <v>14.699999999999999</v>
      </c>
      <c r="I342" s="222">
        <v>1480</v>
      </c>
      <c r="J342" s="222">
        <f>ROUND(I342*H342,2)</f>
        <v>21756</v>
      </c>
      <c r="K342" s="223"/>
      <c r="L342" s="35"/>
      <c r="M342" s="224" t="s">
        <v>1</v>
      </c>
      <c r="N342" s="225" t="s">
        <v>38</v>
      </c>
      <c r="O342" s="226">
        <v>0.46100000000000002</v>
      </c>
      <c r="P342" s="226">
        <f>O342*H342</f>
        <v>6.7766999999999999</v>
      </c>
      <c r="Q342" s="226">
        <v>0.0049100000000000003</v>
      </c>
      <c r="R342" s="226">
        <f>Q342*H342</f>
        <v>0.072177000000000005</v>
      </c>
      <c r="S342" s="226">
        <v>0</v>
      </c>
      <c r="T342" s="227">
        <f>S342*H342</f>
        <v>0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228" t="s">
        <v>544</v>
      </c>
      <c r="AT342" s="228" t="s">
        <v>284</v>
      </c>
      <c r="AU342" s="228" t="s">
        <v>82</v>
      </c>
      <c r="AY342" s="14" t="s">
        <v>282</v>
      </c>
      <c r="BE342" s="229">
        <f>IF(N342="základní",J342,0)</f>
        <v>21756</v>
      </c>
      <c r="BF342" s="229">
        <f>IF(N342="snížená",J342,0)</f>
        <v>0</v>
      </c>
      <c r="BG342" s="229">
        <f>IF(N342="zákl. přenesená",J342,0)</f>
        <v>0</v>
      </c>
      <c r="BH342" s="229">
        <f>IF(N342="sníž. přenesená",J342,0)</f>
        <v>0</v>
      </c>
      <c r="BI342" s="229">
        <f>IF(N342="nulová",J342,0)</f>
        <v>0</v>
      </c>
      <c r="BJ342" s="14" t="s">
        <v>80</v>
      </c>
      <c r="BK342" s="229">
        <f>ROUND(I342*H342,2)</f>
        <v>21756</v>
      </c>
      <c r="BL342" s="14" t="s">
        <v>544</v>
      </c>
      <c r="BM342" s="228" t="s">
        <v>1446</v>
      </c>
    </row>
    <row r="343" s="2" customFormat="1" ht="21.75" customHeight="1">
      <c r="A343" s="29"/>
      <c r="B343" s="30"/>
      <c r="C343" s="217" t="s">
        <v>1447</v>
      </c>
      <c r="D343" s="217" t="s">
        <v>284</v>
      </c>
      <c r="E343" s="218" t="s">
        <v>1448</v>
      </c>
      <c r="F343" s="219" t="s">
        <v>1449</v>
      </c>
      <c r="G343" s="220" t="s">
        <v>322</v>
      </c>
      <c r="H343" s="221">
        <v>73.099999999999994</v>
      </c>
      <c r="I343" s="222">
        <v>1510</v>
      </c>
      <c r="J343" s="222">
        <f>ROUND(I343*H343,2)</f>
        <v>110381</v>
      </c>
      <c r="K343" s="223"/>
      <c r="L343" s="35"/>
      <c r="M343" s="240" t="s">
        <v>1</v>
      </c>
      <c r="N343" s="241" t="s">
        <v>38</v>
      </c>
      <c r="O343" s="242">
        <v>0.48999999999999999</v>
      </c>
      <c r="P343" s="242">
        <f>O343*H343</f>
        <v>35.818999999999996</v>
      </c>
      <c r="Q343" s="242">
        <v>0.00496</v>
      </c>
      <c r="R343" s="242">
        <f>Q343*H343</f>
        <v>0.36257599999999995</v>
      </c>
      <c r="S343" s="242">
        <v>0</v>
      </c>
      <c r="T343" s="243">
        <f>S343*H343</f>
        <v>0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228" t="s">
        <v>544</v>
      </c>
      <c r="AT343" s="228" t="s">
        <v>284</v>
      </c>
      <c r="AU343" s="228" t="s">
        <v>82</v>
      </c>
      <c r="AY343" s="14" t="s">
        <v>282</v>
      </c>
      <c r="BE343" s="229">
        <f>IF(N343="základní",J343,0)</f>
        <v>110381</v>
      </c>
      <c r="BF343" s="229">
        <f>IF(N343="snížená",J343,0)</f>
        <v>0</v>
      </c>
      <c r="BG343" s="229">
        <f>IF(N343="zákl. přenesená",J343,0)</f>
        <v>0</v>
      </c>
      <c r="BH343" s="229">
        <f>IF(N343="sníž. přenesená",J343,0)</f>
        <v>0</v>
      </c>
      <c r="BI343" s="229">
        <f>IF(N343="nulová",J343,0)</f>
        <v>0</v>
      </c>
      <c r="BJ343" s="14" t="s">
        <v>80</v>
      </c>
      <c r="BK343" s="229">
        <f>ROUND(I343*H343,2)</f>
        <v>110381</v>
      </c>
      <c r="BL343" s="14" t="s">
        <v>544</v>
      </c>
      <c r="BM343" s="228" t="s">
        <v>1450</v>
      </c>
    </row>
    <row r="344" s="2" customFormat="1" ht="6.96" customHeight="1">
      <c r="A344" s="29"/>
      <c r="B344" s="56"/>
      <c r="C344" s="57"/>
      <c r="D344" s="57"/>
      <c r="E344" s="57"/>
      <c r="F344" s="57"/>
      <c r="G344" s="57"/>
      <c r="H344" s="57"/>
      <c r="I344" s="57"/>
      <c r="J344" s="57"/>
      <c r="K344" s="57"/>
      <c r="L344" s="35"/>
      <c r="M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</row>
  </sheetData>
  <sheetProtection sheet="1" autoFilter="0" formatColumns="0" formatRows="0" objects="1" scenarios="1" spinCount="100000" saltValue="mf0FyseQKlmoIqHCnyM36SqOdixcCTQ+MUT46ggZ9ovJzCV2vmDHdIKJDGhwizWJp5+UKl6UuqqcVzzS7Id7aA==" hashValue="A+TcJIGUW83fGZQCpLp6Xy941WzO+1sZdS5PpMDX84wQMK8C95UzIRwvOfkgaxuJ56Q9VBfQdmF+coZvAR4/ow==" algorithmName="SHA-512" password="CC35"/>
  <autoFilter ref="C131:K34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2021-02-10T21:48:36Z</dcterms:created>
  <dcterms:modified xsi:type="dcterms:W3CDTF">2021-02-10T21:50:12Z</dcterms:modified>
</cp:coreProperties>
</file>